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https://sandag.sharepoint.com/sites/SANDAGModels/Shared Documents/TAM-RP/2021 RP/Off Model Calc/FinalPlan/"/>
    </mc:Choice>
  </mc:AlternateContent>
  <xr:revisionPtr revIDLastSave="61" documentId="13_ncr:1_{B466E9B2-0A22-4C8D-A476-3567DA0C37F8}" xr6:coauthVersionLast="46" xr6:coauthVersionMax="47" xr10:uidLastSave="{782C5DE6-34DB-41BF-BAD4-E9C5D8C750B9}"/>
  <bookViews>
    <workbookView minimized="1" xWindow="5272" yWindow="1245" windowWidth="13523" windowHeight="9097" tabRatio="914" activeTab="7" xr2:uid="{00000000-000D-0000-FFFF-FFFF00000000}"/>
  </bookViews>
  <sheets>
    <sheet name="Use Notes" sheetId="20" r:id="rId1"/>
    <sheet name="References" sheetId="25" r:id="rId2"/>
    <sheet name="Main Sheet" sheetId="14" r:id="rId3"/>
    <sheet name="Vanpool Demand - Employment" sheetId="12" r:id="rId4"/>
    <sheet name="Vanpool ODs" sheetId="24" r:id="rId5"/>
    <sheet name="SANDAG MSAs" sheetId="28" r:id="rId6"/>
    <sheet name="tdmo_reduction_calcs" sheetId="29" r:id="rId7"/>
    <sheet name="Vanpool Demand - ML (Mil)" sheetId="19" r:id="rId8"/>
    <sheet name="Vanpool Demand - ML (Non-Mil)" sheetId="15" r:id="rId9"/>
    <sheet name="Employment Forecast SANDAG" sheetId="10" r:id="rId10"/>
    <sheet name="Employment Forecast SCAG" sheetId="21" r:id="rId11"/>
    <sheet name="ZipCode Coordinates" sheetId="26" r:id="rId12"/>
    <sheet name="External Gateways" sheetId="27" r:id="rId13"/>
    <sheet name="Emission Factors" sheetId="18" r:id="rId14"/>
  </sheets>
  <definedNames>
    <definedName name="_xlnm._FilterDatabase" localSheetId="10" hidden="1">'Employment Forecast SCAG'!$A$1:$C$19</definedName>
    <definedName name="_xlnm._FilterDatabase" localSheetId="4" hidden="1">'Vanpool ODs'!$A$2:$V$592</definedName>
    <definedName name="ccost" localSheetId="6">#REF!</definedName>
    <definedName name="ccost">#REF!</definedName>
    <definedName name="civt" localSheetId="7">'Vanpool Demand - ML (Mil)'!$C$59</definedName>
    <definedName name="civt" localSheetId="8">'Vanpool Demand - ML (Non-Mil)'!$C$61</definedName>
    <definedName name="gpspeed" localSheetId="7">'Vanpool Demand - ML (Mil)'!#REF!</definedName>
    <definedName name="gpspeed" localSheetId="8">'Vanpool Demand - ML (Non-Mil)'!#REF!</definedName>
    <definedName name="mlspeed" localSheetId="7">'Vanpool Demand - ML (Mil)'!#REF!</definedName>
    <definedName name="mlspeed" localSheetId="8">'Vanpool Demand - ML (Non-Mil)'!#REF!</definedName>
    <definedName name="pass_per_van_by_vptype">'Main Sheet'!$B$37:$B$39</definedName>
    <definedName name="probvp" localSheetId="7">'Vanpool Demand - ML (Mil)'!$C$58</definedName>
    <definedName name="probvp" localSheetId="8">'Vanpool Demand - ML (Non-Mil)'!$C$60</definedName>
    <definedName name="rt_miles_avg_by_vanpool_type">'Main Sheet'!$B$20:$B$22</definedName>
    <definedName name="subsidy_b" localSheetId="2">'Main Sheet'!#REF!</definedName>
    <definedName name="vd_emp_2020_mil_tab">'Vanpool Demand - Employment'!$C$12:$N$24</definedName>
    <definedName name="vd_emp_2020_nfed_tab">'Vanpool Demand - Employment'!$AI$12:$AT$23</definedName>
    <definedName name="vd_emp_2020_nmil_tab">'Vanpool Demand - Employment'!$S$12:$AD$23</definedName>
    <definedName name="vd_emp_2035_mil_tab">'Vanpool Demand - Employment'!$C$43:$N$54</definedName>
    <definedName name="vd_emp_2035_nfed_tab">'Vanpool Demand - Employment'!$AI$43:$AT$54</definedName>
    <definedName name="vd_emp_2035_nmil_tab">'Vanpool Demand - Employment'!$S$43:$AD$54</definedName>
    <definedName name="vd_emp_2050_mil_tab">'Vanpool Demand - Employment'!$C$63:$N$74</definedName>
    <definedName name="vd_emp_2050_nfed_tab">'Vanpool Demand - Employment'!$AI$63:$AT$74</definedName>
    <definedName name="vd_emp_2050_nmil_tab">'Vanpool Demand - Employment'!$S$63:$AD$74</definedName>
    <definedName name="vd_ml_2035_mil_tab">'Vanpool Demand - ML (Mil)'!$Q$99:$AB$110</definedName>
    <definedName name="vd_ml_2035_nfed_tab">'Vanpool Demand - ML (Non-Mil)'!$Q$101:$AB$112</definedName>
    <definedName name="vd_ml_2035_nmil_tab">'Vanpool Demand - ML (Non-Mil)'!$Q$101:$AB$112</definedName>
    <definedName name="vd_ml_2050_mil_tab">'Vanpool Demand - ML (Mil)'!$AE$99:$AP$110</definedName>
    <definedName name="vd_ml_2050_nfed_tab">'Vanpool Demand - ML (Non-Mil)'!$AE$101:$AP$112</definedName>
    <definedName name="vd_ml_2050_nmil_tab">'Vanpool Demand - ML (Non-Mil)'!$AE$101:$AP$112</definedName>
    <definedName name="VOT" localSheetId="6">#REF!</definedName>
    <definedName name="VOT">#REF!</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9" i="15" l="1"/>
  <c r="C63" i="19"/>
  <c r="C56" i="19"/>
  <c r="C76" i="14"/>
  <c r="C72" i="14"/>
  <c r="C74" i="14"/>
  <c r="C75" i="14"/>
  <c r="K1001" i="29" a="1"/>
  <c r="K1001" i="29" s="1"/>
  <c r="K1000" i="29" a="1"/>
  <c r="K1000" i="29" s="1"/>
  <c r="K999" i="29" a="1"/>
  <c r="K999" i="29" s="1"/>
  <c r="K998" i="29" a="1"/>
  <c r="K998" i="29" s="1"/>
  <c r="K997" i="29" a="1"/>
  <c r="K997" i="29" s="1"/>
  <c r="K996" i="29" a="1"/>
  <c r="K996" i="29" s="1"/>
  <c r="K995" i="29" a="1"/>
  <c r="K995" i="29" s="1"/>
  <c r="K994" i="29" a="1"/>
  <c r="K994" i="29" s="1"/>
  <c r="K993" i="29" a="1"/>
  <c r="K993" i="29" s="1"/>
  <c r="K992" i="29" a="1"/>
  <c r="K992" i="29" s="1"/>
  <c r="K991" i="29" a="1"/>
  <c r="K991" i="29" s="1"/>
  <c r="K990" i="29" a="1"/>
  <c r="K990" i="29" s="1"/>
  <c r="K989" i="29" a="1"/>
  <c r="K989" i="29" s="1"/>
  <c r="K988" i="29" a="1"/>
  <c r="K988" i="29" s="1"/>
  <c r="K987" i="29" a="1"/>
  <c r="K987" i="29" s="1"/>
  <c r="K986" i="29" a="1"/>
  <c r="K986" i="29" s="1"/>
  <c r="K985" i="29" a="1"/>
  <c r="K985" i="29" s="1"/>
  <c r="K984" i="29" a="1"/>
  <c r="K984" i="29" s="1"/>
  <c r="K983" i="29" a="1"/>
  <c r="K983" i="29" s="1"/>
  <c r="K982" i="29" a="1"/>
  <c r="K982" i="29" s="1"/>
  <c r="K981" i="29" a="1"/>
  <c r="K981" i="29" s="1"/>
  <c r="K980" i="29" a="1"/>
  <c r="K980" i="29" s="1"/>
  <c r="K979" i="29" a="1"/>
  <c r="K979" i="29" s="1"/>
  <c r="K978" i="29" a="1"/>
  <c r="K978" i="29" s="1"/>
  <c r="K977" i="29" a="1"/>
  <c r="K977" i="29" s="1"/>
  <c r="K976" i="29" a="1"/>
  <c r="K976" i="29" s="1"/>
  <c r="K975" i="29" a="1"/>
  <c r="K975" i="29" s="1"/>
  <c r="K974" i="29" a="1"/>
  <c r="K974" i="29" s="1"/>
  <c r="K973" i="29" a="1"/>
  <c r="K973" i="29" s="1"/>
  <c r="K972" i="29" a="1"/>
  <c r="K972" i="29" s="1"/>
  <c r="K971" i="29" a="1"/>
  <c r="K971" i="29" s="1"/>
  <c r="K970" i="29" a="1"/>
  <c r="K970" i="29" s="1"/>
  <c r="K969" i="29" a="1"/>
  <c r="K969" i="29" s="1"/>
  <c r="K968" i="29" a="1"/>
  <c r="K968" i="29" s="1"/>
  <c r="K967" i="29" a="1"/>
  <c r="K967" i="29" s="1"/>
  <c r="K966" i="29" a="1"/>
  <c r="K966" i="29" s="1"/>
  <c r="K965" i="29" a="1"/>
  <c r="K965" i="29" s="1"/>
  <c r="K964" i="29" a="1"/>
  <c r="K964" i="29" s="1"/>
  <c r="K963" i="29" a="1"/>
  <c r="K963" i="29" s="1"/>
  <c r="K962" i="29" a="1"/>
  <c r="K962" i="29" s="1"/>
  <c r="K961" i="29" a="1"/>
  <c r="K961" i="29" s="1"/>
  <c r="K960" i="29" a="1"/>
  <c r="K960" i="29" s="1"/>
  <c r="K959" i="29" a="1"/>
  <c r="K959" i="29" s="1"/>
  <c r="K958" i="29" a="1"/>
  <c r="K958" i="29" s="1"/>
  <c r="K957" i="29" a="1"/>
  <c r="K957" i="29" s="1"/>
  <c r="K956" i="29" a="1"/>
  <c r="K956" i="29" s="1"/>
  <c r="K955" i="29" a="1"/>
  <c r="K955" i="29" s="1"/>
  <c r="K954" i="29" a="1"/>
  <c r="K954" i="29" s="1"/>
  <c r="K953" i="29" a="1"/>
  <c r="K953" i="29" s="1"/>
  <c r="K952" i="29" a="1"/>
  <c r="K952" i="29" s="1"/>
  <c r="K951" i="29" a="1"/>
  <c r="K951" i="29" s="1"/>
  <c r="K950" i="29" a="1"/>
  <c r="K950" i="29" s="1"/>
  <c r="K949" i="29" a="1"/>
  <c r="K949" i="29" s="1"/>
  <c r="K948" i="29" a="1"/>
  <c r="K948" i="29" s="1"/>
  <c r="K947" i="29" a="1"/>
  <c r="K947" i="29" s="1"/>
  <c r="K946" i="29" a="1"/>
  <c r="K946" i="29" s="1"/>
  <c r="K945" i="29" a="1"/>
  <c r="K945" i="29" s="1"/>
  <c r="K944" i="29" a="1"/>
  <c r="K944" i="29" s="1"/>
  <c r="K943" i="29" a="1"/>
  <c r="K943" i="29" s="1"/>
  <c r="K942" i="29" a="1"/>
  <c r="K942" i="29" s="1"/>
  <c r="K941" i="29" a="1"/>
  <c r="K941" i="29" s="1"/>
  <c r="K940" i="29" a="1"/>
  <c r="K940" i="29" s="1"/>
  <c r="K939" i="29" a="1"/>
  <c r="K939" i="29" s="1"/>
  <c r="K938" i="29" a="1"/>
  <c r="K938" i="29" s="1"/>
  <c r="K937" i="29" a="1"/>
  <c r="K937" i="29" s="1"/>
  <c r="K936" i="29" a="1"/>
  <c r="K936" i="29" s="1"/>
  <c r="K935" i="29" a="1"/>
  <c r="K935" i="29" s="1"/>
  <c r="K934" i="29" a="1"/>
  <c r="K934" i="29" s="1"/>
  <c r="K933" i="29" a="1"/>
  <c r="K933" i="29" s="1"/>
  <c r="K932" i="29" a="1"/>
  <c r="K932" i="29" s="1"/>
  <c r="K931" i="29" a="1"/>
  <c r="K931" i="29" s="1"/>
  <c r="K930" i="29" a="1"/>
  <c r="K930" i="29" s="1"/>
  <c r="K929" i="29" a="1"/>
  <c r="K929" i="29" s="1"/>
  <c r="K928" i="29" a="1"/>
  <c r="K928" i="29" s="1"/>
  <c r="K927" i="29" a="1"/>
  <c r="K927" i="29" s="1"/>
  <c r="K926" i="29" a="1"/>
  <c r="K926" i="29" s="1"/>
  <c r="K925" i="29" a="1"/>
  <c r="K925" i="29" s="1"/>
  <c r="K924" i="29" a="1"/>
  <c r="K924" i="29" s="1"/>
  <c r="K923" i="29" a="1"/>
  <c r="K923" i="29" s="1"/>
  <c r="K922" i="29" a="1"/>
  <c r="K922" i="29" s="1"/>
  <c r="K921" i="29" a="1"/>
  <c r="K921" i="29" s="1"/>
  <c r="K920" i="29" a="1"/>
  <c r="K920" i="29" s="1"/>
  <c r="K919" i="29" a="1"/>
  <c r="K919" i="29" s="1"/>
  <c r="K918" i="29" a="1"/>
  <c r="K918" i="29" s="1"/>
  <c r="K917" i="29" a="1"/>
  <c r="K917" i="29" s="1"/>
  <c r="K916" i="29" a="1"/>
  <c r="K916" i="29" s="1"/>
  <c r="K915" i="29" a="1"/>
  <c r="K915" i="29" s="1"/>
  <c r="K914" i="29" a="1"/>
  <c r="K914" i="29" s="1"/>
  <c r="K913" i="29" a="1"/>
  <c r="K913" i="29" s="1"/>
  <c r="K912" i="29" a="1"/>
  <c r="K912" i="29" s="1"/>
  <c r="K911" i="29" a="1"/>
  <c r="K911" i="29" s="1"/>
  <c r="K910" i="29" a="1"/>
  <c r="K910" i="29" s="1"/>
  <c r="K909" i="29" a="1"/>
  <c r="K909" i="29" s="1"/>
  <c r="K908" i="29" a="1"/>
  <c r="K908" i="29" s="1"/>
  <c r="K907" i="29" a="1"/>
  <c r="K907" i="29" s="1"/>
  <c r="K906" i="29" a="1"/>
  <c r="K906" i="29" s="1"/>
  <c r="K905" i="29" a="1"/>
  <c r="K905" i="29" s="1"/>
  <c r="K904" i="29" a="1"/>
  <c r="K904" i="29" s="1"/>
  <c r="K903" i="29" a="1"/>
  <c r="K903" i="29" s="1"/>
  <c r="K902" i="29" a="1"/>
  <c r="K902" i="29" s="1"/>
  <c r="K901" i="29" a="1"/>
  <c r="K901" i="29" s="1"/>
  <c r="K900" i="29" a="1"/>
  <c r="K900" i="29" s="1"/>
  <c r="K899" i="29" a="1"/>
  <c r="K899" i="29" s="1"/>
  <c r="K898" i="29" a="1"/>
  <c r="K898" i="29" s="1"/>
  <c r="K897" i="29" a="1"/>
  <c r="K897" i="29" s="1"/>
  <c r="K896" i="29" a="1"/>
  <c r="K896" i="29" s="1"/>
  <c r="K895" i="29" a="1"/>
  <c r="K895" i="29" s="1"/>
  <c r="K894" i="29" a="1"/>
  <c r="K894" i="29" s="1"/>
  <c r="K893" i="29" a="1"/>
  <c r="K893" i="29" s="1"/>
  <c r="K892" i="29" a="1"/>
  <c r="K892" i="29" s="1"/>
  <c r="K891" i="29" a="1"/>
  <c r="K891" i="29" s="1"/>
  <c r="K890" i="29" a="1"/>
  <c r="K890" i="29" s="1"/>
  <c r="K889" i="29" a="1"/>
  <c r="K889" i="29" s="1"/>
  <c r="K888" i="29" a="1"/>
  <c r="K888" i="29" s="1"/>
  <c r="K887" i="29" a="1"/>
  <c r="K887" i="29" s="1"/>
  <c r="K886" i="29" a="1"/>
  <c r="K886" i="29" s="1"/>
  <c r="K885" i="29" a="1"/>
  <c r="K885" i="29" s="1"/>
  <c r="K884" i="29" a="1"/>
  <c r="K884" i="29" s="1"/>
  <c r="K883" i="29" a="1"/>
  <c r="K883" i="29" s="1"/>
  <c r="K882" i="29" a="1"/>
  <c r="K882" i="29" s="1"/>
  <c r="K881" i="29" a="1"/>
  <c r="K881" i="29" s="1"/>
  <c r="K880" i="29" a="1"/>
  <c r="K880" i="29" s="1"/>
  <c r="K879" i="29" a="1"/>
  <c r="K879" i="29" s="1"/>
  <c r="K878" i="29" a="1"/>
  <c r="K878" i="29" s="1"/>
  <c r="K877" i="29" a="1"/>
  <c r="K877" i="29" s="1"/>
  <c r="K876" i="29" a="1"/>
  <c r="K876" i="29" s="1"/>
  <c r="K875" i="29" a="1"/>
  <c r="K875" i="29" s="1"/>
  <c r="K874" i="29" a="1"/>
  <c r="K874" i="29" s="1"/>
  <c r="K873" i="29" a="1"/>
  <c r="K873" i="29" s="1"/>
  <c r="K872" i="29" a="1"/>
  <c r="K872" i="29" s="1"/>
  <c r="K871" i="29" a="1"/>
  <c r="K871" i="29" s="1"/>
  <c r="K870" i="29" a="1"/>
  <c r="K870" i="29" s="1"/>
  <c r="K869" i="29" a="1"/>
  <c r="K869" i="29" s="1"/>
  <c r="K868" i="29" a="1"/>
  <c r="K868" i="29" s="1"/>
  <c r="K867" i="29" a="1"/>
  <c r="K867" i="29" s="1"/>
  <c r="K866" i="29" a="1"/>
  <c r="K866" i="29" s="1"/>
  <c r="K865" i="29" a="1"/>
  <c r="K865" i="29" s="1"/>
  <c r="K864" i="29" a="1"/>
  <c r="K864" i="29" s="1"/>
  <c r="K863" i="29" a="1"/>
  <c r="K863" i="29" s="1"/>
  <c r="K862" i="29" a="1"/>
  <c r="K862" i="29" s="1"/>
  <c r="K861" i="29" a="1"/>
  <c r="K861" i="29" s="1"/>
  <c r="K860" i="29" a="1"/>
  <c r="K860" i="29" s="1"/>
  <c r="K859" i="29" a="1"/>
  <c r="K859" i="29" s="1"/>
  <c r="K858" i="29" a="1"/>
  <c r="K858" i="29" s="1"/>
  <c r="K857" i="29" a="1"/>
  <c r="K857" i="29" s="1"/>
  <c r="K856" i="29" a="1"/>
  <c r="K856" i="29" s="1"/>
  <c r="K855" i="29" a="1"/>
  <c r="K855" i="29" s="1"/>
  <c r="K854" i="29" a="1"/>
  <c r="K854" i="29" s="1"/>
  <c r="K853" i="29" a="1"/>
  <c r="K853" i="29" s="1"/>
  <c r="K852" i="29" a="1"/>
  <c r="K852" i="29" s="1"/>
  <c r="K851" i="29" a="1"/>
  <c r="K851" i="29" s="1"/>
  <c r="K850" i="29" a="1"/>
  <c r="K850" i="29" s="1"/>
  <c r="K849" i="29" a="1"/>
  <c r="K849" i="29" s="1"/>
  <c r="K848" i="29" a="1"/>
  <c r="K848" i="29" s="1"/>
  <c r="K847" i="29" a="1"/>
  <c r="K847" i="29" s="1"/>
  <c r="K846" i="29" a="1"/>
  <c r="K846" i="29" s="1"/>
  <c r="K845" i="29" a="1"/>
  <c r="K845" i="29" s="1"/>
  <c r="K844" i="29" a="1"/>
  <c r="K844" i="29" s="1"/>
  <c r="K843" i="29" a="1"/>
  <c r="K843" i="29" s="1"/>
  <c r="K842" i="29" a="1"/>
  <c r="K842" i="29" s="1"/>
  <c r="K841" i="29" a="1"/>
  <c r="K841" i="29" s="1"/>
  <c r="K840" i="29" a="1"/>
  <c r="K840" i="29" s="1"/>
  <c r="K839" i="29" a="1"/>
  <c r="K839" i="29" s="1"/>
  <c r="K838" i="29" a="1"/>
  <c r="K838" i="29" s="1"/>
  <c r="K837" i="29" a="1"/>
  <c r="K837" i="29" s="1"/>
  <c r="K836" i="29" a="1"/>
  <c r="K836" i="29" s="1"/>
  <c r="K835" i="29" a="1"/>
  <c r="K835" i="29" s="1"/>
  <c r="K834" i="29" a="1"/>
  <c r="K834" i="29" s="1"/>
  <c r="K833" i="29" a="1"/>
  <c r="K833" i="29" s="1"/>
  <c r="K832" i="29" a="1"/>
  <c r="K832" i="29" s="1"/>
  <c r="K831" i="29" a="1"/>
  <c r="K831" i="29" s="1"/>
  <c r="K830" i="29" a="1"/>
  <c r="K830" i="29" s="1"/>
  <c r="K829" i="29" a="1"/>
  <c r="K829" i="29" s="1"/>
  <c r="K828" i="29" a="1"/>
  <c r="K828" i="29" s="1"/>
  <c r="K827" i="29" a="1"/>
  <c r="K827" i="29" s="1"/>
  <c r="K826" i="29" a="1"/>
  <c r="K826" i="29" s="1"/>
  <c r="K825" i="29" a="1"/>
  <c r="K825" i="29" s="1"/>
  <c r="K824" i="29" a="1"/>
  <c r="K824" i="29" s="1"/>
  <c r="K823" i="29" a="1"/>
  <c r="K823" i="29" s="1"/>
  <c r="K822" i="29" a="1"/>
  <c r="K822" i="29" s="1"/>
  <c r="K821" i="29" a="1"/>
  <c r="K821" i="29" s="1"/>
  <c r="K820" i="29" a="1"/>
  <c r="K820" i="29" s="1"/>
  <c r="K819" i="29" a="1"/>
  <c r="K819" i="29" s="1"/>
  <c r="K818" i="29" a="1"/>
  <c r="K818" i="29" s="1"/>
  <c r="K817" i="29" a="1"/>
  <c r="K817" i="29" s="1"/>
  <c r="K816" i="29" a="1"/>
  <c r="K816" i="29" s="1"/>
  <c r="K815" i="29" a="1"/>
  <c r="K815" i="29" s="1"/>
  <c r="K814" i="29" a="1"/>
  <c r="K814" i="29" s="1"/>
  <c r="K813" i="29" a="1"/>
  <c r="K813" i="29" s="1"/>
  <c r="K812" i="29" a="1"/>
  <c r="K812" i="29" s="1"/>
  <c r="K811" i="29" a="1"/>
  <c r="K811" i="29" s="1"/>
  <c r="K810" i="29" a="1"/>
  <c r="K810" i="29" s="1"/>
  <c r="K809" i="29" a="1"/>
  <c r="K809" i="29" s="1"/>
  <c r="K808" i="29" a="1"/>
  <c r="K808" i="29" s="1"/>
  <c r="K807" i="29" a="1"/>
  <c r="K807" i="29" s="1"/>
  <c r="K806" i="29" a="1"/>
  <c r="K806" i="29" s="1"/>
  <c r="K805" i="29" a="1"/>
  <c r="K805" i="29" s="1"/>
  <c r="K804" i="29" a="1"/>
  <c r="K804" i="29" s="1"/>
  <c r="K803" i="29" a="1"/>
  <c r="K803" i="29" s="1"/>
  <c r="K802" i="29" a="1"/>
  <c r="K802" i="29" s="1"/>
  <c r="K801" i="29" a="1"/>
  <c r="K801" i="29" s="1"/>
  <c r="K800" i="29" a="1"/>
  <c r="K800" i="29" s="1"/>
  <c r="K799" i="29" a="1"/>
  <c r="K799" i="29" s="1"/>
  <c r="K798" i="29" a="1"/>
  <c r="K798" i="29" s="1"/>
  <c r="K797" i="29" a="1"/>
  <c r="K797" i="29" s="1"/>
  <c r="K796" i="29" a="1"/>
  <c r="K796" i="29" s="1"/>
  <c r="K795" i="29" a="1"/>
  <c r="K795" i="29" s="1"/>
  <c r="K794" i="29" a="1"/>
  <c r="K794" i="29" s="1"/>
  <c r="K793" i="29" a="1"/>
  <c r="K793" i="29" s="1"/>
  <c r="K792" i="29" a="1"/>
  <c r="K792" i="29" s="1"/>
  <c r="K791" i="29" a="1"/>
  <c r="K791" i="29" s="1"/>
  <c r="K790" i="29" a="1"/>
  <c r="K790" i="29" s="1"/>
  <c r="K789" i="29" a="1"/>
  <c r="K789" i="29" s="1"/>
  <c r="K788" i="29" a="1"/>
  <c r="K788" i="29" s="1"/>
  <c r="K787" i="29" a="1"/>
  <c r="K787" i="29" s="1"/>
  <c r="K786" i="29" a="1"/>
  <c r="K786" i="29" s="1"/>
  <c r="K785" i="29" a="1"/>
  <c r="K785" i="29" s="1"/>
  <c r="K784" i="29" a="1"/>
  <c r="K784" i="29" s="1"/>
  <c r="K783" i="29" a="1"/>
  <c r="K783" i="29" s="1"/>
  <c r="K782" i="29" a="1"/>
  <c r="K782" i="29" s="1"/>
  <c r="K781" i="29" a="1"/>
  <c r="K781" i="29" s="1"/>
  <c r="K780" i="29" a="1"/>
  <c r="K780" i="29" s="1"/>
  <c r="K779" i="29" a="1"/>
  <c r="K779" i="29" s="1"/>
  <c r="K778" i="29" a="1"/>
  <c r="K778" i="29" s="1"/>
  <c r="K777" i="29" a="1"/>
  <c r="K777" i="29" s="1"/>
  <c r="K776" i="29" a="1"/>
  <c r="K776" i="29" s="1"/>
  <c r="K775" i="29" a="1"/>
  <c r="K775" i="29" s="1"/>
  <c r="K774" i="29" a="1"/>
  <c r="K774" i="29" s="1"/>
  <c r="K773" i="29" a="1"/>
  <c r="K773" i="29" s="1"/>
  <c r="K772" i="29" a="1"/>
  <c r="K772" i="29" s="1"/>
  <c r="K771" i="29" a="1"/>
  <c r="K771" i="29" s="1"/>
  <c r="K770" i="29" a="1"/>
  <c r="K770" i="29" s="1"/>
  <c r="K769" i="29" a="1"/>
  <c r="K769" i="29" s="1"/>
  <c r="K768" i="29" a="1"/>
  <c r="K768" i="29" s="1"/>
  <c r="K767" i="29" a="1"/>
  <c r="K767" i="29" s="1"/>
  <c r="K766" i="29" a="1"/>
  <c r="K766" i="29" s="1"/>
  <c r="K765" i="29" a="1"/>
  <c r="K765" i="29" s="1"/>
  <c r="K764" i="29" a="1"/>
  <c r="K764" i="29" s="1"/>
  <c r="K763" i="29" a="1"/>
  <c r="K763" i="29" s="1"/>
  <c r="K762" i="29" a="1"/>
  <c r="K762" i="29" s="1"/>
  <c r="K761" i="29" a="1"/>
  <c r="K761" i="29" s="1"/>
  <c r="K760" i="29" a="1"/>
  <c r="K760" i="29" s="1"/>
  <c r="K759" i="29" a="1"/>
  <c r="K759" i="29" s="1"/>
  <c r="K758" i="29" a="1"/>
  <c r="K758" i="29" s="1"/>
  <c r="K757" i="29" a="1"/>
  <c r="K757" i="29" s="1"/>
  <c r="K756" i="29" a="1"/>
  <c r="K756" i="29" s="1"/>
  <c r="K755" i="29" a="1"/>
  <c r="K755" i="29" s="1"/>
  <c r="K754" i="29" a="1"/>
  <c r="K754" i="29" s="1"/>
  <c r="K753" i="29" a="1"/>
  <c r="K753" i="29" s="1"/>
  <c r="K752" i="29" a="1"/>
  <c r="K752" i="29" s="1"/>
  <c r="K751" i="29" a="1"/>
  <c r="K751" i="29" s="1"/>
  <c r="K750" i="29" a="1"/>
  <c r="K750" i="29" s="1"/>
  <c r="K749" i="29" a="1"/>
  <c r="K749" i="29" s="1"/>
  <c r="K748" i="29" a="1"/>
  <c r="K748" i="29" s="1"/>
  <c r="K747" i="29" a="1"/>
  <c r="K747" i="29" s="1"/>
  <c r="K746" i="29" a="1"/>
  <c r="K746" i="29" s="1"/>
  <c r="K745" i="29" a="1"/>
  <c r="K745" i="29" s="1"/>
  <c r="K744" i="29" a="1"/>
  <c r="K744" i="29" s="1"/>
  <c r="K743" i="29" a="1"/>
  <c r="K743" i="29" s="1"/>
  <c r="K742" i="29" a="1"/>
  <c r="K742" i="29" s="1"/>
  <c r="K741" i="29" a="1"/>
  <c r="K741" i="29" s="1"/>
  <c r="K740" i="29" a="1"/>
  <c r="K740" i="29" s="1"/>
  <c r="K739" i="29" a="1"/>
  <c r="K739" i="29" s="1"/>
  <c r="K738" i="29" a="1"/>
  <c r="K738" i="29" s="1"/>
  <c r="K737" i="29" a="1"/>
  <c r="K737" i="29" s="1"/>
  <c r="K736" i="29" a="1"/>
  <c r="K736" i="29" s="1"/>
  <c r="K735" i="29" a="1"/>
  <c r="K735" i="29" s="1"/>
  <c r="K734" i="29" a="1"/>
  <c r="K734" i="29" s="1"/>
  <c r="K733" i="29" a="1"/>
  <c r="K733" i="29" s="1"/>
  <c r="K732" i="29" a="1"/>
  <c r="K732" i="29" s="1"/>
  <c r="K731" i="29" a="1"/>
  <c r="K731" i="29" s="1"/>
  <c r="K730" i="29" a="1"/>
  <c r="K730" i="29" s="1"/>
  <c r="K729" i="29" a="1"/>
  <c r="K729" i="29" s="1"/>
  <c r="K728" i="29" a="1"/>
  <c r="K728" i="29" s="1"/>
  <c r="K727" i="29" a="1"/>
  <c r="K727" i="29" s="1"/>
  <c r="K726" i="29" a="1"/>
  <c r="K726" i="29" s="1"/>
  <c r="K725" i="29" a="1"/>
  <c r="K725" i="29" s="1"/>
  <c r="K724" i="29" a="1"/>
  <c r="K724" i="29" s="1"/>
  <c r="K723" i="29" a="1"/>
  <c r="K723" i="29" s="1"/>
  <c r="K722" i="29" a="1"/>
  <c r="K722" i="29" s="1"/>
  <c r="K721" i="29" a="1"/>
  <c r="K721" i="29" s="1"/>
  <c r="K720" i="29" a="1"/>
  <c r="K720" i="29" s="1"/>
  <c r="K719" i="29" a="1"/>
  <c r="K719" i="29" s="1"/>
  <c r="K718" i="29" a="1"/>
  <c r="K718" i="29" s="1"/>
  <c r="K717" i="29" a="1"/>
  <c r="K717" i="29" s="1"/>
  <c r="K716" i="29" a="1"/>
  <c r="K716" i="29" s="1"/>
  <c r="K715" i="29" a="1"/>
  <c r="K715" i="29" s="1"/>
  <c r="K714" i="29" a="1"/>
  <c r="K714" i="29" s="1"/>
  <c r="K713" i="29" a="1"/>
  <c r="K713" i="29" s="1"/>
  <c r="K712" i="29" a="1"/>
  <c r="K712" i="29" s="1"/>
  <c r="K711" i="29" a="1"/>
  <c r="K711" i="29" s="1"/>
  <c r="K710" i="29" a="1"/>
  <c r="K710" i="29" s="1"/>
  <c r="K709" i="29" a="1"/>
  <c r="K709" i="29" s="1"/>
  <c r="K708" i="29" a="1"/>
  <c r="K708" i="29" s="1"/>
  <c r="K707" i="29" a="1"/>
  <c r="K707" i="29" s="1"/>
  <c r="K706" i="29" a="1"/>
  <c r="K706" i="29" s="1"/>
  <c r="K705" i="29" a="1"/>
  <c r="K705" i="29" s="1"/>
  <c r="K704" i="29" a="1"/>
  <c r="K704" i="29" s="1"/>
  <c r="K703" i="29" a="1"/>
  <c r="K703" i="29" s="1"/>
  <c r="K702" i="29" a="1"/>
  <c r="K702" i="29" s="1"/>
  <c r="K701" i="29" a="1"/>
  <c r="K701" i="29" s="1"/>
  <c r="K700" i="29" a="1"/>
  <c r="K700" i="29" s="1"/>
  <c r="K699" i="29" a="1"/>
  <c r="K699" i="29" s="1"/>
  <c r="K698" i="29" a="1"/>
  <c r="K698" i="29" s="1"/>
  <c r="K697" i="29" a="1"/>
  <c r="K697" i="29" s="1"/>
  <c r="K696" i="29" a="1"/>
  <c r="K696" i="29" s="1"/>
  <c r="K695" i="29" a="1"/>
  <c r="K695" i="29" s="1"/>
  <c r="K694" i="29" a="1"/>
  <c r="K694" i="29" s="1"/>
  <c r="K693" i="29" a="1"/>
  <c r="K693" i="29" s="1"/>
  <c r="K692" i="29" a="1"/>
  <c r="K692" i="29" s="1"/>
  <c r="K691" i="29" a="1"/>
  <c r="K691" i="29" s="1"/>
  <c r="K690" i="29" a="1"/>
  <c r="K690" i="29" s="1"/>
  <c r="K689" i="29" a="1"/>
  <c r="K689" i="29" s="1"/>
  <c r="K688" i="29" a="1"/>
  <c r="K688" i="29" s="1"/>
  <c r="K687" i="29" a="1"/>
  <c r="K687" i="29" s="1"/>
  <c r="K686" i="29" a="1"/>
  <c r="K686" i="29" s="1"/>
  <c r="K685" i="29" a="1"/>
  <c r="K685" i="29" s="1"/>
  <c r="K684" i="29" a="1"/>
  <c r="K684" i="29" s="1"/>
  <c r="K683" i="29" a="1"/>
  <c r="K683" i="29" s="1"/>
  <c r="K682" i="29" a="1"/>
  <c r="K682" i="29" s="1"/>
  <c r="K681" i="29" a="1"/>
  <c r="K681" i="29" s="1"/>
  <c r="K680" i="29" a="1"/>
  <c r="K680" i="29" s="1"/>
  <c r="K679" i="29" a="1"/>
  <c r="K679" i="29" s="1"/>
  <c r="K678" i="29" a="1"/>
  <c r="K678" i="29" s="1"/>
  <c r="K677" i="29" a="1"/>
  <c r="K677" i="29" s="1"/>
  <c r="K676" i="29" a="1"/>
  <c r="K676" i="29" s="1"/>
  <c r="K675" i="29" a="1"/>
  <c r="K675" i="29" s="1"/>
  <c r="K674" i="29" a="1"/>
  <c r="K674" i="29" s="1"/>
  <c r="K673" i="29" a="1"/>
  <c r="K673" i="29" s="1"/>
  <c r="K672" i="29" a="1"/>
  <c r="K672" i="29" s="1"/>
  <c r="K671" i="29" a="1"/>
  <c r="K671" i="29" s="1"/>
  <c r="K670" i="29" a="1"/>
  <c r="K670" i="29" s="1"/>
  <c r="K669" i="29" a="1"/>
  <c r="K669" i="29" s="1"/>
  <c r="K668" i="29" a="1"/>
  <c r="K668" i="29" s="1"/>
  <c r="K667" i="29" a="1"/>
  <c r="K667" i="29" s="1"/>
  <c r="K666" i="29" a="1"/>
  <c r="K666" i="29" s="1"/>
  <c r="K665" i="29" a="1"/>
  <c r="K665" i="29" s="1"/>
  <c r="K664" i="29" a="1"/>
  <c r="K664" i="29" s="1"/>
  <c r="K663" i="29" a="1"/>
  <c r="K663" i="29" s="1"/>
  <c r="K662" i="29" a="1"/>
  <c r="K662" i="29" s="1"/>
  <c r="K661" i="29" a="1"/>
  <c r="K661" i="29" s="1"/>
  <c r="K660" i="29" a="1"/>
  <c r="K660" i="29" s="1"/>
  <c r="K659" i="29" a="1"/>
  <c r="K659" i="29" s="1"/>
  <c r="K658" i="29" a="1"/>
  <c r="K658" i="29" s="1"/>
  <c r="K657" i="29" a="1"/>
  <c r="K657" i="29" s="1"/>
  <c r="K656" i="29" a="1"/>
  <c r="K656" i="29" s="1"/>
  <c r="K655" i="29" a="1"/>
  <c r="K655" i="29" s="1"/>
  <c r="K654" i="29" a="1"/>
  <c r="K654" i="29" s="1"/>
  <c r="K653" i="29" a="1"/>
  <c r="K653" i="29" s="1"/>
  <c r="K652" i="29" a="1"/>
  <c r="K652" i="29" s="1"/>
  <c r="K651" i="29" a="1"/>
  <c r="K651" i="29" s="1"/>
  <c r="K650" i="29" a="1"/>
  <c r="K650" i="29" s="1"/>
  <c r="K649" i="29" a="1"/>
  <c r="K649" i="29" s="1"/>
  <c r="K648" i="29" a="1"/>
  <c r="K648" i="29" s="1"/>
  <c r="K647" i="29" a="1"/>
  <c r="K647" i="29" s="1"/>
  <c r="K646" i="29" a="1"/>
  <c r="K646" i="29" s="1"/>
  <c r="K645" i="29" a="1"/>
  <c r="K645" i="29" s="1"/>
  <c r="K644" i="29" a="1"/>
  <c r="K644" i="29" s="1"/>
  <c r="K643" i="29" a="1"/>
  <c r="K643" i="29" s="1"/>
  <c r="K642" i="29" a="1"/>
  <c r="K642" i="29" s="1"/>
  <c r="K641" i="29" a="1"/>
  <c r="K641" i="29" s="1"/>
  <c r="K640" i="29" a="1"/>
  <c r="K640" i="29" s="1"/>
  <c r="K639" i="29" a="1"/>
  <c r="K639" i="29" s="1"/>
  <c r="K638" i="29" a="1"/>
  <c r="K638" i="29" s="1"/>
  <c r="K637" i="29" a="1"/>
  <c r="K637" i="29" s="1"/>
  <c r="K636" i="29" a="1"/>
  <c r="K636" i="29" s="1"/>
  <c r="K635" i="29" a="1"/>
  <c r="K635" i="29" s="1"/>
  <c r="K634" i="29" a="1"/>
  <c r="K634" i="29" s="1"/>
  <c r="K633" i="29" a="1"/>
  <c r="K633" i="29" s="1"/>
  <c r="K632" i="29" a="1"/>
  <c r="K632" i="29" s="1"/>
  <c r="K631" i="29" a="1"/>
  <c r="K631" i="29" s="1"/>
  <c r="K630" i="29" a="1"/>
  <c r="K630" i="29" s="1"/>
  <c r="K629" i="29" a="1"/>
  <c r="K629" i="29" s="1"/>
  <c r="K628" i="29" a="1"/>
  <c r="K628" i="29" s="1"/>
  <c r="K627" i="29" a="1"/>
  <c r="K627" i="29" s="1"/>
  <c r="K626" i="29" a="1"/>
  <c r="K626" i="29" s="1"/>
  <c r="K625" i="29" a="1"/>
  <c r="K625" i="29" s="1"/>
  <c r="K624" i="29" a="1"/>
  <c r="K624" i="29" s="1"/>
  <c r="K623" i="29" a="1"/>
  <c r="K623" i="29" s="1"/>
  <c r="K622" i="29" a="1"/>
  <c r="K622" i="29" s="1"/>
  <c r="K621" i="29" a="1"/>
  <c r="K621" i="29" s="1"/>
  <c r="K620" i="29" a="1"/>
  <c r="K620" i="29" s="1"/>
  <c r="K619" i="29" a="1"/>
  <c r="K619" i="29" s="1"/>
  <c r="K618" i="29" a="1"/>
  <c r="K618" i="29" s="1"/>
  <c r="K617" i="29" a="1"/>
  <c r="K617" i="29" s="1"/>
  <c r="K616" i="29" a="1"/>
  <c r="K616" i="29" s="1"/>
  <c r="K615" i="29" a="1"/>
  <c r="K615" i="29" s="1"/>
  <c r="K614" i="29" a="1"/>
  <c r="K614" i="29" s="1"/>
  <c r="K613" i="29" a="1"/>
  <c r="K613" i="29" s="1"/>
  <c r="K612" i="29" a="1"/>
  <c r="K612" i="29" s="1"/>
  <c r="K611" i="29" a="1"/>
  <c r="K611" i="29" s="1"/>
  <c r="K610" i="29" a="1"/>
  <c r="K610" i="29" s="1"/>
  <c r="K609" i="29" a="1"/>
  <c r="K609" i="29" s="1"/>
  <c r="K608" i="29" a="1"/>
  <c r="K608" i="29" s="1"/>
  <c r="K607" i="29" a="1"/>
  <c r="K607" i="29" s="1"/>
  <c r="K606" i="29" a="1"/>
  <c r="K606" i="29" s="1"/>
  <c r="K605" i="29" a="1"/>
  <c r="K605" i="29" s="1"/>
  <c r="K604" i="29" a="1"/>
  <c r="K604" i="29" s="1"/>
  <c r="K603" i="29" a="1"/>
  <c r="K603" i="29" s="1"/>
  <c r="K602" i="29" a="1"/>
  <c r="K602" i="29" s="1"/>
  <c r="K601" i="29" a="1"/>
  <c r="K601" i="29" s="1"/>
  <c r="K600" i="29" a="1"/>
  <c r="K600" i="29" s="1"/>
  <c r="K599" i="29" a="1"/>
  <c r="K599" i="29" s="1"/>
  <c r="K598" i="29" a="1"/>
  <c r="K598" i="29" s="1"/>
  <c r="K597" i="29" a="1"/>
  <c r="K597" i="29" s="1"/>
  <c r="K596" i="29" a="1"/>
  <c r="K596" i="29" s="1"/>
  <c r="K595" i="29" a="1"/>
  <c r="K595" i="29" s="1"/>
  <c r="K594" i="29" a="1"/>
  <c r="K594" i="29" s="1"/>
  <c r="K593" i="29" a="1"/>
  <c r="K593" i="29" s="1"/>
  <c r="K592" i="29" a="1"/>
  <c r="K592" i="29" s="1"/>
  <c r="K591" i="29" a="1"/>
  <c r="K591" i="29" s="1"/>
  <c r="K590" i="29" a="1"/>
  <c r="K590" i="29" s="1"/>
  <c r="K589" i="29" a="1"/>
  <c r="K589" i="29" s="1"/>
  <c r="K588" i="29" a="1"/>
  <c r="K588" i="29" s="1"/>
  <c r="K587" i="29" a="1"/>
  <c r="K587" i="29" s="1"/>
  <c r="K586" i="29" a="1"/>
  <c r="K586" i="29" s="1"/>
  <c r="K585" i="29" a="1"/>
  <c r="K585" i="29" s="1"/>
  <c r="K584" i="29" a="1"/>
  <c r="K584" i="29" s="1"/>
  <c r="K583" i="29" a="1"/>
  <c r="K583" i="29" s="1"/>
  <c r="K582" i="29" a="1"/>
  <c r="K582" i="29" s="1"/>
  <c r="K581" i="29" a="1"/>
  <c r="K581" i="29" s="1"/>
  <c r="K580" i="29" a="1"/>
  <c r="K580" i="29" s="1"/>
  <c r="K579" i="29" a="1"/>
  <c r="K579" i="29" s="1"/>
  <c r="K578" i="29" a="1"/>
  <c r="K578" i="29" s="1"/>
  <c r="K577" i="29" a="1"/>
  <c r="K577" i="29" s="1"/>
  <c r="K576" i="29" a="1"/>
  <c r="K576" i="29" s="1"/>
  <c r="K575" i="29" a="1"/>
  <c r="K575" i="29" s="1"/>
  <c r="K574" i="29" a="1"/>
  <c r="K574" i="29" s="1"/>
  <c r="K573" i="29" a="1"/>
  <c r="K573" i="29" s="1"/>
  <c r="K572" i="29" a="1"/>
  <c r="K572" i="29" s="1"/>
  <c r="K571" i="29" a="1"/>
  <c r="K571" i="29" s="1"/>
  <c r="K570" i="29" a="1"/>
  <c r="K570" i="29" s="1"/>
  <c r="K569" i="29" a="1"/>
  <c r="K569" i="29" s="1"/>
  <c r="K568" i="29" a="1"/>
  <c r="K568" i="29" s="1"/>
  <c r="K567" i="29" a="1"/>
  <c r="K567" i="29" s="1"/>
  <c r="K566" i="29" a="1"/>
  <c r="K566" i="29" s="1"/>
  <c r="K565" i="29" a="1"/>
  <c r="K565" i="29" s="1"/>
  <c r="K564" i="29" a="1"/>
  <c r="K564" i="29" s="1"/>
  <c r="K563" i="29" a="1"/>
  <c r="K563" i="29" s="1"/>
  <c r="K562" i="29" a="1"/>
  <c r="K562" i="29" s="1"/>
  <c r="K561" i="29" a="1"/>
  <c r="K561" i="29" s="1"/>
  <c r="K560" i="29" a="1"/>
  <c r="K560" i="29" s="1"/>
  <c r="K559" i="29" a="1"/>
  <c r="K559" i="29" s="1"/>
  <c r="K558" i="29" a="1"/>
  <c r="K558" i="29" s="1"/>
  <c r="K557" i="29" a="1"/>
  <c r="K557" i="29" s="1"/>
  <c r="K556" i="29" a="1"/>
  <c r="K556" i="29" s="1"/>
  <c r="K555" i="29" a="1"/>
  <c r="K555" i="29" s="1"/>
  <c r="K554" i="29" a="1"/>
  <c r="K554" i="29" s="1"/>
  <c r="K553" i="29" a="1"/>
  <c r="K553" i="29" s="1"/>
  <c r="K552" i="29" a="1"/>
  <c r="K552" i="29" s="1"/>
  <c r="K551" i="29" a="1"/>
  <c r="K551" i="29" s="1"/>
  <c r="K550" i="29" a="1"/>
  <c r="K550" i="29" s="1"/>
  <c r="K549" i="29" a="1"/>
  <c r="K549" i="29" s="1"/>
  <c r="K548" i="29" a="1"/>
  <c r="K548" i="29" s="1"/>
  <c r="K547" i="29" a="1"/>
  <c r="K547" i="29" s="1"/>
  <c r="K546" i="29" a="1"/>
  <c r="K546" i="29" s="1"/>
  <c r="K545" i="29" a="1"/>
  <c r="K545" i="29" s="1"/>
  <c r="K544" i="29" a="1"/>
  <c r="K544" i="29" s="1"/>
  <c r="K543" i="29" a="1"/>
  <c r="K543" i="29" s="1"/>
  <c r="K542" i="29" a="1"/>
  <c r="K542" i="29" s="1"/>
  <c r="K541" i="29" a="1"/>
  <c r="K541" i="29" s="1"/>
  <c r="K540" i="29" a="1"/>
  <c r="K540" i="29" s="1"/>
  <c r="K539" i="29" a="1"/>
  <c r="K539" i="29" s="1"/>
  <c r="K538" i="29" a="1"/>
  <c r="K538" i="29" s="1"/>
  <c r="K537" i="29" a="1"/>
  <c r="K537" i="29" s="1"/>
  <c r="K536" i="29" a="1"/>
  <c r="K536" i="29" s="1"/>
  <c r="K535" i="29" a="1"/>
  <c r="K535" i="29" s="1"/>
  <c r="K534" i="29" a="1"/>
  <c r="K534" i="29" s="1"/>
  <c r="K533" i="29" a="1"/>
  <c r="K533" i="29" s="1"/>
  <c r="K532" i="29" a="1"/>
  <c r="K532" i="29" s="1"/>
  <c r="K531" i="29" a="1"/>
  <c r="K531" i="29" s="1"/>
  <c r="K530" i="29" a="1"/>
  <c r="K530" i="29" s="1"/>
  <c r="K529" i="29" a="1"/>
  <c r="K529" i="29" s="1"/>
  <c r="K528" i="29" a="1"/>
  <c r="K528" i="29" s="1"/>
  <c r="K527" i="29" a="1"/>
  <c r="K527" i="29" s="1"/>
  <c r="K526" i="29" a="1"/>
  <c r="K526" i="29" s="1"/>
  <c r="K525" i="29" a="1"/>
  <c r="K525" i="29" s="1"/>
  <c r="K524" i="29" a="1"/>
  <c r="K524" i="29" s="1"/>
  <c r="K523" i="29" a="1"/>
  <c r="K523" i="29" s="1"/>
  <c r="K522" i="29" a="1"/>
  <c r="K522" i="29" s="1"/>
  <c r="K521" i="29" a="1"/>
  <c r="K521" i="29" s="1"/>
  <c r="K520" i="29" a="1"/>
  <c r="K520" i="29" s="1"/>
  <c r="K519" i="29" a="1"/>
  <c r="K519" i="29" s="1"/>
  <c r="K518" i="29" a="1"/>
  <c r="K518" i="29" s="1"/>
  <c r="K517" i="29" a="1"/>
  <c r="K517" i="29" s="1"/>
  <c r="K516" i="29" a="1"/>
  <c r="K516" i="29" s="1"/>
  <c r="K515" i="29" a="1"/>
  <c r="K515" i="29" s="1"/>
  <c r="K514" i="29" a="1"/>
  <c r="K514" i="29" s="1"/>
  <c r="K513" i="29" a="1"/>
  <c r="K513" i="29" s="1"/>
  <c r="K512" i="29" a="1"/>
  <c r="K512" i="29" s="1"/>
  <c r="K511" i="29" a="1"/>
  <c r="K511" i="29" s="1"/>
  <c r="K510" i="29" a="1"/>
  <c r="K510" i="29" s="1"/>
  <c r="K509" i="29" a="1"/>
  <c r="K509" i="29" s="1"/>
  <c r="K508" i="29" a="1"/>
  <c r="K508" i="29" s="1"/>
  <c r="K507" i="29" a="1"/>
  <c r="K507" i="29" s="1"/>
  <c r="K506" i="29" a="1"/>
  <c r="K506" i="29" s="1"/>
  <c r="K505" i="29" a="1"/>
  <c r="K505" i="29" s="1"/>
  <c r="K504" i="29" a="1"/>
  <c r="K504" i="29" s="1"/>
  <c r="K503" i="29" a="1"/>
  <c r="K503" i="29" s="1"/>
  <c r="K502" i="29" a="1"/>
  <c r="K502" i="29" s="1"/>
  <c r="K501" i="29" a="1"/>
  <c r="K501" i="29" s="1"/>
  <c r="K500" i="29" a="1"/>
  <c r="K500" i="29" s="1"/>
  <c r="K499" i="29" a="1"/>
  <c r="K499" i="29" s="1"/>
  <c r="K498" i="29" a="1"/>
  <c r="K498" i="29" s="1"/>
  <c r="K497" i="29" a="1"/>
  <c r="K497" i="29" s="1"/>
  <c r="K496" i="29" a="1"/>
  <c r="K496" i="29" s="1"/>
  <c r="K495" i="29" a="1"/>
  <c r="K495" i="29" s="1"/>
  <c r="K494" i="29" a="1"/>
  <c r="K494" i="29" s="1"/>
  <c r="K493" i="29" a="1"/>
  <c r="K493" i="29" s="1"/>
  <c r="K492" i="29" a="1"/>
  <c r="K492" i="29" s="1"/>
  <c r="K491" i="29" a="1"/>
  <c r="K491" i="29" s="1"/>
  <c r="K490" i="29" a="1"/>
  <c r="K490" i="29" s="1"/>
  <c r="K489" i="29" a="1"/>
  <c r="K489" i="29" s="1"/>
  <c r="K488" i="29" a="1"/>
  <c r="K488" i="29" s="1"/>
  <c r="K487" i="29" a="1"/>
  <c r="K487" i="29" s="1"/>
  <c r="K486" i="29" a="1"/>
  <c r="K486" i="29" s="1"/>
  <c r="K485" i="29" a="1"/>
  <c r="K485" i="29" s="1"/>
  <c r="K484" i="29" a="1"/>
  <c r="K484" i="29" s="1"/>
  <c r="K483" i="29" a="1"/>
  <c r="K483" i="29" s="1"/>
  <c r="K482" i="29" a="1"/>
  <c r="K482" i="29" s="1"/>
  <c r="K481" i="29" a="1"/>
  <c r="K481" i="29" s="1"/>
  <c r="K480" i="29" a="1"/>
  <c r="K480" i="29" s="1"/>
  <c r="K479" i="29" a="1"/>
  <c r="K479" i="29" s="1"/>
  <c r="K478" i="29" a="1"/>
  <c r="K478" i="29" s="1"/>
  <c r="K477" i="29" a="1"/>
  <c r="K477" i="29" s="1"/>
  <c r="K476" i="29" a="1"/>
  <c r="K476" i="29" s="1"/>
  <c r="K475" i="29" a="1"/>
  <c r="K475" i="29" s="1"/>
  <c r="K474" i="29" a="1"/>
  <c r="K474" i="29" s="1"/>
  <c r="K473" i="29" a="1"/>
  <c r="K473" i="29" s="1"/>
  <c r="K472" i="29" a="1"/>
  <c r="K472" i="29" s="1"/>
  <c r="K471" i="29" a="1"/>
  <c r="K471" i="29" s="1"/>
  <c r="K470" i="29" a="1"/>
  <c r="K470" i="29" s="1"/>
  <c r="K469" i="29" a="1"/>
  <c r="K469" i="29" s="1"/>
  <c r="K468" i="29" a="1"/>
  <c r="K468" i="29" s="1"/>
  <c r="K467" i="29" a="1"/>
  <c r="K467" i="29" s="1"/>
  <c r="K466" i="29" a="1"/>
  <c r="K466" i="29" s="1"/>
  <c r="K465" i="29" a="1"/>
  <c r="K465" i="29" s="1"/>
  <c r="K464" i="29" a="1"/>
  <c r="K464" i="29" s="1"/>
  <c r="K463" i="29" a="1"/>
  <c r="K463" i="29" s="1"/>
  <c r="K462" i="29" a="1"/>
  <c r="K462" i="29" s="1"/>
  <c r="K461" i="29" a="1"/>
  <c r="K461" i="29" s="1"/>
  <c r="K460" i="29" a="1"/>
  <c r="K460" i="29" s="1"/>
  <c r="K459" i="29" a="1"/>
  <c r="K459" i="29" s="1"/>
  <c r="K458" i="29" a="1"/>
  <c r="K458" i="29" s="1"/>
  <c r="K457" i="29" a="1"/>
  <c r="K457" i="29" s="1"/>
  <c r="K456" i="29" a="1"/>
  <c r="K456" i="29" s="1"/>
  <c r="K455" i="29" a="1"/>
  <c r="K455" i="29" s="1"/>
  <c r="K454" i="29" a="1"/>
  <c r="K454" i="29" s="1"/>
  <c r="K453" i="29" a="1"/>
  <c r="K453" i="29" s="1"/>
  <c r="K452" i="29" a="1"/>
  <c r="K452" i="29" s="1"/>
  <c r="K451" i="29" a="1"/>
  <c r="K451" i="29" s="1"/>
  <c r="K450" i="29" a="1"/>
  <c r="K450" i="29" s="1"/>
  <c r="K449" i="29" a="1"/>
  <c r="K449" i="29" s="1"/>
  <c r="K448" i="29" a="1"/>
  <c r="K448" i="29" s="1"/>
  <c r="K447" i="29" a="1"/>
  <c r="K447" i="29" s="1"/>
  <c r="K446" i="29" a="1"/>
  <c r="K446" i="29" s="1"/>
  <c r="K445" i="29" a="1"/>
  <c r="K445" i="29" s="1"/>
  <c r="K444" i="29" a="1"/>
  <c r="K444" i="29" s="1"/>
  <c r="K443" i="29" a="1"/>
  <c r="K443" i="29" s="1"/>
  <c r="K442" i="29" a="1"/>
  <c r="K442" i="29" s="1"/>
  <c r="K441" i="29" a="1"/>
  <c r="K441" i="29" s="1"/>
  <c r="K440" i="29" a="1"/>
  <c r="K440" i="29" s="1"/>
  <c r="K439" i="29" a="1"/>
  <c r="K439" i="29" s="1"/>
  <c r="K438" i="29" a="1"/>
  <c r="K438" i="29" s="1"/>
  <c r="K437" i="29" a="1"/>
  <c r="K437" i="29" s="1"/>
  <c r="K436" i="29" a="1"/>
  <c r="K436" i="29" s="1"/>
  <c r="K435" i="29" a="1"/>
  <c r="K435" i="29" s="1"/>
  <c r="H1001" i="29" a="1"/>
  <c r="H1001" i="29" s="1"/>
  <c r="G1001" i="29" a="1"/>
  <c r="G1001" i="29" s="1"/>
  <c r="F1001" i="29" a="1"/>
  <c r="F1001" i="29" s="1"/>
  <c r="H1000" i="29" a="1"/>
  <c r="H1000" i="29" s="1"/>
  <c r="G1000" i="29" a="1"/>
  <c r="G1000" i="29" s="1"/>
  <c r="F1000" i="29" a="1"/>
  <c r="F1000" i="29" s="1"/>
  <c r="H999" i="29" a="1"/>
  <c r="H999" i="29" s="1"/>
  <c r="G999" i="29" a="1"/>
  <c r="G999" i="29" s="1"/>
  <c r="F999" i="29" a="1"/>
  <c r="F999" i="29" s="1"/>
  <c r="H998" i="29" a="1"/>
  <c r="H998" i="29" s="1"/>
  <c r="G998" i="29" a="1"/>
  <c r="G998" i="29" s="1"/>
  <c r="F998" i="29" a="1"/>
  <c r="F998" i="29" s="1"/>
  <c r="H997" i="29" a="1"/>
  <c r="H997" i="29" s="1"/>
  <c r="G997" i="29" a="1"/>
  <c r="G997" i="29" s="1"/>
  <c r="F997" i="29" a="1"/>
  <c r="F997" i="29" s="1"/>
  <c r="H996" i="29" a="1"/>
  <c r="H996" i="29" s="1"/>
  <c r="G996" i="29" a="1"/>
  <c r="G996" i="29" s="1"/>
  <c r="F996" i="29" a="1"/>
  <c r="F996" i="29" s="1"/>
  <c r="H995" i="29" a="1"/>
  <c r="H995" i="29" s="1"/>
  <c r="G995" i="29" a="1"/>
  <c r="G995" i="29" s="1"/>
  <c r="F995" i="29" a="1"/>
  <c r="F995" i="29" s="1"/>
  <c r="H994" i="29" a="1"/>
  <c r="H994" i="29" s="1"/>
  <c r="G994" i="29" a="1"/>
  <c r="G994" i="29" s="1"/>
  <c r="F994" i="29" a="1"/>
  <c r="F994" i="29" s="1"/>
  <c r="H993" i="29" a="1"/>
  <c r="H993" i="29" s="1"/>
  <c r="G993" i="29" a="1"/>
  <c r="G993" i="29" s="1"/>
  <c r="F993" i="29" a="1"/>
  <c r="F993" i="29" s="1"/>
  <c r="H992" i="29" a="1"/>
  <c r="H992" i="29" s="1"/>
  <c r="G992" i="29" a="1"/>
  <c r="G992" i="29" s="1"/>
  <c r="F992" i="29" a="1"/>
  <c r="F992" i="29" s="1"/>
  <c r="H991" i="29" a="1"/>
  <c r="H991" i="29" s="1"/>
  <c r="G991" i="29" a="1"/>
  <c r="G991" i="29" s="1"/>
  <c r="F991" i="29" a="1"/>
  <c r="F991" i="29" s="1"/>
  <c r="H990" i="29" a="1"/>
  <c r="H990" i="29" s="1"/>
  <c r="G990" i="29" a="1"/>
  <c r="G990" i="29" s="1"/>
  <c r="F990" i="29" a="1"/>
  <c r="F990" i="29" s="1"/>
  <c r="H989" i="29" a="1"/>
  <c r="H989" i="29" s="1"/>
  <c r="G989" i="29" a="1"/>
  <c r="G989" i="29" s="1"/>
  <c r="F989" i="29" a="1"/>
  <c r="F989" i="29" s="1"/>
  <c r="H988" i="29" a="1"/>
  <c r="H988" i="29" s="1"/>
  <c r="G988" i="29" a="1"/>
  <c r="G988" i="29" s="1"/>
  <c r="F988" i="29" a="1"/>
  <c r="F988" i="29" s="1"/>
  <c r="H987" i="29" a="1"/>
  <c r="H987" i="29" s="1"/>
  <c r="G987" i="29" a="1"/>
  <c r="G987" i="29" s="1"/>
  <c r="F987" i="29" a="1"/>
  <c r="F987" i="29" s="1"/>
  <c r="H986" i="29" a="1"/>
  <c r="H986" i="29" s="1"/>
  <c r="G986" i="29" a="1"/>
  <c r="G986" i="29" s="1"/>
  <c r="F986" i="29" a="1"/>
  <c r="F986" i="29" s="1"/>
  <c r="H985" i="29" a="1"/>
  <c r="H985" i="29" s="1"/>
  <c r="G985" i="29" a="1"/>
  <c r="G985" i="29" s="1"/>
  <c r="F985" i="29" a="1"/>
  <c r="F985" i="29" s="1"/>
  <c r="H984" i="29" a="1"/>
  <c r="H984" i="29" s="1"/>
  <c r="G984" i="29" a="1"/>
  <c r="G984" i="29" s="1"/>
  <c r="F984" i="29" a="1"/>
  <c r="F984" i="29" s="1"/>
  <c r="H983" i="29" a="1"/>
  <c r="H983" i="29" s="1"/>
  <c r="G983" i="29" a="1"/>
  <c r="G983" i="29" s="1"/>
  <c r="F983" i="29" a="1"/>
  <c r="F983" i="29" s="1"/>
  <c r="H982" i="29" a="1"/>
  <c r="H982" i="29" s="1"/>
  <c r="G982" i="29" a="1"/>
  <c r="G982" i="29" s="1"/>
  <c r="F982" i="29" a="1"/>
  <c r="F982" i="29" s="1"/>
  <c r="H981" i="29" a="1"/>
  <c r="H981" i="29" s="1"/>
  <c r="G981" i="29" a="1"/>
  <c r="G981" i="29" s="1"/>
  <c r="F981" i="29" a="1"/>
  <c r="F981" i="29" s="1"/>
  <c r="H980" i="29" a="1"/>
  <c r="H980" i="29" s="1"/>
  <c r="G980" i="29" a="1"/>
  <c r="G980" i="29" s="1"/>
  <c r="F980" i="29" a="1"/>
  <c r="F980" i="29" s="1"/>
  <c r="H979" i="29" a="1"/>
  <c r="H979" i="29" s="1"/>
  <c r="G979" i="29" a="1"/>
  <c r="G979" i="29" s="1"/>
  <c r="F979" i="29" a="1"/>
  <c r="F979" i="29" s="1"/>
  <c r="H978" i="29" a="1"/>
  <c r="H978" i="29" s="1"/>
  <c r="G978" i="29" a="1"/>
  <c r="G978" i="29" s="1"/>
  <c r="F978" i="29" a="1"/>
  <c r="F978" i="29" s="1"/>
  <c r="H977" i="29" a="1"/>
  <c r="H977" i="29" s="1"/>
  <c r="G977" i="29" a="1"/>
  <c r="G977" i="29" s="1"/>
  <c r="F977" i="29" a="1"/>
  <c r="F977" i="29" s="1"/>
  <c r="H976" i="29" a="1"/>
  <c r="H976" i="29" s="1"/>
  <c r="G976" i="29" a="1"/>
  <c r="G976" i="29" s="1"/>
  <c r="F976" i="29" a="1"/>
  <c r="F976" i="29" s="1"/>
  <c r="H975" i="29" a="1"/>
  <c r="H975" i="29" s="1"/>
  <c r="G975" i="29" a="1"/>
  <c r="G975" i="29" s="1"/>
  <c r="F975" i="29" a="1"/>
  <c r="F975" i="29" s="1"/>
  <c r="H974" i="29" a="1"/>
  <c r="H974" i="29" s="1"/>
  <c r="G974" i="29" a="1"/>
  <c r="G974" i="29" s="1"/>
  <c r="F974" i="29" a="1"/>
  <c r="F974" i="29" s="1"/>
  <c r="H973" i="29" a="1"/>
  <c r="H973" i="29" s="1"/>
  <c r="G973" i="29" a="1"/>
  <c r="G973" i="29" s="1"/>
  <c r="F973" i="29" a="1"/>
  <c r="F973" i="29" s="1"/>
  <c r="H972" i="29" a="1"/>
  <c r="H972" i="29" s="1"/>
  <c r="G972" i="29" a="1"/>
  <c r="G972" i="29" s="1"/>
  <c r="F972" i="29" a="1"/>
  <c r="F972" i="29" s="1"/>
  <c r="H971" i="29" a="1"/>
  <c r="H971" i="29" s="1"/>
  <c r="G971" i="29" a="1"/>
  <c r="G971" i="29" s="1"/>
  <c r="F971" i="29" a="1"/>
  <c r="F971" i="29" s="1"/>
  <c r="H970" i="29" a="1"/>
  <c r="H970" i="29" s="1"/>
  <c r="G970" i="29" a="1"/>
  <c r="G970" i="29" s="1"/>
  <c r="F970" i="29" a="1"/>
  <c r="F970" i="29" s="1"/>
  <c r="H969" i="29" a="1"/>
  <c r="H969" i="29" s="1"/>
  <c r="G969" i="29" a="1"/>
  <c r="G969" i="29" s="1"/>
  <c r="F969" i="29" a="1"/>
  <c r="F969" i="29" s="1"/>
  <c r="H968" i="29" a="1"/>
  <c r="H968" i="29" s="1"/>
  <c r="G968" i="29" a="1"/>
  <c r="G968" i="29" s="1"/>
  <c r="F968" i="29" a="1"/>
  <c r="F968" i="29" s="1"/>
  <c r="H967" i="29" a="1"/>
  <c r="H967" i="29" s="1"/>
  <c r="G967" i="29" a="1"/>
  <c r="G967" i="29" s="1"/>
  <c r="F967" i="29" a="1"/>
  <c r="F967" i="29" s="1"/>
  <c r="H966" i="29" a="1"/>
  <c r="H966" i="29" s="1"/>
  <c r="G966" i="29" a="1"/>
  <c r="G966" i="29" s="1"/>
  <c r="F966" i="29" a="1"/>
  <c r="F966" i="29" s="1"/>
  <c r="H965" i="29" a="1"/>
  <c r="H965" i="29" s="1"/>
  <c r="G965" i="29" a="1"/>
  <c r="G965" i="29" s="1"/>
  <c r="F965" i="29" a="1"/>
  <c r="F965" i="29" s="1"/>
  <c r="H964" i="29" a="1"/>
  <c r="H964" i="29" s="1"/>
  <c r="G964" i="29" a="1"/>
  <c r="G964" i="29" s="1"/>
  <c r="F964" i="29" a="1"/>
  <c r="F964" i="29" s="1"/>
  <c r="H963" i="29" a="1"/>
  <c r="H963" i="29" s="1"/>
  <c r="G963" i="29" a="1"/>
  <c r="G963" i="29" s="1"/>
  <c r="F963" i="29" a="1"/>
  <c r="F963" i="29" s="1"/>
  <c r="H962" i="29" a="1"/>
  <c r="H962" i="29" s="1"/>
  <c r="G962" i="29" a="1"/>
  <c r="G962" i="29" s="1"/>
  <c r="F962" i="29" a="1"/>
  <c r="F962" i="29" s="1"/>
  <c r="H961" i="29" a="1"/>
  <c r="H961" i="29" s="1"/>
  <c r="G961" i="29" a="1"/>
  <c r="G961" i="29" s="1"/>
  <c r="F961" i="29" a="1"/>
  <c r="F961" i="29" s="1"/>
  <c r="H960" i="29" a="1"/>
  <c r="H960" i="29" s="1"/>
  <c r="G960" i="29" a="1"/>
  <c r="G960" i="29" s="1"/>
  <c r="F960" i="29" a="1"/>
  <c r="F960" i="29" s="1"/>
  <c r="H959" i="29" a="1"/>
  <c r="H959" i="29" s="1"/>
  <c r="G959" i="29" a="1"/>
  <c r="G959" i="29" s="1"/>
  <c r="F959" i="29" a="1"/>
  <c r="F959" i="29" s="1"/>
  <c r="H958" i="29" a="1"/>
  <c r="H958" i="29" s="1"/>
  <c r="G958" i="29" a="1"/>
  <c r="G958" i="29" s="1"/>
  <c r="F958" i="29" a="1"/>
  <c r="F958" i="29" s="1"/>
  <c r="H957" i="29" a="1"/>
  <c r="H957" i="29" s="1"/>
  <c r="G957" i="29" a="1"/>
  <c r="G957" i="29" s="1"/>
  <c r="F957" i="29" a="1"/>
  <c r="F957" i="29" s="1"/>
  <c r="H956" i="29" a="1"/>
  <c r="H956" i="29" s="1"/>
  <c r="G956" i="29" a="1"/>
  <c r="G956" i="29" s="1"/>
  <c r="F956" i="29" a="1"/>
  <c r="F956" i="29" s="1"/>
  <c r="H955" i="29" a="1"/>
  <c r="H955" i="29" s="1"/>
  <c r="G955" i="29" a="1"/>
  <c r="G955" i="29" s="1"/>
  <c r="F955" i="29" a="1"/>
  <c r="F955" i="29" s="1"/>
  <c r="H954" i="29" a="1"/>
  <c r="H954" i="29" s="1"/>
  <c r="G954" i="29" a="1"/>
  <c r="G954" i="29" s="1"/>
  <c r="F954" i="29" a="1"/>
  <c r="F954" i="29" s="1"/>
  <c r="H953" i="29" a="1"/>
  <c r="H953" i="29" s="1"/>
  <c r="G953" i="29" a="1"/>
  <c r="G953" i="29" s="1"/>
  <c r="F953" i="29" a="1"/>
  <c r="F953" i="29" s="1"/>
  <c r="H952" i="29" a="1"/>
  <c r="H952" i="29" s="1"/>
  <c r="G952" i="29" a="1"/>
  <c r="G952" i="29" s="1"/>
  <c r="F952" i="29" a="1"/>
  <c r="F952" i="29" s="1"/>
  <c r="H951" i="29" a="1"/>
  <c r="H951" i="29" s="1"/>
  <c r="G951" i="29" a="1"/>
  <c r="G951" i="29" s="1"/>
  <c r="F951" i="29" a="1"/>
  <c r="F951" i="29" s="1"/>
  <c r="H950" i="29" a="1"/>
  <c r="H950" i="29" s="1"/>
  <c r="G950" i="29" a="1"/>
  <c r="G950" i="29" s="1"/>
  <c r="F950" i="29" a="1"/>
  <c r="F950" i="29" s="1"/>
  <c r="H949" i="29" a="1"/>
  <c r="H949" i="29" s="1"/>
  <c r="G949" i="29" a="1"/>
  <c r="G949" i="29" s="1"/>
  <c r="F949" i="29" a="1"/>
  <c r="F949" i="29" s="1"/>
  <c r="H948" i="29" a="1"/>
  <c r="H948" i="29" s="1"/>
  <c r="G948" i="29" a="1"/>
  <c r="G948" i="29" s="1"/>
  <c r="F948" i="29" a="1"/>
  <c r="F948" i="29" s="1"/>
  <c r="H947" i="29" a="1"/>
  <c r="H947" i="29" s="1"/>
  <c r="G947" i="29" a="1"/>
  <c r="G947" i="29" s="1"/>
  <c r="F947" i="29" a="1"/>
  <c r="F947" i="29" s="1"/>
  <c r="H946" i="29" a="1"/>
  <c r="H946" i="29" s="1"/>
  <c r="G946" i="29" a="1"/>
  <c r="G946" i="29" s="1"/>
  <c r="F946" i="29" a="1"/>
  <c r="F946" i="29" s="1"/>
  <c r="H945" i="29" a="1"/>
  <c r="H945" i="29" s="1"/>
  <c r="G945" i="29" a="1"/>
  <c r="G945" i="29" s="1"/>
  <c r="F945" i="29" a="1"/>
  <c r="F945" i="29" s="1"/>
  <c r="H944" i="29" a="1"/>
  <c r="H944" i="29" s="1"/>
  <c r="G944" i="29" a="1"/>
  <c r="G944" i="29" s="1"/>
  <c r="F944" i="29" a="1"/>
  <c r="F944" i="29" s="1"/>
  <c r="H943" i="29" a="1"/>
  <c r="H943" i="29" s="1"/>
  <c r="G943" i="29" a="1"/>
  <c r="G943" i="29" s="1"/>
  <c r="F943" i="29" a="1"/>
  <c r="F943" i="29" s="1"/>
  <c r="H942" i="29" a="1"/>
  <c r="H942" i="29" s="1"/>
  <c r="G942" i="29" a="1"/>
  <c r="G942" i="29" s="1"/>
  <c r="F942" i="29" a="1"/>
  <c r="F942" i="29" s="1"/>
  <c r="H941" i="29" a="1"/>
  <c r="H941" i="29" s="1"/>
  <c r="G941" i="29" a="1"/>
  <c r="G941" i="29" s="1"/>
  <c r="F941" i="29" a="1"/>
  <c r="F941" i="29" s="1"/>
  <c r="H940" i="29" a="1"/>
  <c r="H940" i="29" s="1"/>
  <c r="G940" i="29" a="1"/>
  <c r="G940" i="29" s="1"/>
  <c r="F940" i="29" a="1"/>
  <c r="F940" i="29" s="1"/>
  <c r="H939" i="29" a="1"/>
  <c r="H939" i="29" s="1"/>
  <c r="G939" i="29" a="1"/>
  <c r="G939" i="29" s="1"/>
  <c r="F939" i="29" a="1"/>
  <c r="F939" i="29" s="1"/>
  <c r="H938" i="29" a="1"/>
  <c r="H938" i="29" s="1"/>
  <c r="G938" i="29" a="1"/>
  <c r="G938" i="29" s="1"/>
  <c r="F938" i="29" a="1"/>
  <c r="F938" i="29" s="1"/>
  <c r="H937" i="29" a="1"/>
  <c r="H937" i="29" s="1"/>
  <c r="G937" i="29" a="1"/>
  <c r="G937" i="29" s="1"/>
  <c r="F937" i="29" a="1"/>
  <c r="F937" i="29" s="1"/>
  <c r="H936" i="29" a="1"/>
  <c r="H936" i="29" s="1"/>
  <c r="G936" i="29" a="1"/>
  <c r="G936" i="29" s="1"/>
  <c r="F936" i="29" a="1"/>
  <c r="F936" i="29" s="1"/>
  <c r="H935" i="29" a="1"/>
  <c r="H935" i="29" s="1"/>
  <c r="G935" i="29" a="1"/>
  <c r="G935" i="29" s="1"/>
  <c r="F935" i="29" a="1"/>
  <c r="F935" i="29" s="1"/>
  <c r="H934" i="29" a="1"/>
  <c r="H934" i="29" s="1"/>
  <c r="G934" i="29" a="1"/>
  <c r="G934" i="29" s="1"/>
  <c r="F934" i="29" a="1"/>
  <c r="F934" i="29" s="1"/>
  <c r="H933" i="29" a="1"/>
  <c r="H933" i="29" s="1"/>
  <c r="G933" i="29" a="1"/>
  <c r="G933" i="29" s="1"/>
  <c r="F933" i="29" a="1"/>
  <c r="F933" i="29" s="1"/>
  <c r="H932" i="29" a="1"/>
  <c r="H932" i="29" s="1"/>
  <c r="G932" i="29" a="1"/>
  <c r="G932" i="29" s="1"/>
  <c r="F932" i="29" a="1"/>
  <c r="F932" i="29" s="1"/>
  <c r="H931" i="29" a="1"/>
  <c r="H931" i="29" s="1"/>
  <c r="G931" i="29" a="1"/>
  <c r="G931" i="29" s="1"/>
  <c r="F931" i="29" a="1"/>
  <c r="F931" i="29" s="1"/>
  <c r="H930" i="29" a="1"/>
  <c r="H930" i="29" s="1"/>
  <c r="G930" i="29" a="1"/>
  <c r="G930" i="29" s="1"/>
  <c r="F930" i="29" a="1"/>
  <c r="F930" i="29" s="1"/>
  <c r="H929" i="29" a="1"/>
  <c r="H929" i="29" s="1"/>
  <c r="G929" i="29" a="1"/>
  <c r="G929" i="29" s="1"/>
  <c r="F929" i="29" a="1"/>
  <c r="F929" i="29" s="1"/>
  <c r="H928" i="29" a="1"/>
  <c r="H928" i="29" s="1"/>
  <c r="G928" i="29" a="1"/>
  <c r="G928" i="29" s="1"/>
  <c r="F928" i="29" a="1"/>
  <c r="F928" i="29" s="1"/>
  <c r="H927" i="29" a="1"/>
  <c r="H927" i="29" s="1"/>
  <c r="G927" i="29" a="1"/>
  <c r="G927" i="29" s="1"/>
  <c r="F927" i="29" a="1"/>
  <c r="F927" i="29" s="1"/>
  <c r="H926" i="29" a="1"/>
  <c r="H926" i="29" s="1"/>
  <c r="G926" i="29" a="1"/>
  <c r="G926" i="29" s="1"/>
  <c r="F926" i="29" a="1"/>
  <c r="F926" i="29" s="1"/>
  <c r="H925" i="29" a="1"/>
  <c r="H925" i="29" s="1"/>
  <c r="G925" i="29" a="1"/>
  <c r="G925" i="29" s="1"/>
  <c r="F925" i="29" a="1"/>
  <c r="F925" i="29" s="1"/>
  <c r="H924" i="29" a="1"/>
  <c r="H924" i="29" s="1"/>
  <c r="G924" i="29" a="1"/>
  <c r="G924" i="29" s="1"/>
  <c r="F924" i="29" a="1"/>
  <c r="F924" i="29" s="1"/>
  <c r="H923" i="29" a="1"/>
  <c r="H923" i="29" s="1"/>
  <c r="G923" i="29" a="1"/>
  <c r="G923" i="29" s="1"/>
  <c r="F923" i="29" a="1"/>
  <c r="F923" i="29" s="1"/>
  <c r="H922" i="29" a="1"/>
  <c r="H922" i="29" s="1"/>
  <c r="G922" i="29" a="1"/>
  <c r="G922" i="29" s="1"/>
  <c r="F922" i="29" a="1"/>
  <c r="F922" i="29" s="1"/>
  <c r="H921" i="29" a="1"/>
  <c r="H921" i="29" s="1"/>
  <c r="G921" i="29" a="1"/>
  <c r="G921" i="29" s="1"/>
  <c r="F921" i="29" a="1"/>
  <c r="F921" i="29" s="1"/>
  <c r="H920" i="29" a="1"/>
  <c r="H920" i="29" s="1"/>
  <c r="G920" i="29" a="1"/>
  <c r="G920" i="29" s="1"/>
  <c r="F920" i="29" a="1"/>
  <c r="F920" i="29" s="1"/>
  <c r="H919" i="29" a="1"/>
  <c r="H919" i="29" s="1"/>
  <c r="G919" i="29" a="1"/>
  <c r="G919" i="29" s="1"/>
  <c r="F919" i="29" a="1"/>
  <c r="F919" i="29" s="1"/>
  <c r="H918" i="29" a="1"/>
  <c r="H918" i="29" s="1"/>
  <c r="G918" i="29" a="1"/>
  <c r="G918" i="29" s="1"/>
  <c r="F918" i="29" a="1"/>
  <c r="F918" i="29" s="1"/>
  <c r="H917" i="29" a="1"/>
  <c r="H917" i="29" s="1"/>
  <c r="G917" i="29" a="1"/>
  <c r="G917" i="29" s="1"/>
  <c r="F917" i="29" a="1"/>
  <c r="F917" i="29" s="1"/>
  <c r="H916" i="29" a="1"/>
  <c r="H916" i="29" s="1"/>
  <c r="G916" i="29" a="1"/>
  <c r="G916" i="29" s="1"/>
  <c r="F916" i="29" a="1"/>
  <c r="F916" i="29" s="1"/>
  <c r="H915" i="29" a="1"/>
  <c r="H915" i="29" s="1"/>
  <c r="G915" i="29" a="1"/>
  <c r="G915" i="29" s="1"/>
  <c r="F915" i="29" a="1"/>
  <c r="F915" i="29" s="1"/>
  <c r="H914" i="29" a="1"/>
  <c r="H914" i="29" s="1"/>
  <c r="G914" i="29" a="1"/>
  <c r="G914" i="29" s="1"/>
  <c r="F914" i="29" a="1"/>
  <c r="F914" i="29" s="1"/>
  <c r="H913" i="29" a="1"/>
  <c r="H913" i="29" s="1"/>
  <c r="G913" i="29" a="1"/>
  <c r="G913" i="29" s="1"/>
  <c r="F913" i="29" a="1"/>
  <c r="F913" i="29" s="1"/>
  <c r="H912" i="29" a="1"/>
  <c r="H912" i="29" s="1"/>
  <c r="G912" i="29" a="1"/>
  <c r="G912" i="29" s="1"/>
  <c r="F912" i="29" a="1"/>
  <c r="F912" i="29" s="1"/>
  <c r="H911" i="29" a="1"/>
  <c r="H911" i="29" s="1"/>
  <c r="G911" i="29" a="1"/>
  <c r="G911" i="29" s="1"/>
  <c r="F911" i="29" a="1"/>
  <c r="F911" i="29" s="1"/>
  <c r="H910" i="29" a="1"/>
  <c r="H910" i="29" s="1"/>
  <c r="G910" i="29" a="1"/>
  <c r="G910" i="29" s="1"/>
  <c r="F910" i="29" a="1"/>
  <c r="F910" i="29" s="1"/>
  <c r="H909" i="29" a="1"/>
  <c r="H909" i="29" s="1"/>
  <c r="G909" i="29" a="1"/>
  <c r="G909" i="29" s="1"/>
  <c r="F909" i="29" a="1"/>
  <c r="F909" i="29" s="1"/>
  <c r="H908" i="29" a="1"/>
  <c r="H908" i="29" s="1"/>
  <c r="G908" i="29" a="1"/>
  <c r="G908" i="29" s="1"/>
  <c r="F908" i="29" a="1"/>
  <c r="F908" i="29" s="1"/>
  <c r="H907" i="29" a="1"/>
  <c r="H907" i="29" s="1"/>
  <c r="G907" i="29" a="1"/>
  <c r="G907" i="29" s="1"/>
  <c r="F907" i="29" a="1"/>
  <c r="F907" i="29" s="1"/>
  <c r="H906" i="29" a="1"/>
  <c r="H906" i="29" s="1"/>
  <c r="G906" i="29" a="1"/>
  <c r="G906" i="29" s="1"/>
  <c r="F906" i="29" a="1"/>
  <c r="F906" i="29" s="1"/>
  <c r="H905" i="29" a="1"/>
  <c r="H905" i="29" s="1"/>
  <c r="G905" i="29" a="1"/>
  <c r="G905" i="29" s="1"/>
  <c r="F905" i="29" a="1"/>
  <c r="F905" i="29" s="1"/>
  <c r="H904" i="29" a="1"/>
  <c r="H904" i="29" s="1"/>
  <c r="G904" i="29" a="1"/>
  <c r="G904" i="29" s="1"/>
  <c r="F904" i="29" a="1"/>
  <c r="F904" i="29" s="1"/>
  <c r="H903" i="29" a="1"/>
  <c r="H903" i="29" s="1"/>
  <c r="G903" i="29" a="1"/>
  <c r="G903" i="29" s="1"/>
  <c r="F903" i="29" a="1"/>
  <c r="F903" i="29" s="1"/>
  <c r="H902" i="29" a="1"/>
  <c r="H902" i="29" s="1"/>
  <c r="G902" i="29" a="1"/>
  <c r="G902" i="29" s="1"/>
  <c r="F902" i="29" a="1"/>
  <c r="F902" i="29" s="1"/>
  <c r="H901" i="29" a="1"/>
  <c r="H901" i="29" s="1"/>
  <c r="G901" i="29" a="1"/>
  <c r="G901" i="29" s="1"/>
  <c r="F901" i="29" a="1"/>
  <c r="F901" i="29" s="1"/>
  <c r="H900" i="29" a="1"/>
  <c r="H900" i="29" s="1"/>
  <c r="G900" i="29" a="1"/>
  <c r="G900" i="29" s="1"/>
  <c r="F900" i="29" a="1"/>
  <c r="F900" i="29" s="1"/>
  <c r="H899" i="29" a="1"/>
  <c r="H899" i="29" s="1"/>
  <c r="G899" i="29" a="1"/>
  <c r="G899" i="29" s="1"/>
  <c r="F899" i="29" a="1"/>
  <c r="F899" i="29" s="1"/>
  <c r="H898" i="29" a="1"/>
  <c r="H898" i="29" s="1"/>
  <c r="G898" i="29" a="1"/>
  <c r="G898" i="29" s="1"/>
  <c r="F898" i="29" a="1"/>
  <c r="F898" i="29" s="1"/>
  <c r="H897" i="29" a="1"/>
  <c r="H897" i="29" s="1"/>
  <c r="G897" i="29" a="1"/>
  <c r="G897" i="29" s="1"/>
  <c r="F897" i="29" a="1"/>
  <c r="F897" i="29" s="1"/>
  <c r="H896" i="29" a="1"/>
  <c r="H896" i="29" s="1"/>
  <c r="G896" i="29" a="1"/>
  <c r="G896" i="29" s="1"/>
  <c r="F896" i="29" a="1"/>
  <c r="F896" i="29" s="1"/>
  <c r="H895" i="29" a="1"/>
  <c r="H895" i="29" s="1"/>
  <c r="G895" i="29" a="1"/>
  <c r="G895" i="29" s="1"/>
  <c r="F895" i="29" a="1"/>
  <c r="F895" i="29" s="1"/>
  <c r="H894" i="29" a="1"/>
  <c r="H894" i="29" s="1"/>
  <c r="G894" i="29" a="1"/>
  <c r="G894" i="29" s="1"/>
  <c r="F894" i="29" a="1"/>
  <c r="F894" i="29" s="1"/>
  <c r="H893" i="29" a="1"/>
  <c r="H893" i="29" s="1"/>
  <c r="G893" i="29" a="1"/>
  <c r="G893" i="29" s="1"/>
  <c r="F893" i="29" a="1"/>
  <c r="F893" i="29" s="1"/>
  <c r="H892" i="29" a="1"/>
  <c r="H892" i="29" s="1"/>
  <c r="G892" i="29" a="1"/>
  <c r="G892" i="29" s="1"/>
  <c r="F892" i="29" a="1"/>
  <c r="F892" i="29" s="1"/>
  <c r="H891" i="29" a="1"/>
  <c r="H891" i="29" s="1"/>
  <c r="G891" i="29" a="1"/>
  <c r="G891" i="29" s="1"/>
  <c r="F891" i="29" a="1"/>
  <c r="F891" i="29" s="1"/>
  <c r="H890" i="29" a="1"/>
  <c r="H890" i="29" s="1"/>
  <c r="G890" i="29" a="1"/>
  <c r="G890" i="29" s="1"/>
  <c r="F890" i="29" a="1"/>
  <c r="F890" i="29" s="1"/>
  <c r="H889" i="29" a="1"/>
  <c r="H889" i="29" s="1"/>
  <c r="G889" i="29" a="1"/>
  <c r="G889" i="29" s="1"/>
  <c r="F889" i="29" a="1"/>
  <c r="F889" i="29" s="1"/>
  <c r="H888" i="29" a="1"/>
  <c r="H888" i="29" s="1"/>
  <c r="G888" i="29" a="1"/>
  <c r="G888" i="29" s="1"/>
  <c r="F888" i="29" a="1"/>
  <c r="F888" i="29" s="1"/>
  <c r="H887" i="29" a="1"/>
  <c r="H887" i="29" s="1"/>
  <c r="G887" i="29" a="1"/>
  <c r="G887" i="29" s="1"/>
  <c r="F887" i="29" a="1"/>
  <c r="F887" i="29" s="1"/>
  <c r="H886" i="29" a="1"/>
  <c r="H886" i="29" s="1"/>
  <c r="G886" i="29" a="1"/>
  <c r="G886" i="29" s="1"/>
  <c r="F886" i="29" a="1"/>
  <c r="F886" i="29" s="1"/>
  <c r="H885" i="29" a="1"/>
  <c r="H885" i="29" s="1"/>
  <c r="G885" i="29" a="1"/>
  <c r="G885" i="29" s="1"/>
  <c r="F885" i="29" a="1"/>
  <c r="F885" i="29" s="1"/>
  <c r="H884" i="29" a="1"/>
  <c r="H884" i="29" s="1"/>
  <c r="G884" i="29" a="1"/>
  <c r="G884" i="29" s="1"/>
  <c r="F884" i="29" a="1"/>
  <c r="F884" i="29" s="1"/>
  <c r="H883" i="29" a="1"/>
  <c r="H883" i="29" s="1"/>
  <c r="G883" i="29" a="1"/>
  <c r="G883" i="29" s="1"/>
  <c r="F883" i="29" a="1"/>
  <c r="F883" i="29" s="1"/>
  <c r="H882" i="29" a="1"/>
  <c r="H882" i="29" s="1"/>
  <c r="G882" i="29" a="1"/>
  <c r="G882" i="29" s="1"/>
  <c r="F882" i="29" a="1"/>
  <c r="F882" i="29" s="1"/>
  <c r="H881" i="29" a="1"/>
  <c r="H881" i="29" s="1"/>
  <c r="G881" i="29" a="1"/>
  <c r="G881" i="29" s="1"/>
  <c r="F881" i="29" a="1"/>
  <c r="F881" i="29" s="1"/>
  <c r="H880" i="29" a="1"/>
  <c r="H880" i="29" s="1"/>
  <c r="G880" i="29" a="1"/>
  <c r="G880" i="29" s="1"/>
  <c r="F880" i="29" a="1"/>
  <c r="F880" i="29" s="1"/>
  <c r="H879" i="29" a="1"/>
  <c r="H879" i="29" s="1"/>
  <c r="G879" i="29" a="1"/>
  <c r="G879" i="29" s="1"/>
  <c r="F879" i="29" a="1"/>
  <c r="F879" i="29" s="1"/>
  <c r="H878" i="29" a="1"/>
  <c r="H878" i="29" s="1"/>
  <c r="G878" i="29" a="1"/>
  <c r="G878" i="29" s="1"/>
  <c r="F878" i="29" a="1"/>
  <c r="F878" i="29" s="1"/>
  <c r="H877" i="29" a="1"/>
  <c r="H877" i="29" s="1"/>
  <c r="G877" i="29" a="1"/>
  <c r="G877" i="29" s="1"/>
  <c r="F877" i="29" a="1"/>
  <c r="F877" i="29" s="1"/>
  <c r="H876" i="29" a="1"/>
  <c r="H876" i="29" s="1"/>
  <c r="G876" i="29" a="1"/>
  <c r="G876" i="29" s="1"/>
  <c r="F876" i="29" a="1"/>
  <c r="F876" i="29" s="1"/>
  <c r="H875" i="29" a="1"/>
  <c r="H875" i="29" s="1"/>
  <c r="G875" i="29" a="1"/>
  <c r="G875" i="29" s="1"/>
  <c r="F875" i="29" a="1"/>
  <c r="F875" i="29" s="1"/>
  <c r="H874" i="29" a="1"/>
  <c r="H874" i="29" s="1"/>
  <c r="G874" i="29" a="1"/>
  <c r="G874" i="29" s="1"/>
  <c r="F874" i="29" a="1"/>
  <c r="F874" i="29" s="1"/>
  <c r="H873" i="29" a="1"/>
  <c r="H873" i="29" s="1"/>
  <c r="G873" i="29" a="1"/>
  <c r="G873" i="29" s="1"/>
  <c r="F873" i="29" a="1"/>
  <c r="F873" i="29" s="1"/>
  <c r="H872" i="29" a="1"/>
  <c r="H872" i="29" s="1"/>
  <c r="G872" i="29" a="1"/>
  <c r="G872" i="29" s="1"/>
  <c r="F872" i="29" a="1"/>
  <c r="F872" i="29" s="1"/>
  <c r="H871" i="29" a="1"/>
  <c r="H871" i="29" s="1"/>
  <c r="G871" i="29" a="1"/>
  <c r="G871" i="29" s="1"/>
  <c r="F871" i="29" a="1"/>
  <c r="F871" i="29" s="1"/>
  <c r="H870" i="29" a="1"/>
  <c r="H870" i="29" s="1"/>
  <c r="G870" i="29" a="1"/>
  <c r="G870" i="29" s="1"/>
  <c r="F870" i="29" a="1"/>
  <c r="F870" i="29" s="1"/>
  <c r="H869" i="29" a="1"/>
  <c r="H869" i="29" s="1"/>
  <c r="G869" i="29" a="1"/>
  <c r="G869" i="29" s="1"/>
  <c r="F869" i="29" a="1"/>
  <c r="F869" i="29" s="1"/>
  <c r="H868" i="29" a="1"/>
  <c r="H868" i="29" s="1"/>
  <c r="G868" i="29" a="1"/>
  <c r="G868" i="29" s="1"/>
  <c r="F868" i="29" a="1"/>
  <c r="F868" i="29" s="1"/>
  <c r="H867" i="29" a="1"/>
  <c r="H867" i="29" s="1"/>
  <c r="G867" i="29" a="1"/>
  <c r="G867" i="29" s="1"/>
  <c r="F867" i="29" a="1"/>
  <c r="F867" i="29" s="1"/>
  <c r="H866" i="29" a="1"/>
  <c r="H866" i="29" s="1"/>
  <c r="G866" i="29" a="1"/>
  <c r="G866" i="29" s="1"/>
  <c r="F866" i="29" a="1"/>
  <c r="F866" i="29" s="1"/>
  <c r="H865" i="29" a="1"/>
  <c r="H865" i="29" s="1"/>
  <c r="G865" i="29" a="1"/>
  <c r="G865" i="29" s="1"/>
  <c r="F865" i="29" a="1"/>
  <c r="F865" i="29" s="1"/>
  <c r="H864" i="29" a="1"/>
  <c r="H864" i="29" s="1"/>
  <c r="G864" i="29" a="1"/>
  <c r="G864" i="29" s="1"/>
  <c r="F864" i="29" a="1"/>
  <c r="F864" i="29" s="1"/>
  <c r="H863" i="29" a="1"/>
  <c r="H863" i="29" s="1"/>
  <c r="G863" i="29" a="1"/>
  <c r="G863" i="29" s="1"/>
  <c r="F863" i="29" a="1"/>
  <c r="F863" i="29" s="1"/>
  <c r="H862" i="29" a="1"/>
  <c r="H862" i="29" s="1"/>
  <c r="G862" i="29" a="1"/>
  <c r="G862" i="29" s="1"/>
  <c r="F862" i="29" a="1"/>
  <c r="F862" i="29" s="1"/>
  <c r="H861" i="29" a="1"/>
  <c r="H861" i="29" s="1"/>
  <c r="G861" i="29" a="1"/>
  <c r="G861" i="29" s="1"/>
  <c r="F861" i="29" a="1"/>
  <c r="F861" i="29" s="1"/>
  <c r="H860" i="29" a="1"/>
  <c r="H860" i="29" s="1"/>
  <c r="G860" i="29" a="1"/>
  <c r="G860" i="29" s="1"/>
  <c r="F860" i="29" a="1"/>
  <c r="F860" i="29" s="1"/>
  <c r="H859" i="29" a="1"/>
  <c r="H859" i="29" s="1"/>
  <c r="G859" i="29" a="1"/>
  <c r="G859" i="29" s="1"/>
  <c r="F859" i="29" a="1"/>
  <c r="F859" i="29" s="1"/>
  <c r="H858" i="29" a="1"/>
  <c r="H858" i="29" s="1"/>
  <c r="G858" i="29" a="1"/>
  <c r="G858" i="29" s="1"/>
  <c r="F858" i="29" a="1"/>
  <c r="F858" i="29" s="1"/>
  <c r="H857" i="29" a="1"/>
  <c r="H857" i="29" s="1"/>
  <c r="G857" i="29" a="1"/>
  <c r="G857" i="29" s="1"/>
  <c r="F857" i="29" a="1"/>
  <c r="F857" i="29" s="1"/>
  <c r="H856" i="29" a="1"/>
  <c r="H856" i="29" s="1"/>
  <c r="G856" i="29" a="1"/>
  <c r="G856" i="29" s="1"/>
  <c r="F856" i="29" a="1"/>
  <c r="F856" i="29" s="1"/>
  <c r="H855" i="29" a="1"/>
  <c r="H855" i="29" s="1"/>
  <c r="G855" i="29" a="1"/>
  <c r="G855" i="29" s="1"/>
  <c r="F855" i="29" a="1"/>
  <c r="F855" i="29" s="1"/>
  <c r="H854" i="29" a="1"/>
  <c r="H854" i="29" s="1"/>
  <c r="G854" i="29" a="1"/>
  <c r="G854" i="29" s="1"/>
  <c r="F854" i="29" a="1"/>
  <c r="F854" i="29" s="1"/>
  <c r="H853" i="29" a="1"/>
  <c r="H853" i="29" s="1"/>
  <c r="G853" i="29" a="1"/>
  <c r="G853" i="29" s="1"/>
  <c r="F853" i="29" a="1"/>
  <c r="F853" i="29" s="1"/>
  <c r="H852" i="29" a="1"/>
  <c r="H852" i="29" s="1"/>
  <c r="G852" i="29" a="1"/>
  <c r="G852" i="29" s="1"/>
  <c r="F852" i="29" a="1"/>
  <c r="F852" i="29" s="1"/>
  <c r="H851" i="29" a="1"/>
  <c r="H851" i="29" s="1"/>
  <c r="G851" i="29" a="1"/>
  <c r="G851" i="29" s="1"/>
  <c r="F851" i="29" a="1"/>
  <c r="F851" i="29" s="1"/>
  <c r="H850" i="29" a="1"/>
  <c r="H850" i="29" s="1"/>
  <c r="G850" i="29" a="1"/>
  <c r="G850" i="29" s="1"/>
  <c r="F850" i="29" a="1"/>
  <c r="F850" i="29" s="1"/>
  <c r="H849" i="29" a="1"/>
  <c r="H849" i="29" s="1"/>
  <c r="G849" i="29" a="1"/>
  <c r="G849" i="29" s="1"/>
  <c r="F849" i="29" a="1"/>
  <c r="F849" i="29" s="1"/>
  <c r="H848" i="29" a="1"/>
  <c r="H848" i="29" s="1"/>
  <c r="G848" i="29" a="1"/>
  <c r="G848" i="29" s="1"/>
  <c r="F848" i="29" a="1"/>
  <c r="F848" i="29" s="1"/>
  <c r="H847" i="29" a="1"/>
  <c r="H847" i="29" s="1"/>
  <c r="G847" i="29" a="1"/>
  <c r="G847" i="29" s="1"/>
  <c r="F847" i="29" a="1"/>
  <c r="F847" i="29" s="1"/>
  <c r="H846" i="29" a="1"/>
  <c r="H846" i="29" s="1"/>
  <c r="G846" i="29" a="1"/>
  <c r="G846" i="29" s="1"/>
  <c r="F846" i="29" a="1"/>
  <c r="F846" i="29" s="1"/>
  <c r="H845" i="29" a="1"/>
  <c r="H845" i="29" s="1"/>
  <c r="G845" i="29" a="1"/>
  <c r="G845" i="29" s="1"/>
  <c r="F845" i="29" a="1"/>
  <c r="F845" i="29" s="1"/>
  <c r="H844" i="29" a="1"/>
  <c r="H844" i="29" s="1"/>
  <c r="G844" i="29" a="1"/>
  <c r="G844" i="29" s="1"/>
  <c r="F844" i="29" a="1"/>
  <c r="F844" i="29" s="1"/>
  <c r="H843" i="29" a="1"/>
  <c r="H843" i="29" s="1"/>
  <c r="G843" i="29" a="1"/>
  <c r="G843" i="29" s="1"/>
  <c r="F843" i="29" a="1"/>
  <c r="F843" i="29" s="1"/>
  <c r="H842" i="29" a="1"/>
  <c r="H842" i="29" s="1"/>
  <c r="G842" i="29" a="1"/>
  <c r="G842" i="29" s="1"/>
  <c r="F842" i="29" a="1"/>
  <c r="F842" i="29" s="1"/>
  <c r="H841" i="29" a="1"/>
  <c r="H841" i="29" s="1"/>
  <c r="G841" i="29" a="1"/>
  <c r="G841" i="29" s="1"/>
  <c r="F841" i="29" a="1"/>
  <c r="F841" i="29" s="1"/>
  <c r="H840" i="29" a="1"/>
  <c r="H840" i="29" s="1"/>
  <c r="G840" i="29" a="1"/>
  <c r="G840" i="29" s="1"/>
  <c r="F840" i="29" a="1"/>
  <c r="F840" i="29" s="1"/>
  <c r="H839" i="29" a="1"/>
  <c r="H839" i="29" s="1"/>
  <c r="G839" i="29" a="1"/>
  <c r="G839" i="29" s="1"/>
  <c r="F839" i="29" a="1"/>
  <c r="F839" i="29" s="1"/>
  <c r="H838" i="29" a="1"/>
  <c r="H838" i="29" s="1"/>
  <c r="G838" i="29" a="1"/>
  <c r="G838" i="29" s="1"/>
  <c r="F838" i="29" a="1"/>
  <c r="F838" i="29" s="1"/>
  <c r="H837" i="29" a="1"/>
  <c r="H837" i="29" s="1"/>
  <c r="G837" i="29" a="1"/>
  <c r="G837" i="29" s="1"/>
  <c r="F837" i="29" a="1"/>
  <c r="F837" i="29" s="1"/>
  <c r="H836" i="29" a="1"/>
  <c r="H836" i="29" s="1"/>
  <c r="G836" i="29" a="1"/>
  <c r="G836" i="29" s="1"/>
  <c r="F836" i="29" a="1"/>
  <c r="F836" i="29" s="1"/>
  <c r="H835" i="29" a="1"/>
  <c r="H835" i="29" s="1"/>
  <c r="G835" i="29" a="1"/>
  <c r="G835" i="29" s="1"/>
  <c r="F835" i="29" a="1"/>
  <c r="F835" i="29" s="1"/>
  <c r="H834" i="29" a="1"/>
  <c r="H834" i="29" s="1"/>
  <c r="G834" i="29" a="1"/>
  <c r="G834" i="29" s="1"/>
  <c r="F834" i="29" a="1"/>
  <c r="F834" i="29" s="1"/>
  <c r="H833" i="29" a="1"/>
  <c r="H833" i="29" s="1"/>
  <c r="G833" i="29" a="1"/>
  <c r="G833" i="29" s="1"/>
  <c r="F833" i="29" a="1"/>
  <c r="F833" i="29" s="1"/>
  <c r="H832" i="29" a="1"/>
  <c r="H832" i="29" s="1"/>
  <c r="G832" i="29" a="1"/>
  <c r="G832" i="29" s="1"/>
  <c r="F832" i="29" a="1"/>
  <c r="F832" i="29" s="1"/>
  <c r="H831" i="29" a="1"/>
  <c r="H831" i="29" s="1"/>
  <c r="G831" i="29" a="1"/>
  <c r="G831" i="29" s="1"/>
  <c r="F831" i="29" a="1"/>
  <c r="F831" i="29" s="1"/>
  <c r="H830" i="29" a="1"/>
  <c r="H830" i="29" s="1"/>
  <c r="G830" i="29" a="1"/>
  <c r="G830" i="29" s="1"/>
  <c r="F830" i="29" a="1"/>
  <c r="F830" i="29" s="1"/>
  <c r="H829" i="29" a="1"/>
  <c r="H829" i="29" s="1"/>
  <c r="G829" i="29" a="1"/>
  <c r="G829" i="29" s="1"/>
  <c r="F829" i="29" a="1"/>
  <c r="F829" i="29" s="1"/>
  <c r="H828" i="29" a="1"/>
  <c r="H828" i="29" s="1"/>
  <c r="G828" i="29" a="1"/>
  <c r="G828" i="29" s="1"/>
  <c r="F828" i="29" a="1"/>
  <c r="F828" i="29" s="1"/>
  <c r="H827" i="29" a="1"/>
  <c r="H827" i="29" s="1"/>
  <c r="G827" i="29" a="1"/>
  <c r="G827" i="29" s="1"/>
  <c r="F827" i="29" a="1"/>
  <c r="F827" i="29" s="1"/>
  <c r="H826" i="29" a="1"/>
  <c r="H826" i="29" s="1"/>
  <c r="G826" i="29" a="1"/>
  <c r="G826" i="29" s="1"/>
  <c r="F826" i="29" a="1"/>
  <c r="F826" i="29" s="1"/>
  <c r="H825" i="29" a="1"/>
  <c r="H825" i="29" s="1"/>
  <c r="G825" i="29" a="1"/>
  <c r="G825" i="29" s="1"/>
  <c r="F825" i="29" a="1"/>
  <c r="F825" i="29" s="1"/>
  <c r="H824" i="29" a="1"/>
  <c r="H824" i="29" s="1"/>
  <c r="G824" i="29" a="1"/>
  <c r="G824" i="29" s="1"/>
  <c r="F824" i="29" a="1"/>
  <c r="F824" i="29" s="1"/>
  <c r="H823" i="29" a="1"/>
  <c r="H823" i="29" s="1"/>
  <c r="G823" i="29" a="1"/>
  <c r="G823" i="29" s="1"/>
  <c r="F823" i="29" a="1"/>
  <c r="F823" i="29" s="1"/>
  <c r="H822" i="29" a="1"/>
  <c r="H822" i="29" s="1"/>
  <c r="G822" i="29" a="1"/>
  <c r="G822" i="29" s="1"/>
  <c r="F822" i="29" a="1"/>
  <c r="F822" i="29" s="1"/>
  <c r="H821" i="29" a="1"/>
  <c r="H821" i="29" s="1"/>
  <c r="G821" i="29" a="1"/>
  <c r="G821" i="29" s="1"/>
  <c r="F821" i="29" a="1"/>
  <c r="F821" i="29" s="1"/>
  <c r="H820" i="29" a="1"/>
  <c r="H820" i="29" s="1"/>
  <c r="G820" i="29" a="1"/>
  <c r="G820" i="29" s="1"/>
  <c r="F820" i="29" a="1"/>
  <c r="F820" i="29" s="1"/>
  <c r="H819" i="29" a="1"/>
  <c r="H819" i="29" s="1"/>
  <c r="G819" i="29" a="1"/>
  <c r="G819" i="29" s="1"/>
  <c r="F819" i="29" a="1"/>
  <c r="F819" i="29" s="1"/>
  <c r="H818" i="29" a="1"/>
  <c r="H818" i="29" s="1"/>
  <c r="G818" i="29" a="1"/>
  <c r="G818" i="29" s="1"/>
  <c r="F818" i="29" a="1"/>
  <c r="F818" i="29" s="1"/>
  <c r="H817" i="29" a="1"/>
  <c r="H817" i="29" s="1"/>
  <c r="G817" i="29" a="1"/>
  <c r="G817" i="29" s="1"/>
  <c r="F817" i="29" a="1"/>
  <c r="F817" i="29" s="1"/>
  <c r="H816" i="29" a="1"/>
  <c r="H816" i="29" s="1"/>
  <c r="G816" i="29" a="1"/>
  <c r="G816" i="29" s="1"/>
  <c r="F816" i="29" a="1"/>
  <c r="F816" i="29" s="1"/>
  <c r="H815" i="29" a="1"/>
  <c r="H815" i="29" s="1"/>
  <c r="G815" i="29" a="1"/>
  <c r="G815" i="29" s="1"/>
  <c r="F815" i="29" a="1"/>
  <c r="F815" i="29" s="1"/>
  <c r="H814" i="29" a="1"/>
  <c r="H814" i="29" s="1"/>
  <c r="G814" i="29" a="1"/>
  <c r="G814" i="29" s="1"/>
  <c r="F814" i="29" a="1"/>
  <c r="F814" i="29" s="1"/>
  <c r="H813" i="29" a="1"/>
  <c r="H813" i="29" s="1"/>
  <c r="G813" i="29" a="1"/>
  <c r="G813" i="29" s="1"/>
  <c r="F813" i="29" a="1"/>
  <c r="F813" i="29" s="1"/>
  <c r="H812" i="29" a="1"/>
  <c r="H812" i="29" s="1"/>
  <c r="G812" i="29" a="1"/>
  <c r="G812" i="29" s="1"/>
  <c r="F812" i="29" a="1"/>
  <c r="F812" i="29" s="1"/>
  <c r="H811" i="29" a="1"/>
  <c r="H811" i="29" s="1"/>
  <c r="G811" i="29" a="1"/>
  <c r="G811" i="29" s="1"/>
  <c r="F811" i="29" a="1"/>
  <c r="F811" i="29" s="1"/>
  <c r="H810" i="29" a="1"/>
  <c r="H810" i="29" s="1"/>
  <c r="G810" i="29" a="1"/>
  <c r="G810" i="29" s="1"/>
  <c r="F810" i="29" a="1"/>
  <c r="F810" i="29" s="1"/>
  <c r="H809" i="29" a="1"/>
  <c r="H809" i="29" s="1"/>
  <c r="G809" i="29" a="1"/>
  <c r="G809" i="29" s="1"/>
  <c r="F809" i="29" a="1"/>
  <c r="F809" i="29" s="1"/>
  <c r="H808" i="29" a="1"/>
  <c r="H808" i="29" s="1"/>
  <c r="G808" i="29" a="1"/>
  <c r="G808" i="29" s="1"/>
  <c r="F808" i="29" a="1"/>
  <c r="F808" i="29" s="1"/>
  <c r="H807" i="29" a="1"/>
  <c r="H807" i="29" s="1"/>
  <c r="G807" i="29" a="1"/>
  <c r="G807" i="29" s="1"/>
  <c r="F807" i="29" a="1"/>
  <c r="F807" i="29" s="1"/>
  <c r="H806" i="29" a="1"/>
  <c r="H806" i="29" s="1"/>
  <c r="G806" i="29" a="1"/>
  <c r="G806" i="29" s="1"/>
  <c r="F806" i="29" a="1"/>
  <c r="F806" i="29" s="1"/>
  <c r="H805" i="29" a="1"/>
  <c r="H805" i="29" s="1"/>
  <c r="G805" i="29" a="1"/>
  <c r="G805" i="29" s="1"/>
  <c r="F805" i="29" a="1"/>
  <c r="F805" i="29" s="1"/>
  <c r="H804" i="29" a="1"/>
  <c r="H804" i="29" s="1"/>
  <c r="G804" i="29" a="1"/>
  <c r="G804" i="29" s="1"/>
  <c r="F804" i="29" a="1"/>
  <c r="F804" i="29" s="1"/>
  <c r="H803" i="29" a="1"/>
  <c r="H803" i="29" s="1"/>
  <c r="G803" i="29" a="1"/>
  <c r="G803" i="29" s="1"/>
  <c r="F803" i="29" a="1"/>
  <c r="F803" i="29" s="1"/>
  <c r="H802" i="29" a="1"/>
  <c r="H802" i="29" s="1"/>
  <c r="G802" i="29" a="1"/>
  <c r="G802" i="29" s="1"/>
  <c r="F802" i="29" a="1"/>
  <c r="F802" i="29" s="1"/>
  <c r="H801" i="29" a="1"/>
  <c r="H801" i="29" s="1"/>
  <c r="G801" i="29" a="1"/>
  <c r="G801" i="29" s="1"/>
  <c r="F801" i="29" a="1"/>
  <c r="F801" i="29" s="1"/>
  <c r="H800" i="29" a="1"/>
  <c r="H800" i="29" s="1"/>
  <c r="G800" i="29" a="1"/>
  <c r="G800" i="29" s="1"/>
  <c r="F800" i="29" a="1"/>
  <c r="F800" i="29" s="1"/>
  <c r="H799" i="29" a="1"/>
  <c r="H799" i="29" s="1"/>
  <c r="G799" i="29" a="1"/>
  <c r="G799" i="29" s="1"/>
  <c r="F799" i="29" a="1"/>
  <c r="F799" i="29" s="1"/>
  <c r="H798" i="29" a="1"/>
  <c r="H798" i="29" s="1"/>
  <c r="G798" i="29" a="1"/>
  <c r="G798" i="29" s="1"/>
  <c r="F798" i="29" a="1"/>
  <c r="F798" i="29" s="1"/>
  <c r="H797" i="29" a="1"/>
  <c r="H797" i="29" s="1"/>
  <c r="G797" i="29" a="1"/>
  <c r="G797" i="29" s="1"/>
  <c r="F797" i="29" a="1"/>
  <c r="F797" i="29" s="1"/>
  <c r="H796" i="29" a="1"/>
  <c r="H796" i="29" s="1"/>
  <c r="G796" i="29" a="1"/>
  <c r="G796" i="29" s="1"/>
  <c r="F796" i="29" a="1"/>
  <c r="F796" i="29" s="1"/>
  <c r="H795" i="29" a="1"/>
  <c r="H795" i="29" s="1"/>
  <c r="G795" i="29" a="1"/>
  <c r="G795" i="29" s="1"/>
  <c r="F795" i="29" a="1"/>
  <c r="F795" i="29" s="1"/>
  <c r="H794" i="29" a="1"/>
  <c r="H794" i="29" s="1"/>
  <c r="G794" i="29" a="1"/>
  <c r="G794" i="29" s="1"/>
  <c r="F794" i="29" a="1"/>
  <c r="F794" i="29" s="1"/>
  <c r="H793" i="29" a="1"/>
  <c r="H793" i="29" s="1"/>
  <c r="G793" i="29" a="1"/>
  <c r="G793" i="29" s="1"/>
  <c r="F793" i="29" a="1"/>
  <c r="F793" i="29" s="1"/>
  <c r="H792" i="29" a="1"/>
  <c r="H792" i="29" s="1"/>
  <c r="G792" i="29" a="1"/>
  <c r="G792" i="29" s="1"/>
  <c r="F792" i="29" a="1"/>
  <c r="F792" i="29" s="1"/>
  <c r="H791" i="29" a="1"/>
  <c r="H791" i="29" s="1"/>
  <c r="G791" i="29" a="1"/>
  <c r="G791" i="29" s="1"/>
  <c r="F791" i="29" a="1"/>
  <c r="F791" i="29" s="1"/>
  <c r="H790" i="29" a="1"/>
  <c r="H790" i="29" s="1"/>
  <c r="G790" i="29" a="1"/>
  <c r="G790" i="29" s="1"/>
  <c r="F790" i="29" a="1"/>
  <c r="F790" i="29" s="1"/>
  <c r="H789" i="29" a="1"/>
  <c r="H789" i="29" s="1"/>
  <c r="G789" i="29" a="1"/>
  <c r="G789" i="29" s="1"/>
  <c r="F789" i="29" a="1"/>
  <c r="F789" i="29" s="1"/>
  <c r="H788" i="29" a="1"/>
  <c r="H788" i="29" s="1"/>
  <c r="G788" i="29" a="1"/>
  <c r="G788" i="29" s="1"/>
  <c r="F788" i="29" a="1"/>
  <c r="F788" i="29" s="1"/>
  <c r="H787" i="29" a="1"/>
  <c r="H787" i="29" s="1"/>
  <c r="G787" i="29" a="1"/>
  <c r="G787" i="29" s="1"/>
  <c r="F787" i="29" a="1"/>
  <c r="F787" i="29" s="1"/>
  <c r="H786" i="29" a="1"/>
  <c r="H786" i="29" s="1"/>
  <c r="G786" i="29" a="1"/>
  <c r="G786" i="29" s="1"/>
  <c r="F786" i="29" a="1"/>
  <c r="F786" i="29" s="1"/>
  <c r="H785" i="29" a="1"/>
  <c r="H785" i="29" s="1"/>
  <c r="G785" i="29" a="1"/>
  <c r="G785" i="29" s="1"/>
  <c r="F785" i="29" a="1"/>
  <c r="F785" i="29" s="1"/>
  <c r="H784" i="29" a="1"/>
  <c r="H784" i="29" s="1"/>
  <c r="G784" i="29" a="1"/>
  <c r="G784" i="29" s="1"/>
  <c r="F784" i="29" a="1"/>
  <c r="F784" i="29" s="1"/>
  <c r="H783" i="29" a="1"/>
  <c r="H783" i="29" s="1"/>
  <c r="G783" i="29" a="1"/>
  <c r="G783" i="29" s="1"/>
  <c r="F783" i="29" a="1"/>
  <c r="F783" i="29" s="1"/>
  <c r="H782" i="29" a="1"/>
  <c r="H782" i="29" s="1"/>
  <c r="G782" i="29" a="1"/>
  <c r="G782" i="29" s="1"/>
  <c r="F782" i="29" a="1"/>
  <c r="F782" i="29" s="1"/>
  <c r="H781" i="29" a="1"/>
  <c r="H781" i="29" s="1"/>
  <c r="G781" i="29" a="1"/>
  <c r="G781" i="29" s="1"/>
  <c r="F781" i="29" a="1"/>
  <c r="F781" i="29" s="1"/>
  <c r="H780" i="29" a="1"/>
  <c r="H780" i="29" s="1"/>
  <c r="G780" i="29" a="1"/>
  <c r="G780" i="29" s="1"/>
  <c r="F780" i="29" a="1"/>
  <c r="F780" i="29" s="1"/>
  <c r="H779" i="29" a="1"/>
  <c r="H779" i="29" s="1"/>
  <c r="G779" i="29" a="1"/>
  <c r="G779" i="29" s="1"/>
  <c r="F779" i="29" a="1"/>
  <c r="F779" i="29" s="1"/>
  <c r="H778" i="29" a="1"/>
  <c r="H778" i="29" s="1"/>
  <c r="G778" i="29" a="1"/>
  <c r="G778" i="29" s="1"/>
  <c r="F778" i="29" a="1"/>
  <c r="F778" i="29" s="1"/>
  <c r="H777" i="29" a="1"/>
  <c r="H777" i="29" s="1"/>
  <c r="G777" i="29" a="1"/>
  <c r="G777" i="29" s="1"/>
  <c r="F777" i="29" a="1"/>
  <c r="F777" i="29" s="1"/>
  <c r="H776" i="29" a="1"/>
  <c r="H776" i="29" s="1"/>
  <c r="G776" i="29" a="1"/>
  <c r="G776" i="29" s="1"/>
  <c r="F776" i="29" a="1"/>
  <c r="F776" i="29" s="1"/>
  <c r="H775" i="29" a="1"/>
  <c r="H775" i="29" s="1"/>
  <c r="G775" i="29" a="1"/>
  <c r="G775" i="29" s="1"/>
  <c r="F775" i="29" a="1"/>
  <c r="F775" i="29" s="1"/>
  <c r="H774" i="29" a="1"/>
  <c r="H774" i="29" s="1"/>
  <c r="G774" i="29" a="1"/>
  <c r="G774" i="29" s="1"/>
  <c r="F774" i="29" a="1"/>
  <c r="F774" i="29" s="1"/>
  <c r="H773" i="29" a="1"/>
  <c r="H773" i="29" s="1"/>
  <c r="G773" i="29" a="1"/>
  <c r="G773" i="29" s="1"/>
  <c r="F773" i="29" a="1"/>
  <c r="F773" i="29" s="1"/>
  <c r="H772" i="29" a="1"/>
  <c r="H772" i="29" s="1"/>
  <c r="G772" i="29" a="1"/>
  <c r="G772" i="29" s="1"/>
  <c r="F772" i="29" a="1"/>
  <c r="F772" i="29" s="1"/>
  <c r="H771" i="29" a="1"/>
  <c r="H771" i="29" s="1"/>
  <c r="G771" i="29" a="1"/>
  <c r="G771" i="29" s="1"/>
  <c r="F771" i="29" a="1"/>
  <c r="F771" i="29" s="1"/>
  <c r="H770" i="29" a="1"/>
  <c r="H770" i="29" s="1"/>
  <c r="G770" i="29" a="1"/>
  <c r="G770" i="29" s="1"/>
  <c r="F770" i="29" a="1"/>
  <c r="F770" i="29" s="1"/>
  <c r="H769" i="29" a="1"/>
  <c r="H769" i="29" s="1"/>
  <c r="G769" i="29" a="1"/>
  <c r="G769" i="29" s="1"/>
  <c r="F769" i="29" a="1"/>
  <c r="F769" i="29" s="1"/>
  <c r="H768" i="29" a="1"/>
  <c r="H768" i="29" s="1"/>
  <c r="G768" i="29" a="1"/>
  <c r="G768" i="29" s="1"/>
  <c r="F768" i="29" a="1"/>
  <c r="F768" i="29" s="1"/>
  <c r="H767" i="29" a="1"/>
  <c r="H767" i="29" s="1"/>
  <c r="G767" i="29" a="1"/>
  <c r="G767" i="29" s="1"/>
  <c r="F767" i="29" a="1"/>
  <c r="F767" i="29" s="1"/>
  <c r="H766" i="29" a="1"/>
  <c r="H766" i="29" s="1"/>
  <c r="G766" i="29" a="1"/>
  <c r="G766" i="29" s="1"/>
  <c r="F766" i="29" a="1"/>
  <c r="F766" i="29" s="1"/>
  <c r="H765" i="29" a="1"/>
  <c r="H765" i="29" s="1"/>
  <c r="G765" i="29" a="1"/>
  <c r="G765" i="29" s="1"/>
  <c r="F765" i="29" a="1"/>
  <c r="F765" i="29" s="1"/>
  <c r="H764" i="29" a="1"/>
  <c r="H764" i="29" s="1"/>
  <c r="G764" i="29" a="1"/>
  <c r="G764" i="29" s="1"/>
  <c r="F764" i="29" a="1"/>
  <c r="F764" i="29" s="1"/>
  <c r="H763" i="29" a="1"/>
  <c r="H763" i="29" s="1"/>
  <c r="G763" i="29" a="1"/>
  <c r="G763" i="29" s="1"/>
  <c r="F763" i="29" a="1"/>
  <c r="F763" i="29" s="1"/>
  <c r="H762" i="29" a="1"/>
  <c r="H762" i="29" s="1"/>
  <c r="G762" i="29" a="1"/>
  <c r="G762" i="29" s="1"/>
  <c r="F762" i="29" a="1"/>
  <c r="F762" i="29" s="1"/>
  <c r="H761" i="29" a="1"/>
  <c r="H761" i="29" s="1"/>
  <c r="G761" i="29" a="1"/>
  <c r="G761" i="29" s="1"/>
  <c r="F761" i="29" a="1"/>
  <c r="F761" i="29" s="1"/>
  <c r="H760" i="29" a="1"/>
  <c r="H760" i="29" s="1"/>
  <c r="G760" i="29" a="1"/>
  <c r="G760" i="29" s="1"/>
  <c r="F760" i="29" a="1"/>
  <c r="F760" i="29" s="1"/>
  <c r="H759" i="29" a="1"/>
  <c r="H759" i="29" s="1"/>
  <c r="G759" i="29" a="1"/>
  <c r="G759" i="29" s="1"/>
  <c r="F759" i="29" a="1"/>
  <c r="F759" i="29" s="1"/>
  <c r="H758" i="29" a="1"/>
  <c r="H758" i="29" s="1"/>
  <c r="G758" i="29" a="1"/>
  <c r="G758" i="29" s="1"/>
  <c r="F758" i="29" a="1"/>
  <c r="F758" i="29" s="1"/>
  <c r="H757" i="29" a="1"/>
  <c r="H757" i="29" s="1"/>
  <c r="G757" i="29" a="1"/>
  <c r="G757" i="29" s="1"/>
  <c r="F757" i="29" a="1"/>
  <c r="F757" i="29" s="1"/>
  <c r="H756" i="29" a="1"/>
  <c r="H756" i="29" s="1"/>
  <c r="G756" i="29" a="1"/>
  <c r="G756" i="29" s="1"/>
  <c r="F756" i="29" a="1"/>
  <c r="F756" i="29" s="1"/>
  <c r="H755" i="29" a="1"/>
  <c r="H755" i="29" s="1"/>
  <c r="G755" i="29" a="1"/>
  <c r="G755" i="29" s="1"/>
  <c r="F755" i="29" a="1"/>
  <c r="F755" i="29" s="1"/>
  <c r="H754" i="29" a="1"/>
  <c r="H754" i="29" s="1"/>
  <c r="G754" i="29" a="1"/>
  <c r="G754" i="29" s="1"/>
  <c r="F754" i="29" a="1"/>
  <c r="F754" i="29" s="1"/>
  <c r="H753" i="29" a="1"/>
  <c r="H753" i="29" s="1"/>
  <c r="G753" i="29" a="1"/>
  <c r="G753" i="29" s="1"/>
  <c r="F753" i="29" a="1"/>
  <c r="F753" i="29" s="1"/>
  <c r="H752" i="29" a="1"/>
  <c r="H752" i="29" s="1"/>
  <c r="G752" i="29" a="1"/>
  <c r="G752" i="29" s="1"/>
  <c r="F752" i="29" a="1"/>
  <c r="F752" i="29" s="1"/>
  <c r="H751" i="29" a="1"/>
  <c r="H751" i="29" s="1"/>
  <c r="G751" i="29" a="1"/>
  <c r="G751" i="29" s="1"/>
  <c r="F751" i="29" a="1"/>
  <c r="F751" i="29" s="1"/>
  <c r="H750" i="29" a="1"/>
  <c r="H750" i="29" s="1"/>
  <c r="G750" i="29" a="1"/>
  <c r="G750" i="29" s="1"/>
  <c r="F750" i="29" a="1"/>
  <c r="F750" i="29" s="1"/>
  <c r="H749" i="29" a="1"/>
  <c r="H749" i="29" s="1"/>
  <c r="G749" i="29" a="1"/>
  <c r="G749" i="29" s="1"/>
  <c r="F749" i="29" a="1"/>
  <c r="F749" i="29" s="1"/>
  <c r="H748" i="29" a="1"/>
  <c r="H748" i="29" s="1"/>
  <c r="G748" i="29" a="1"/>
  <c r="G748" i="29" s="1"/>
  <c r="F748" i="29" a="1"/>
  <c r="F748" i="29" s="1"/>
  <c r="H747" i="29" a="1"/>
  <c r="H747" i="29" s="1"/>
  <c r="G747" i="29" a="1"/>
  <c r="G747" i="29" s="1"/>
  <c r="F747" i="29" a="1"/>
  <c r="F747" i="29" s="1"/>
  <c r="H746" i="29" a="1"/>
  <c r="H746" i="29" s="1"/>
  <c r="G746" i="29" a="1"/>
  <c r="G746" i="29" s="1"/>
  <c r="F746" i="29" a="1"/>
  <c r="F746" i="29" s="1"/>
  <c r="H745" i="29" a="1"/>
  <c r="H745" i="29" s="1"/>
  <c r="G745" i="29" a="1"/>
  <c r="G745" i="29" s="1"/>
  <c r="F745" i="29" a="1"/>
  <c r="F745" i="29" s="1"/>
  <c r="H744" i="29" a="1"/>
  <c r="H744" i="29" s="1"/>
  <c r="G744" i="29" a="1"/>
  <c r="G744" i="29" s="1"/>
  <c r="F744" i="29" a="1"/>
  <c r="F744" i="29" s="1"/>
  <c r="H743" i="29" a="1"/>
  <c r="H743" i="29" s="1"/>
  <c r="G743" i="29" a="1"/>
  <c r="G743" i="29" s="1"/>
  <c r="F743" i="29" a="1"/>
  <c r="F743" i="29" s="1"/>
  <c r="H742" i="29" a="1"/>
  <c r="H742" i="29" s="1"/>
  <c r="G742" i="29" a="1"/>
  <c r="G742" i="29" s="1"/>
  <c r="F742" i="29" a="1"/>
  <c r="F742" i="29" s="1"/>
  <c r="H741" i="29" a="1"/>
  <c r="H741" i="29" s="1"/>
  <c r="G741" i="29" a="1"/>
  <c r="G741" i="29" s="1"/>
  <c r="F741" i="29" a="1"/>
  <c r="F741" i="29" s="1"/>
  <c r="H740" i="29" a="1"/>
  <c r="H740" i="29" s="1"/>
  <c r="G740" i="29" a="1"/>
  <c r="G740" i="29" s="1"/>
  <c r="F740" i="29" a="1"/>
  <c r="F740" i="29" s="1"/>
  <c r="H739" i="29" a="1"/>
  <c r="H739" i="29" s="1"/>
  <c r="G739" i="29" a="1"/>
  <c r="G739" i="29" s="1"/>
  <c r="F739" i="29" a="1"/>
  <c r="F739" i="29" s="1"/>
  <c r="H738" i="29" a="1"/>
  <c r="H738" i="29" s="1"/>
  <c r="G738" i="29" a="1"/>
  <c r="G738" i="29" s="1"/>
  <c r="F738" i="29" a="1"/>
  <c r="F738" i="29" s="1"/>
  <c r="H737" i="29" a="1"/>
  <c r="H737" i="29" s="1"/>
  <c r="G737" i="29" a="1"/>
  <c r="G737" i="29" s="1"/>
  <c r="F737" i="29" a="1"/>
  <c r="F737" i="29" s="1"/>
  <c r="H736" i="29" a="1"/>
  <c r="H736" i="29" s="1"/>
  <c r="G736" i="29" a="1"/>
  <c r="G736" i="29" s="1"/>
  <c r="F736" i="29" a="1"/>
  <c r="F736" i="29" s="1"/>
  <c r="H735" i="29" a="1"/>
  <c r="H735" i="29" s="1"/>
  <c r="G735" i="29" a="1"/>
  <c r="G735" i="29" s="1"/>
  <c r="F735" i="29" a="1"/>
  <c r="F735" i="29" s="1"/>
  <c r="H734" i="29" a="1"/>
  <c r="H734" i="29" s="1"/>
  <c r="G734" i="29" a="1"/>
  <c r="G734" i="29" s="1"/>
  <c r="F734" i="29" a="1"/>
  <c r="F734" i="29" s="1"/>
  <c r="H733" i="29" a="1"/>
  <c r="H733" i="29" s="1"/>
  <c r="G733" i="29" a="1"/>
  <c r="G733" i="29" s="1"/>
  <c r="F733" i="29" a="1"/>
  <c r="F733" i="29" s="1"/>
  <c r="H732" i="29" a="1"/>
  <c r="H732" i="29" s="1"/>
  <c r="G732" i="29" a="1"/>
  <c r="G732" i="29" s="1"/>
  <c r="F732" i="29" a="1"/>
  <c r="F732" i="29" s="1"/>
  <c r="H731" i="29" a="1"/>
  <c r="H731" i="29" s="1"/>
  <c r="G731" i="29" a="1"/>
  <c r="G731" i="29" s="1"/>
  <c r="F731" i="29" a="1"/>
  <c r="F731" i="29" s="1"/>
  <c r="H730" i="29" a="1"/>
  <c r="H730" i="29" s="1"/>
  <c r="G730" i="29" a="1"/>
  <c r="G730" i="29" s="1"/>
  <c r="F730" i="29" a="1"/>
  <c r="F730" i="29" s="1"/>
  <c r="H729" i="29" a="1"/>
  <c r="H729" i="29" s="1"/>
  <c r="G729" i="29" a="1"/>
  <c r="G729" i="29" s="1"/>
  <c r="F729" i="29" a="1"/>
  <c r="F729" i="29" s="1"/>
  <c r="H728" i="29" a="1"/>
  <c r="H728" i="29" s="1"/>
  <c r="G728" i="29" a="1"/>
  <c r="G728" i="29" s="1"/>
  <c r="F728" i="29" a="1"/>
  <c r="F728" i="29" s="1"/>
  <c r="H727" i="29" a="1"/>
  <c r="H727" i="29" s="1"/>
  <c r="G727" i="29" a="1"/>
  <c r="G727" i="29" s="1"/>
  <c r="F727" i="29" a="1"/>
  <c r="F727" i="29" s="1"/>
  <c r="H726" i="29" a="1"/>
  <c r="H726" i="29" s="1"/>
  <c r="G726" i="29" a="1"/>
  <c r="G726" i="29" s="1"/>
  <c r="F726" i="29" a="1"/>
  <c r="F726" i="29" s="1"/>
  <c r="H725" i="29" a="1"/>
  <c r="H725" i="29" s="1"/>
  <c r="G725" i="29" a="1"/>
  <c r="G725" i="29" s="1"/>
  <c r="F725" i="29" a="1"/>
  <c r="F725" i="29" s="1"/>
  <c r="H724" i="29" a="1"/>
  <c r="H724" i="29" s="1"/>
  <c r="G724" i="29" a="1"/>
  <c r="G724" i="29" s="1"/>
  <c r="F724" i="29" a="1"/>
  <c r="F724" i="29" s="1"/>
  <c r="H723" i="29" a="1"/>
  <c r="H723" i="29" s="1"/>
  <c r="G723" i="29" a="1"/>
  <c r="G723" i="29" s="1"/>
  <c r="F723" i="29" a="1"/>
  <c r="F723" i="29" s="1"/>
  <c r="H722" i="29" a="1"/>
  <c r="H722" i="29" s="1"/>
  <c r="G722" i="29" a="1"/>
  <c r="G722" i="29" s="1"/>
  <c r="F722" i="29" a="1"/>
  <c r="F722" i="29" s="1"/>
  <c r="H721" i="29" a="1"/>
  <c r="H721" i="29" s="1"/>
  <c r="G721" i="29" a="1"/>
  <c r="G721" i="29" s="1"/>
  <c r="F721" i="29" a="1"/>
  <c r="F721" i="29" s="1"/>
  <c r="H720" i="29" a="1"/>
  <c r="H720" i="29" s="1"/>
  <c r="G720" i="29" a="1"/>
  <c r="G720" i="29" s="1"/>
  <c r="F720" i="29" a="1"/>
  <c r="F720" i="29" s="1"/>
  <c r="H719" i="29" a="1"/>
  <c r="H719" i="29" s="1"/>
  <c r="G719" i="29" a="1"/>
  <c r="G719" i="29" s="1"/>
  <c r="F719" i="29" a="1"/>
  <c r="F719" i="29" s="1"/>
  <c r="H718" i="29" a="1"/>
  <c r="H718" i="29" s="1"/>
  <c r="G718" i="29" a="1"/>
  <c r="G718" i="29" s="1"/>
  <c r="F718" i="29" a="1"/>
  <c r="F718" i="29" s="1"/>
  <c r="H717" i="29" a="1"/>
  <c r="H717" i="29" s="1"/>
  <c r="G717" i="29" a="1"/>
  <c r="G717" i="29" s="1"/>
  <c r="F717" i="29" a="1"/>
  <c r="F717" i="29" s="1"/>
  <c r="H716" i="29" a="1"/>
  <c r="H716" i="29" s="1"/>
  <c r="G716" i="29" a="1"/>
  <c r="G716" i="29" s="1"/>
  <c r="F716" i="29" a="1"/>
  <c r="F716" i="29" s="1"/>
  <c r="H715" i="29" a="1"/>
  <c r="H715" i="29" s="1"/>
  <c r="G715" i="29" a="1"/>
  <c r="G715" i="29" s="1"/>
  <c r="F715" i="29" a="1"/>
  <c r="F715" i="29" s="1"/>
  <c r="H714" i="29" a="1"/>
  <c r="H714" i="29" s="1"/>
  <c r="G714" i="29" a="1"/>
  <c r="G714" i="29" s="1"/>
  <c r="F714" i="29" a="1"/>
  <c r="F714" i="29" s="1"/>
  <c r="H713" i="29" a="1"/>
  <c r="H713" i="29" s="1"/>
  <c r="G713" i="29" a="1"/>
  <c r="G713" i="29" s="1"/>
  <c r="F713" i="29" a="1"/>
  <c r="F713" i="29" s="1"/>
  <c r="H712" i="29" a="1"/>
  <c r="H712" i="29" s="1"/>
  <c r="G712" i="29" a="1"/>
  <c r="G712" i="29" s="1"/>
  <c r="F712" i="29" a="1"/>
  <c r="F712" i="29" s="1"/>
  <c r="H711" i="29" a="1"/>
  <c r="H711" i="29" s="1"/>
  <c r="G711" i="29" a="1"/>
  <c r="G711" i="29" s="1"/>
  <c r="F711" i="29" a="1"/>
  <c r="F711" i="29" s="1"/>
  <c r="H710" i="29" a="1"/>
  <c r="H710" i="29" s="1"/>
  <c r="G710" i="29" a="1"/>
  <c r="G710" i="29" s="1"/>
  <c r="F710" i="29" a="1"/>
  <c r="F710" i="29" s="1"/>
  <c r="H709" i="29" a="1"/>
  <c r="H709" i="29" s="1"/>
  <c r="G709" i="29" a="1"/>
  <c r="G709" i="29" s="1"/>
  <c r="F709" i="29" a="1"/>
  <c r="F709" i="29" s="1"/>
  <c r="H708" i="29" a="1"/>
  <c r="H708" i="29" s="1"/>
  <c r="G708" i="29" a="1"/>
  <c r="G708" i="29" s="1"/>
  <c r="F708" i="29" a="1"/>
  <c r="F708" i="29" s="1"/>
  <c r="H707" i="29" a="1"/>
  <c r="H707" i="29" s="1"/>
  <c r="G707" i="29" a="1"/>
  <c r="G707" i="29" s="1"/>
  <c r="F707" i="29" a="1"/>
  <c r="F707" i="29" s="1"/>
  <c r="H706" i="29" a="1"/>
  <c r="H706" i="29" s="1"/>
  <c r="G706" i="29" a="1"/>
  <c r="G706" i="29" s="1"/>
  <c r="F706" i="29" a="1"/>
  <c r="F706" i="29" s="1"/>
  <c r="H705" i="29" a="1"/>
  <c r="H705" i="29" s="1"/>
  <c r="G705" i="29" a="1"/>
  <c r="G705" i="29" s="1"/>
  <c r="F705" i="29" a="1"/>
  <c r="F705" i="29" s="1"/>
  <c r="H704" i="29" a="1"/>
  <c r="H704" i="29" s="1"/>
  <c r="G704" i="29" a="1"/>
  <c r="G704" i="29" s="1"/>
  <c r="F704" i="29" a="1"/>
  <c r="F704" i="29" s="1"/>
  <c r="H703" i="29" a="1"/>
  <c r="H703" i="29" s="1"/>
  <c r="G703" i="29" a="1"/>
  <c r="G703" i="29" s="1"/>
  <c r="F703" i="29" a="1"/>
  <c r="F703" i="29" s="1"/>
  <c r="H702" i="29" a="1"/>
  <c r="H702" i="29" s="1"/>
  <c r="G702" i="29" a="1"/>
  <c r="G702" i="29" s="1"/>
  <c r="F702" i="29" a="1"/>
  <c r="F702" i="29" s="1"/>
  <c r="H701" i="29" a="1"/>
  <c r="H701" i="29" s="1"/>
  <c r="G701" i="29" a="1"/>
  <c r="G701" i="29" s="1"/>
  <c r="F701" i="29" a="1"/>
  <c r="F701" i="29" s="1"/>
  <c r="H700" i="29" a="1"/>
  <c r="H700" i="29" s="1"/>
  <c r="G700" i="29" a="1"/>
  <c r="G700" i="29" s="1"/>
  <c r="F700" i="29" a="1"/>
  <c r="F700" i="29" s="1"/>
  <c r="H699" i="29" a="1"/>
  <c r="H699" i="29" s="1"/>
  <c r="G699" i="29" a="1"/>
  <c r="G699" i="29" s="1"/>
  <c r="F699" i="29" a="1"/>
  <c r="F699" i="29" s="1"/>
  <c r="H698" i="29" a="1"/>
  <c r="H698" i="29" s="1"/>
  <c r="G698" i="29" a="1"/>
  <c r="G698" i="29" s="1"/>
  <c r="F698" i="29" a="1"/>
  <c r="F698" i="29" s="1"/>
  <c r="H697" i="29" a="1"/>
  <c r="H697" i="29" s="1"/>
  <c r="G697" i="29" a="1"/>
  <c r="G697" i="29" s="1"/>
  <c r="F697" i="29" a="1"/>
  <c r="F697" i="29" s="1"/>
  <c r="H696" i="29" a="1"/>
  <c r="H696" i="29" s="1"/>
  <c r="G696" i="29" a="1"/>
  <c r="G696" i="29" s="1"/>
  <c r="F696" i="29" a="1"/>
  <c r="F696" i="29" s="1"/>
  <c r="H695" i="29" a="1"/>
  <c r="H695" i="29" s="1"/>
  <c r="G695" i="29" a="1"/>
  <c r="G695" i="29" s="1"/>
  <c r="F695" i="29" a="1"/>
  <c r="F695" i="29" s="1"/>
  <c r="H694" i="29" a="1"/>
  <c r="H694" i="29" s="1"/>
  <c r="G694" i="29" a="1"/>
  <c r="G694" i="29" s="1"/>
  <c r="F694" i="29" a="1"/>
  <c r="F694" i="29" s="1"/>
  <c r="H693" i="29" a="1"/>
  <c r="H693" i="29" s="1"/>
  <c r="G693" i="29" a="1"/>
  <c r="G693" i="29" s="1"/>
  <c r="F693" i="29" a="1"/>
  <c r="F693" i="29" s="1"/>
  <c r="H692" i="29" a="1"/>
  <c r="H692" i="29" s="1"/>
  <c r="G692" i="29" a="1"/>
  <c r="G692" i="29" s="1"/>
  <c r="F692" i="29" a="1"/>
  <c r="F692" i="29" s="1"/>
  <c r="H691" i="29" a="1"/>
  <c r="H691" i="29" s="1"/>
  <c r="G691" i="29" a="1"/>
  <c r="G691" i="29" s="1"/>
  <c r="F691" i="29" a="1"/>
  <c r="F691" i="29" s="1"/>
  <c r="H690" i="29" a="1"/>
  <c r="H690" i="29" s="1"/>
  <c r="G690" i="29" a="1"/>
  <c r="G690" i="29" s="1"/>
  <c r="F690" i="29" a="1"/>
  <c r="F690" i="29" s="1"/>
  <c r="H689" i="29" a="1"/>
  <c r="H689" i="29" s="1"/>
  <c r="G689" i="29" a="1"/>
  <c r="G689" i="29" s="1"/>
  <c r="F689" i="29" a="1"/>
  <c r="F689" i="29" s="1"/>
  <c r="H688" i="29" a="1"/>
  <c r="H688" i="29" s="1"/>
  <c r="G688" i="29" a="1"/>
  <c r="G688" i="29" s="1"/>
  <c r="F688" i="29" a="1"/>
  <c r="F688" i="29" s="1"/>
  <c r="H687" i="29" a="1"/>
  <c r="H687" i="29" s="1"/>
  <c r="G687" i="29" a="1"/>
  <c r="G687" i="29" s="1"/>
  <c r="F687" i="29" a="1"/>
  <c r="F687" i="29" s="1"/>
  <c r="H686" i="29" a="1"/>
  <c r="H686" i="29" s="1"/>
  <c r="G686" i="29" a="1"/>
  <c r="G686" i="29" s="1"/>
  <c r="F686" i="29" a="1"/>
  <c r="F686" i="29" s="1"/>
  <c r="H685" i="29" a="1"/>
  <c r="H685" i="29" s="1"/>
  <c r="G685" i="29" a="1"/>
  <c r="G685" i="29" s="1"/>
  <c r="F685" i="29" a="1"/>
  <c r="F685" i="29" s="1"/>
  <c r="H684" i="29" a="1"/>
  <c r="H684" i="29" s="1"/>
  <c r="G684" i="29" a="1"/>
  <c r="G684" i="29" s="1"/>
  <c r="F684" i="29" a="1"/>
  <c r="F684" i="29" s="1"/>
  <c r="H683" i="29" a="1"/>
  <c r="H683" i="29" s="1"/>
  <c r="G683" i="29" a="1"/>
  <c r="G683" i="29" s="1"/>
  <c r="F683" i="29" a="1"/>
  <c r="F683" i="29" s="1"/>
  <c r="H682" i="29" a="1"/>
  <c r="H682" i="29" s="1"/>
  <c r="G682" i="29" a="1"/>
  <c r="G682" i="29" s="1"/>
  <c r="F682" i="29" a="1"/>
  <c r="F682" i="29" s="1"/>
  <c r="H681" i="29" a="1"/>
  <c r="H681" i="29" s="1"/>
  <c r="G681" i="29" a="1"/>
  <c r="G681" i="29" s="1"/>
  <c r="F681" i="29" a="1"/>
  <c r="F681" i="29" s="1"/>
  <c r="H680" i="29" a="1"/>
  <c r="H680" i="29" s="1"/>
  <c r="G680" i="29" a="1"/>
  <c r="G680" i="29" s="1"/>
  <c r="F680" i="29" a="1"/>
  <c r="F680" i="29" s="1"/>
  <c r="H679" i="29" a="1"/>
  <c r="H679" i="29" s="1"/>
  <c r="G679" i="29" a="1"/>
  <c r="G679" i="29" s="1"/>
  <c r="F679" i="29" a="1"/>
  <c r="F679" i="29" s="1"/>
  <c r="H678" i="29" a="1"/>
  <c r="H678" i="29" s="1"/>
  <c r="G678" i="29" a="1"/>
  <c r="G678" i="29" s="1"/>
  <c r="F678" i="29" a="1"/>
  <c r="F678" i="29" s="1"/>
  <c r="H677" i="29" a="1"/>
  <c r="H677" i="29" s="1"/>
  <c r="G677" i="29" a="1"/>
  <c r="G677" i="29" s="1"/>
  <c r="F677" i="29" a="1"/>
  <c r="F677" i="29" s="1"/>
  <c r="H676" i="29" a="1"/>
  <c r="H676" i="29" s="1"/>
  <c r="G676" i="29" a="1"/>
  <c r="G676" i="29" s="1"/>
  <c r="F676" i="29" a="1"/>
  <c r="F676" i="29" s="1"/>
  <c r="H675" i="29" a="1"/>
  <c r="H675" i="29" s="1"/>
  <c r="G675" i="29" a="1"/>
  <c r="G675" i="29" s="1"/>
  <c r="F675" i="29" a="1"/>
  <c r="F675" i="29" s="1"/>
  <c r="H674" i="29" a="1"/>
  <c r="H674" i="29" s="1"/>
  <c r="G674" i="29" a="1"/>
  <c r="G674" i="29" s="1"/>
  <c r="F674" i="29" a="1"/>
  <c r="F674" i="29" s="1"/>
  <c r="H673" i="29" a="1"/>
  <c r="H673" i="29" s="1"/>
  <c r="G673" i="29" a="1"/>
  <c r="G673" i="29" s="1"/>
  <c r="F673" i="29" a="1"/>
  <c r="F673" i="29" s="1"/>
  <c r="H672" i="29" a="1"/>
  <c r="H672" i="29" s="1"/>
  <c r="G672" i="29" a="1"/>
  <c r="G672" i="29" s="1"/>
  <c r="F672" i="29" a="1"/>
  <c r="F672" i="29" s="1"/>
  <c r="H671" i="29" a="1"/>
  <c r="H671" i="29" s="1"/>
  <c r="G671" i="29" a="1"/>
  <c r="G671" i="29" s="1"/>
  <c r="F671" i="29" a="1"/>
  <c r="F671" i="29" s="1"/>
  <c r="H670" i="29" a="1"/>
  <c r="H670" i="29" s="1"/>
  <c r="G670" i="29" a="1"/>
  <c r="G670" i="29" s="1"/>
  <c r="F670" i="29" a="1"/>
  <c r="F670" i="29" s="1"/>
  <c r="H669" i="29" a="1"/>
  <c r="H669" i="29" s="1"/>
  <c r="G669" i="29" a="1"/>
  <c r="G669" i="29" s="1"/>
  <c r="F669" i="29" a="1"/>
  <c r="F669" i="29" s="1"/>
  <c r="H668" i="29" a="1"/>
  <c r="H668" i="29" s="1"/>
  <c r="G668" i="29" a="1"/>
  <c r="G668" i="29" s="1"/>
  <c r="F668" i="29" a="1"/>
  <c r="F668" i="29" s="1"/>
  <c r="H667" i="29" a="1"/>
  <c r="H667" i="29" s="1"/>
  <c r="G667" i="29" a="1"/>
  <c r="G667" i="29" s="1"/>
  <c r="F667" i="29" a="1"/>
  <c r="F667" i="29" s="1"/>
  <c r="H666" i="29" a="1"/>
  <c r="H666" i="29" s="1"/>
  <c r="G666" i="29" a="1"/>
  <c r="G666" i="29" s="1"/>
  <c r="F666" i="29" a="1"/>
  <c r="F666" i="29" s="1"/>
  <c r="H665" i="29" a="1"/>
  <c r="H665" i="29" s="1"/>
  <c r="G665" i="29" a="1"/>
  <c r="G665" i="29" s="1"/>
  <c r="F665" i="29" a="1"/>
  <c r="F665" i="29" s="1"/>
  <c r="H664" i="29" a="1"/>
  <c r="H664" i="29" s="1"/>
  <c r="G664" i="29" a="1"/>
  <c r="G664" i="29" s="1"/>
  <c r="F664" i="29" a="1"/>
  <c r="F664" i="29" s="1"/>
  <c r="H663" i="29" a="1"/>
  <c r="H663" i="29" s="1"/>
  <c r="G663" i="29" a="1"/>
  <c r="G663" i="29" s="1"/>
  <c r="F663" i="29" a="1"/>
  <c r="F663" i="29" s="1"/>
  <c r="H662" i="29" a="1"/>
  <c r="H662" i="29" s="1"/>
  <c r="G662" i="29" a="1"/>
  <c r="G662" i="29" s="1"/>
  <c r="F662" i="29" a="1"/>
  <c r="F662" i="29" s="1"/>
  <c r="H661" i="29" a="1"/>
  <c r="H661" i="29" s="1"/>
  <c r="G661" i="29" a="1"/>
  <c r="G661" i="29" s="1"/>
  <c r="F661" i="29" a="1"/>
  <c r="F661" i="29" s="1"/>
  <c r="H660" i="29" a="1"/>
  <c r="H660" i="29" s="1"/>
  <c r="G660" i="29" a="1"/>
  <c r="G660" i="29" s="1"/>
  <c r="F660" i="29" a="1"/>
  <c r="F660" i="29" s="1"/>
  <c r="H659" i="29" a="1"/>
  <c r="H659" i="29" s="1"/>
  <c r="G659" i="29" a="1"/>
  <c r="G659" i="29" s="1"/>
  <c r="F659" i="29" a="1"/>
  <c r="F659" i="29" s="1"/>
  <c r="H658" i="29" a="1"/>
  <c r="H658" i="29" s="1"/>
  <c r="G658" i="29" a="1"/>
  <c r="G658" i="29" s="1"/>
  <c r="F658" i="29" a="1"/>
  <c r="F658" i="29" s="1"/>
  <c r="H657" i="29" a="1"/>
  <c r="H657" i="29" s="1"/>
  <c r="G657" i="29" a="1"/>
  <c r="G657" i="29" s="1"/>
  <c r="F657" i="29" a="1"/>
  <c r="F657" i="29" s="1"/>
  <c r="H656" i="29" a="1"/>
  <c r="H656" i="29" s="1"/>
  <c r="G656" i="29" a="1"/>
  <c r="G656" i="29" s="1"/>
  <c r="F656" i="29" a="1"/>
  <c r="F656" i="29" s="1"/>
  <c r="H655" i="29" a="1"/>
  <c r="H655" i="29" s="1"/>
  <c r="G655" i="29" a="1"/>
  <c r="G655" i="29" s="1"/>
  <c r="F655" i="29" a="1"/>
  <c r="F655" i="29" s="1"/>
  <c r="H654" i="29" a="1"/>
  <c r="H654" i="29" s="1"/>
  <c r="G654" i="29" a="1"/>
  <c r="G654" i="29" s="1"/>
  <c r="F654" i="29" a="1"/>
  <c r="F654" i="29" s="1"/>
  <c r="H653" i="29" a="1"/>
  <c r="H653" i="29" s="1"/>
  <c r="G653" i="29" a="1"/>
  <c r="G653" i="29" s="1"/>
  <c r="F653" i="29" a="1"/>
  <c r="F653" i="29" s="1"/>
  <c r="H652" i="29" a="1"/>
  <c r="H652" i="29" s="1"/>
  <c r="G652" i="29" a="1"/>
  <c r="G652" i="29" s="1"/>
  <c r="F652" i="29" a="1"/>
  <c r="F652" i="29" s="1"/>
  <c r="H651" i="29" a="1"/>
  <c r="H651" i="29" s="1"/>
  <c r="G651" i="29" a="1"/>
  <c r="G651" i="29" s="1"/>
  <c r="F651" i="29" a="1"/>
  <c r="F651" i="29" s="1"/>
  <c r="H650" i="29" a="1"/>
  <c r="H650" i="29" s="1"/>
  <c r="G650" i="29" a="1"/>
  <c r="G650" i="29" s="1"/>
  <c r="F650" i="29" a="1"/>
  <c r="F650" i="29" s="1"/>
  <c r="H649" i="29" a="1"/>
  <c r="H649" i="29" s="1"/>
  <c r="G649" i="29" a="1"/>
  <c r="G649" i="29" s="1"/>
  <c r="F649" i="29" a="1"/>
  <c r="F649" i="29" s="1"/>
  <c r="H648" i="29" a="1"/>
  <c r="H648" i="29" s="1"/>
  <c r="G648" i="29" a="1"/>
  <c r="G648" i="29" s="1"/>
  <c r="F648" i="29" a="1"/>
  <c r="F648" i="29" s="1"/>
  <c r="H647" i="29" a="1"/>
  <c r="H647" i="29" s="1"/>
  <c r="G647" i="29" a="1"/>
  <c r="G647" i="29" s="1"/>
  <c r="F647" i="29" a="1"/>
  <c r="F647" i="29" s="1"/>
  <c r="H646" i="29" a="1"/>
  <c r="H646" i="29" s="1"/>
  <c r="G646" i="29" a="1"/>
  <c r="G646" i="29" s="1"/>
  <c r="F646" i="29" a="1"/>
  <c r="F646" i="29" s="1"/>
  <c r="H645" i="29" a="1"/>
  <c r="H645" i="29" s="1"/>
  <c r="G645" i="29" a="1"/>
  <c r="G645" i="29" s="1"/>
  <c r="F645" i="29" a="1"/>
  <c r="F645" i="29" s="1"/>
  <c r="H644" i="29" a="1"/>
  <c r="H644" i="29" s="1"/>
  <c r="G644" i="29" a="1"/>
  <c r="G644" i="29" s="1"/>
  <c r="F644" i="29" a="1"/>
  <c r="F644" i="29" s="1"/>
  <c r="H643" i="29" a="1"/>
  <c r="H643" i="29" s="1"/>
  <c r="G643" i="29" a="1"/>
  <c r="G643" i="29" s="1"/>
  <c r="F643" i="29" a="1"/>
  <c r="F643" i="29" s="1"/>
  <c r="H642" i="29" a="1"/>
  <c r="H642" i="29" s="1"/>
  <c r="G642" i="29" a="1"/>
  <c r="G642" i="29" s="1"/>
  <c r="F642" i="29" a="1"/>
  <c r="F642" i="29" s="1"/>
  <c r="H641" i="29" a="1"/>
  <c r="H641" i="29" s="1"/>
  <c r="G641" i="29" a="1"/>
  <c r="G641" i="29" s="1"/>
  <c r="F641" i="29" a="1"/>
  <c r="F641" i="29" s="1"/>
  <c r="H640" i="29" a="1"/>
  <c r="H640" i="29" s="1"/>
  <c r="G640" i="29" a="1"/>
  <c r="G640" i="29" s="1"/>
  <c r="F640" i="29" a="1"/>
  <c r="F640" i="29" s="1"/>
  <c r="H639" i="29" a="1"/>
  <c r="H639" i="29" s="1"/>
  <c r="G639" i="29" a="1"/>
  <c r="G639" i="29" s="1"/>
  <c r="F639" i="29" a="1"/>
  <c r="F639" i="29" s="1"/>
  <c r="H638" i="29" a="1"/>
  <c r="H638" i="29" s="1"/>
  <c r="G638" i="29" a="1"/>
  <c r="G638" i="29" s="1"/>
  <c r="F638" i="29" a="1"/>
  <c r="F638" i="29" s="1"/>
  <c r="H637" i="29" a="1"/>
  <c r="H637" i="29" s="1"/>
  <c r="G637" i="29" a="1"/>
  <c r="G637" i="29" s="1"/>
  <c r="F637" i="29" a="1"/>
  <c r="F637" i="29" s="1"/>
  <c r="H636" i="29" a="1"/>
  <c r="H636" i="29" s="1"/>
  <c r="G636" i="29" a="1"/>
  <c r="G636" i="29" s="1"/>
  <c r="F636" i="29" a="1"/>
  <c r="F636" i="29" s="1"/>
  <c r="H635" i="29" a="1"/>
  <c r="H635" i="29" s="1"/>
  <c r="G635" i="29" a="1"/>
  <c r="G635" i="29" s="1"/>
  <c r="F635" i="29" a="1"/>
  <c r="F635" i="29" s="1"/>
  <c r="H634" i="29" a="1"/>
  <c r="H634" i="29" s="1"/>
  <c r="G634" i="29" a="1"/>
  <c r="G634" i="29" s="1"/>
  <c r="F634" i="29" a="1"/>
  <c r="F634" i="29" s="1"/>
  <c r="H633" i="29" a="1"/>
  <c r="H633" i="29" s="1"/>
  <c r="G633" i="29" a="1"/>
  <c r="G633" i="29" s="1"/>
  <c r="F633" i="29" a="1"/>
  <c r="F633" i="29" s="1"/>
  <c r="H632" i="29" a="1"/>
  <c r="H632" i="29" s="1"/>
  <c r="G632" i="29" a="1"/>
  <c r="G632" i="29" s="1"/>
  <c r="F632" i="29" a="1"/>
  <c r="F632" i="29" s="1"/>
  <c r="H631" i="29" a="1"/>
  <c r="H631" i="29" s="1"/>
  <c r="G631" i="29" a="1"/>
  <c r="G631" i="29" s="1"/>
  <c r="F631" i="29" a="1"/>
  <c r="F631" i="29" s="1"/>
  <c r="H630" i="29" a="1"/>
  <c r="H630" i="29" s="1"/>
  <c r="G630" i="29" a="1"/>
  <c r="G630" i="29" s="1"/>
  <c r="F630" i="29" a="1"/>
  <c r="F630" i="29" s="1"/>
  <c r="H629" i="29" a="1"/>
  <c r="H629" i="29" s="1"/>
  <c r="G629" i="29" a="1"/>
  <c r="G629" i="29" s="1"/>
  <c r="F629" i="29" a="1"/>
  <c r="F629" i="29" s="1"/>
  <c r="H628" i="29" a="1"/>
  <c r="H628" i="29" s="1"/>
  <c r="G628" i="29" a="1"/>
  <c r="G628" i="29" s="1"/>
  <c r="F628" i="29" a="1"/>
  <c r="F628" i="29" s="1"/>
  <c r="H627" i="29" a="1"/>
  <c r="H627" i="29" s="1"/>
  <c r="G627" i="29" a="1"/>
  <c r="G627" i="29" s="1"/>
  <c r="F627" i="29" a="1"/>
  <c r="F627" i="29" s="1"/>
  <c r="H626" i="29" a="1"/>
  <c r="H626" i="29" s="1"/>
  <c r="G626" i="29" a="1"/>
  <c r="G626" i="29" s="1"/>
  <c r="F626" i="29" a="1"/>
  <c r="F626" i="29" s="1"/>
  <c r="H625" i="29" a="1"/>
  <c r="H625" i="29" s="1"/>
  <c r="G625" i="29" a="1"/>
  <c r="G625" i="29" s="1"/>
  <c r="F625" i="29" a="1"/>
  <c r="F625" i="29" s="1"/>
  <c r="H624" i="29" a="1"/>
  <c r="H624" i="29" s="1"/>
  <c r="G624" i="29" a="1"/>
  <c r="G624" i="29" s="1"/>
  <c r="F624" i="29" a="1"/>
  <c r="F624" i="29" s="1"/>
  <c r="H623" i="29" a="1"/>
  <c r="H623" i="29" s="1"/>
  <c r="G623" i="29" a="1"/>
  <c r="G623" i="29" s="1"/>
  <c r="F623" i="29" a="1"/>
  <c r="F623" i="29" s="1"/>
  <c r="H622" i="29" a="1"/>
  <c r="H622" i="29" s="1"/>
  <c r="G622" i="29" a="1"/>
  <c r="G622" i="29" s="1"/>
  <c r="F622" i="29" a="1"/>
  <c r="F622" i="29" s="1"/>
  <c r="H621" i="29" a="1"/>
  <c r="H621" i="29" s="1"/>
  <c r="G621" i="29" a="1"/>
  <c r="G621" i="29" s="1"/>
  <c r="F621" i="29" a="1"/>
  <c r="F621" i="29" s="1"/>
  <c r="H620" i="29" a="1"/>
  <c r="H620" i="29" s="1"/>
  <c r="G620" i="29" a="1"/>
  <c r="G620" i="29" s="1"/>
  <c r="F620" i="29" a="1"/>
  <c r="F620" i="29" s="1"/>
  <c r="H619" i="29" a="1"/>
  <c r="H619" i="29" s="1"/>
  <c r="G619" i="29" a="1"/>
  <c r="G619" i="29" s="1"/>
  <c r="F619" i="29" a="1"/>
  <c r="F619" i="29" s="1"/>
  <c r="H618" i="29" a="1"/>
  <c r="H618" i="29" s="1"/>
  <c r="G618" i="29" a="1"/>
  <c r="G618" i="29" s="1"/>
  <c r="F618" i="29" a="1"/>
  <c r="F618" i="29" s="1"/>
  <c r="H617" i="29" a="1"/>
  <c r="H617" i="29" s="1"/>
  <c r="G617" i="29" a="1"/>
  <c r="G617" i="29" s="1"/>
  <c r="F617" i="29" a="1"/>
  <c r="F617" i="29" s="1"/>
  <c r="H616" i="29" a="1"/>
  <c r="H616" i="29" s="1"/>
  <c r="G616" i="29" a="1"/>
  <c r="G616" i="29" s="1"/>
  <c r="F616" i="29" a="1"/>
  <c r="F616" i="29" s="1"/>
  <c r="H615" i="29" a="1"/>
  <c r="H615" i="29" s="1"/>
  <c r="G615" i="29" a="1"/>
  <c r="G615" i="29" s="1"/>
  <c r="F615" i="29" a="1"/>
  <c r="F615" i="29" s="1"/>
  <c r="H614" i="29" a="1"/>
  <c r="H614" i="29" s="1"/>
  <c r="G614" i="29" a="1"/>
  <c r="G614" i="29" s="1"/>
  <c r="F614" i="29" a="1"/>
  <c r="F614" i="29" s="1"/>
  <c r="H613" i="29" a="1"/>
  <c r="H613" i="29" s="1"/>
  <c r="G613" i="29" a="1"/>
  <c r="G613" i="29" s="1"/>
  <c r="F613" i="29" a="1"/>
  <c r="F613" i="29" s="1"/>
  <c r="H612" i="29" a="1"/>
  <c r="H612" i="29" s="1"/>
  <c r="G612" i="29" a="1"/>
  <c r="G612" i="29" s="1"/>
  <c r="F612" i="29" a="1"/>
  <c r="F612" i="29" s="1"/>
  <c r="H611" i="29" a="1"/>
  <c r="H611" i="29" s="1"/>
  <c r="G611" i="29" a="1"/>
  <c r="G611" i="29" s="1"/>
  <c r="F611" i="29" a="1"/>
  <c r="F611" i="29" s="1"/>
  <c r="H610" i="29" a="1"/>
  <c r="H610" i="29" s="1"/>
  <c r="G610" i="29" a="1"/>
  <c r="G610" i="29" s="1"/>
  <c r="F610" i="29" a="1"/>
  <c r="F610" i="29" s="1"/>
  <c r="H609" i="29" a="1"/>
  <c r="H609" i="29" s="1"/>
  <c r="G609" i="29" a="1"/>
  <c r="G609" i="29" s="1"/>
  <c r="F609" i="29" a="1"/>
  <c r="F609" i="29" s="1"/>
  <c r="H608" i="29" a="1"/>
  <c r="H608" i="29" s="1"/>
  <c r="G608" i="29" a="1"/>
  <c r="G608" i="29" s="1"/>
  <c r="F608" i="29" a="1"/>
  <c r="F608" i="29" s="1"/>
  <c r="H607" i="29" a="1"/>
  <c r="H607" i="29" s="1"/>
  <c r="G607" i="29" a="1"/>
  <c r="G607" i="29" s="1"/>
  <c r="F607" i="29" a="1"/>
  <c r="F607" i="29" s="1"/>
  <c r="H606" i="29" a="1"/>
  <c r="H606" i="29" s="1"/>
  <c r="G606" i="29" a="1"/>
  <c r="G606" i="29" s="1"/>
  <c r="F606" i="29" a="1"/>
  <c r="F606" i="29" s="1"/>
  <c r="H605" i="29" a="1"/>
  <c r="H605" i="29" s="1"/>
  <c r="G605" i="29" a="1"/>
  <c r="G605" i="29" s="1"/>
  <c r="F605" i="29" a="1"/>
  <c r="F605" i="29" s="1"/>
  <c r="H604" i="29" a="1"/>
  <c r="H604" i="29" s="1"/>
  <c r="G604" i="29" a="1"/>
  <c r="G604" i="29" s="1"/>
  <c r="F604" i="29" a="1"/>
  <c r="F604" i="29" s="1"/>
  <c r="H603" i="29" a="1"/>
  <c r="H603" i="29" s="1"/>
  <c r="G603" i="29" a="1"/>
  <c r="G603" i="29" s="1"/>
  <c r="F603" i="29" a="1"/>
  <c r="F603" i="29" s="1"/>
  <c r="H602" i="29" a="1"/>
  <c r="H602" i="29" s="1"/>
  <c r="G602" i="29" a="1"/>
  <c r="G602" i="29" s="1"/>
  <c r="F602" i="29" a="1"/>
  <c r="F602" i="29" s="1"/>
  <c r="H601" i="29" a="1"/>
  <c r="H601" i="29" s="1"/>
  <c r="G601" i="29" a="1"/>
  <c r="G601" i="29" s="1"/>
  <c r="F601" i="29" a="1"/>
  <c r="F601" i="29" s="1"/>
  <c r="H600" i="29" a="1"/>
  <c r="H600" i="29" s="1"/>
  <c r="G600" i="29" a="1"/>
  <c r="G600" i="29" s="1"/>
  <c r="F600" i="29" a="1"/>
  <c r="F600" i="29" s="1"/>
  <c r="H599" i="29" a="1"/>
  <c r="H599" i="29" s="1"/>
  <c r="G599" i="29" a="1"/>
  <c r="G599" i="29" s="1"/>
  <c r="F599" i="29" a="1"/>
  <c r="F599" i="29" s="1"/>
  <c r="H598" i="29" a="1"/>
  <c r="H598" i="29" s="1"/>
  <c r="G598" i="29" a="1"/>
  <c r="G598" i="29" s="1"/>
  <c r="F598" i="29" a="1"/>
  <c r="F598" i="29" s="1"/>
  <c r="H597" i="29" a="1"/>
  <c r="H597" i="29" s="1"/>
  <c r="G597" i="29" a="1"/>
  <c r="G597" i="29" s="1"/>
  <c r="F597" i="29" a="1"/>
  <c r="F597" i="29" s="1"/>
  <c r="H596" i="29" a="1"/>
  <c r="H596" i="29" s="1"/>
  <c r="G596" i="29" a="1"/>
  <c r="G596" i="29" s="1"/>
  <c r="F596" i="29" a="1"/>
  <c r="F596" i="29" s="1"/>
  <c r="H595" i="29" a="1"/>
  <c r="H595" i="29" s="1"/>
  <c r="G595" i="29" a="1"/>
  <c r="G595" i="29" s="1"/>
  <c r="F595" i="29" a="1"/>
  <c r="F595" i="29" s="1"/>
  <c r="H594" i="29" a="1"/>
  <c r="H594" i="29" s="1"/>
  <c r="G594" i="29" a="1"/>
  <c r="G594" i="29" s="1"/>
  <c r="F594" i="29" a="1"/>
  <c r="F594" i="29" s="1"/>
  <c r="H593" i="29" a="1"/>
  <c r="H593" i="29" s="1"/>
  <c r="G593" i="29" a="1"/>
  <c r="G593" i="29" s="1"/>
  <c r="F593" i="29" a="1"/>
  <c r="F593" i="29" s="1"/>
  <c r="H592" i="29" a="1"/>
  <c r="H592" i="29" s="1"/>
  <c r="G592" i="29" a="1"/>
  <c r="G592" i="29" s="1"/>
  <c r="F592" i="29" a="1"/>
  <c r="F592" i="29" s="1"/>
  <c r="H591" i="29" a="1"/>
  <c r="H591" i="29" s="1"/>
  <c r="G591" i="29" a="1"/>
  <c r="G591" i="29" s="1"/>
  <c r="F591" i="29" a="1"/>
  <c r="F591" i="29" s="1"/>
  <c r="H590" i="29" a="1"/>
  <c r="H590" i="29" s="1"/>
  <c r="G590" i="29" a="1"/>
  <c r="G590" i="29" s="1"/>
  <c r="F590" i="29" a="1"/>
  <c r="F590" i="29" s="1"/>
  <c r="H589" i="29" a="1"/>
  <c r="H589" i="29" s="1"/>
  <c r="G589" i="29" a="1"/>
  <c r="G589" i="29" s="1"/>
  <c r="F589" i="29" a="1"/>
  <c r="F589" i="29" s="1"/>
  <c r="H588" i="29" a="1"/>
  <c r="H588" i="29" s="1"/>
  <c r="G588" i="29" a="1"/>
  <c r="G588" i="29" s="1"/>
  <c r="F588" i="29" a="1"/>
  <c r="F588" i="29" s="1"/>
  <c r="H587" i="29" a="1"/>
  <c r="H587" i="29" s="1"/>
  <c r="G587" i="29" a="1"/>
  <c r="G587" i="29" s="1"/>
  <c r="F587" i="29" a="1"/>
  <c r="F587" i="29" s="1"/>
  <c r="H586" i="29" a="1"/>
  <c r="H586" i="29" s="1"/>
  <c r="G586" i="29" a="1"/>
  <c r="G586" i="29" s="1"/>
  <c r="F586" i="29" a="1"/>
  <c r="F586" i="29" s="1"/>
  <c r="H585" i="29" a="1"/>
  <c r="H585" i="29" s="1"/>
  <c r="G585" i="29" a="1"/>
  <c r="G585" i="29" s="1"/>
  <c r="F585" i="29" a="1"/>
  <c r="F585" i="29" s="1"/>
  <c r="H584" i="29" a="1"/>
  <c r="H584" i="29" s="1"/>
  <c r="G584" i="29" a="1"/>
  <c r="G584" i="29" s="1"/>
  <c r="F584" i="29" a="1"/>
  <c r="F584" i="29" s="1"/>
  <c r="H583" i="29" a="1"/>
  <c r="H583" i="29" s="1"/>
  <c r="G583" i="29" a="1"/>
  <c r="G583" i="29" s="1"/>
  <c r="F583" i="29" a="1"/>
  <c r="F583" i="29" s="1"/>
  <c r="H582" i="29" a="1"/>
  <c r="H582" i="29" s="1"/>
  <c r="G582" i="29" a="1"/>
  <c r="G582" i="29" s="1"/>
  <c r="F582" i="29" a="1"/>
  <c r="F582" i="29" s="1"/>
  <c r="H581" i="29" a="1"/>
  <c r="H581" i="29" s="1"/>
  <c r="G581" i="29" a="1"/>
  <c r="G581" i="29" s="1"/>
  <c r="F581" i="29" a="1"/>
  <c r="F581" i="29" s="1"/>
  <c r="H580" i="29" a="1"/>
  <c r="H580" i="29" s="1"/>
  <c r="G580" i="29" a="1"/>
  <c r="G580" i="29" s="1"/>
  <c r="F580" i="29" a="1"/>
  <c r="F580" i="29" s="1"/>
  <c r="H579" i="29" a="1"/>
  <c r="H579" i="29" s="1"/>
  <c r="G579" i="29" a="1"/>
  <c r="G579" i="29" s="1"/>
  <c r="F579" i="29" a="1"/>
  <c r="F579" i="29" s="1"/>
  <c r="H578" i="29" a="1"/>
  <c r="H578" i="29" s="1"/>
  <c r="G578" i="29" a="1"/>
  <c r="G578" i="29" s="1"/>
  <c r="F578" i="29" a="1"/>
  <c r="F578" i="29" s="1"/>
  <c r="H577" i="29" a="1"/>
  <c r="H577" i="29" s="1"/>
  <c r="G577" i="29" a="1"/>
  <c r="G577" i="29" s="1"/>
  <c r="F577" i="29" a="1"/>
  <c r="F577" i="29" s="1"/>
  <c r="H576" i="29" a="1"/>
  <c r="H576" i="29" s="1"/>
  <c r="G576" i="29" a="1"/>
  <c r="G576" i="29" s="1"/>
  <c r="F576" i="29" a="1"/>
  <c r="F576" i="29" s="1"/>
  <c r="H575" i="29" a="1"/>
  <c r="H575" i="29" s="1"/>
  <c r="G575" i="29" a="1"/>
  <c r="G575" i="29" s="1"/>
  <c r="F575" i="29" a="1"/>
  <c r="F575" i="29" s="1"/>
  <c r="H574" i="29" a="1"/>
  <c r="H574" i="29" s="1"/>
  <c r="G574" i="29" a="1"/>
  <c r="G574" i="29" s="1"/>
  <c r="F574" i="29" a="1"/>
  <c r="F574" i="29" s="1"/>
  <c r="H573" i="29" a="1"/>
  <c r="H573" i="29" s="1"/>
  <c r="G573" i="29" a="1"/>
  <c r="G573" i="29" s="1"/>
  <c r="F573" i="29" a="1"/>
  <c r="F573" i="29" s="1"/>
  <c r="H572" i="29" a="1"/>
  <c r="H572" i="29" s="1"/>
  <c r="G572" i="29" a="1"/>
  <c r="G572" i="29" s="1"/>
  <c r="F572" i="29" a="1"/>
  <c r="F572" i="29" s="1"/>
  <c r="H571" i="29" a="1"/>
  <c r="H571" i="29" s="1"/>
  <c r="G571" i="29" a="1"/>
  <c r="G571" i="29" s="1"/>
  <c r="F571" i="29" a="1"/>
  <c r="F571" i="29" s="1"/>
  <c r="H570" i="29" a="1"/>
  <c r="H570" i="29" s="1"/>
  <c r="G570" i="29" a="1"/>
  <c r="G570" i="29" s="1"/>
  <c r="F570" i="29" a="1"/>
  <c r="F570" i="29" s="1"/>
  <c r="H569" i="29" a="1"/>
  <c r="H569" i="29" s="1"/>
  <c r="G569" i="29" a="1"/>
  <c r="G569" i="29" s="1"/>
  <c r="F569" i="29" a="1"/>
  <c r="F569" i="29" s="1"/>
  <c r="H568" i="29" a="1"/>
  <c r="H568" i="29" s="1"/>
  <c r="G568" i="29" a="1"/>
  <c r="G568" i="29" s="1"/>
  <c r="F568" i="29" a="1"/>
  <c r="F568" i="29" s="1"/>
  <c r="H567" i="29" a="1"/>
  <c r="H567" i="29" s="1"/>
  <c r="G567" i="29" a="1"/>
  <c r="G567" i="29" s="1"/>
  <c r="F567" i="29" a="1"/>
  <c r="F567" i="29" s="1"/>
  <c r="H566" i="29" a="1"/>
  <c r="H566" i="29" s="1"/>
  <c r="G566" i="29" a="1"/>
  <c r="G566" i="29" s="1"/>
  <c r="F566" i="29" a="1"/>
  <c r="F566" i="29" s="1"/>
  <c r="H565" i="29" a="1"/>
  <c r="H565" i="29" s="1"/>
  <c r="G565" i="29" a="1"/>
  <c r="G565" i="29" s="1"/>
  <c r="F565" i="29" a="1"/>
  <c r="F565" i="29" s="1"/>
  <c r="H564" i="29" a="1"/>
  <c r="H564" i="29" s="1"/>
  <c r="G564" i="29" a="1"/>
  <c r="G564" i="29" s="1"/>
  <c r="F564" i="29" a="1"/>
  <c r="F564" i="29" s="1"/>
  <c r="H563" i="29" a="1"/>
  <c r="H563" i="29" s="1"/>
  <c r="G563" i="29" a="1"/>
  <c r="G563" i="29" s="1"/>
  <c r="F563" i="29" a="1"/>
  <c r="F563" i="29" s="1"/>
  <c r="H562" i="29" a="1"/>
  <c r="H562" i="29" s="1"/>
  <c r="G562" i="29" a="1"/>
  <c r="G562" i="29" s="1"/>
  <c r="F562" i="29" a="1"/>
  <c r="F562" i="29" s="1"/>
  <c r="H561" i="29" a="1"/>
  <c r="H561" i="29" s="1"/>
  <c r="G561" i="29" a="1"/>
  <c r="G561" i="29" s="1"/>
  <c r="F561" i="29" a="1"/>
  <c r="F561" i="29" s="1"/>
  <c r="H560" i="29" a="1"/>
  <c r="H560" i="29" s="1"/>
  <c r="G560" i="29" a="1"/>
  <c r="G560" i="29" s="1"/>
  <c r="F560" i="29" a="1"/>
  <c r="F560" i="29" s="1"/>
  <c r="H559" i="29" a="1"/>
  <c r="H559" i="29" s="1"/>
  <c r="G559" i="29" a="1"/>
  <c r="G559" i="29" s="1"/>
  <c r="F559" i="29" a="1"/>
  <c r="F559" i="29" s="1"/>
  <c r="H558" i="29" a="1"/>
  <c r="H558" i="29" s="1"/>
  <c r="G558" i="29" a="1"/>
  <c r="G558" i="29" s="1"/>
  <c r="F558" i="29" a="1"/>
  <c r="F558" i="29" s="1"/>
  <c r="H557" i="29" a="1"/>
  <c r="H557" i="29" s="1"/>
  <c r="G557" i="29" a="1"/>
  <c r="G557" i="29" s="1"/>
  <c r="F557" i="29" a="1"/>
  <c r="F557" i="29" s="1"/>
  <c r="H556" i="29" a="1"/>
  <c r="H556" i="29" s="1"/>
  <c r="G556" i="29" a="1"/>
  <c r="G556" i="29" s="1"/>
  <c r="F556" i="29" a="1"/>
  <c r="F556" i="29" s="1"/>
  <c r="H555" i="29" a="1"/>
  <c r="H555" i="29" s="1"/>
  <c r="G555" i="29" a="1"/>
  <c r="G555" i="29" s="1"/>
  <c r="F555" i="29" a="1"/>
  <c r="F555" i="29" s="1"/>
  <c r="H554" i="29" a="1"/>
  <c r="H554" i="29" s="1"/>
  <c r="G554" i="29" a="1"/>
  <c r="G554" i="29" s="1"/>
  <c r="F554" i="29" a="1"/>
  <c r="F554" i="29" s="1"/>
  <c r="H553" i="29" a="1"/>
  <c r="H553" i="29" s="1"/>
  <c r="G553" i="29" a="1"/>
  <c r="G553" i="29" s="1"/>
  <c r="F553" i="29" a="1"/>
  <c r="F553" i="29" s="1"/>
  <c r="H552" i="29" a="1"/>
  <c r="H552" i="29" s="1"/>
  <c r="G552" i="29" a="1"/>
  <c r="G552" i="29" s="1"/>
  <c r="F552" i="29" a="1"/>
  <c r="F552" i="29" s="1"/>
  <c r="H551" i="29" a="1"/>
  <c r="H551" i="29" s="1"/>
  <c r="G551" i="29" a="1"/>
  <c r="G551" i="29" s="1"/>
  <c r="F551" i="29" a="1"/>
  <c r="F551" i="29" s="1"/>
  <c r="H550" i="29" a="1"/>
  <c r="H550" i="29" s="1"/>
  <c r="G550" i="29" a="1"/>
  <c r="G550" i="29" s="1"/>
  <c r="F550" i="29" a="1"/>
  <c r="F550" i="29" s="1"/>
  <c r="H549" i="29" a="1"/>
  <c r="H549" i="29" s="1"/>
  <c r="G549" i="29" a="1"/>
  <c r="G549" i="29" s="1"/>
  <c r="F549" i="29" a="1"/>
  <c r="F549" i="29" s="1"/>
  <c r="H548" i="29" a="1"/>
  <c r="H548" i="29" s="1"/>
  <c r="G548" i="29" a="1"/>
  <c r="G548" i="29" s="1"/>
  <c r="F548" i="29" a="1"/>
  <c r="F548" i="29" s="1"/>
  <c r="H547" i="29" a="1"/>
  <c r="H547" i="29" s="1"/>
  <c r="G547" i="29" a="1"/>
  <c r="G547" i="29" s="1"/>
  <c r="F547" i="29" a="1"/>
  <c r="F547" i="29" s="1"/>
  <c r="H546" i="29" a="1"/>
  <c r="H546" i="29" s="1"/>
  <c r="G546" i="29" a="1"/>
  <c r="G546" i="29" s="1"/>
  <c r="F546" i="29" a="1"/>
  <c r="F546" i="29" s="1"/>
  <c r="H545" i="29" a="1"/>
  <c r="H545" i="29" s="1"/>
  <c r="G545" i="29" a="1"/>
  <c r="G545" i="29" s="1"/>
  <c r="F545" i="29" a="1"/>
  <c r="F545" i="29" s="1"/>
  <c r="H544" i="29" a="1"/>
  <c r="H544" i="29" s="1"/>
  <c r="G544" i="29" a="1"/>
  <c r="G544" i="29" s="1"/>
  <c r="F544" i="29" a="1"/>
  <c r="F544" i="29" s="1"/>
  <c r="H543" i="29" a="1"/>
  <c r="H543" i="29" s="1"/>
  <c r="G543" i="29" a="1"/>
  <c r="G543" i="29" s="1"/>
  <c r="F543" i="29" a="1"/>
  <c r="F543" i="29" s="1"/>
  <c r="H542" i="29" a="1"/>
  <c r="H542" i="29" s="1"/>
  <c r="G542" i="29" a="1"/>
  <c r="G542" i="29" s="1"/>
  <c r="F542" i="29" a="1"/>
  <c r="F542" i="29" s="1"/>
  <c r="H541" i="29" a="1"/>
  <c r="H541" i="29" s="1"/>
  <c r="G541" i="29" a="1"/>
  <c r="G541" i="29" s="1"/>
  <c r="F541" i="29" a="1"/>
  <c r="F541" i="29" s="1"/>
  <c r="H540" i="29" a="1"/>
  <c r="H540" i="29" s="1"/>
  <c r="G540" i="29" a="1"/>
  <c r="G540" i="29" s="1"/>
  <c r="F540" i="29" a="1"/>
  <c r="F540" i="29" s="1"/>
  <c r="H539" i="29" a="1"/>
  <c r="H539" i="29" s="1"/>
  <c r="G539" i="29" a="1"/>
  <c r="G539" i="29" s="1"/>
  <c r="F539" i="29" a="1"/>
  <c r="F539" i="29" s="1"/>
  <c r="H538" i="29" a="1"/>
  <c r="H538" i="29" s="1"/>
  <c r="G538" i="29" a="1"/>
  <c r="G538" i="29" s="1"/>
  <c r="F538" i="29" a="1"/>
  <c r="F538" i="29" s="1"/>
  <c r="H537" i="29" a="1"/>
  <c r="H537" i="29" s="1"/>
  <c r="G537" i="29" a="1"/>
  <c r="G537" i="29" s="1"/>
  <c r="F537" i="29" a="1"/>
  <c r="F537" i="29" s="1"/>
  <c r="H536" i="29" a="1"/>
  <c r="H536" i="29" s="1"/>
  <c r="G536" i="29" a="1"/>
  <c r="G536" i="29" s="1"/>
  <c r="F536" i="29" a="1"/>
  <c r="F536" i="29" s="1"/>
  <c r="H535" i="29" a="1"/>
  <c r="H535" i="29" s="1"/>
  <c r="G535" i="29" a="1"/>
  <c r="G535" i="29" s="1"/>
  <c r="F535" i="29" a="1"/>
  <c r="F535" i="29" s="1"/>
  <c r="H534" i="29" a="1"/>
  <c r="H534" i="29" s="1"/>
  <c r="G534" i="29" a="1"/>
  <c r="G534" i="29" s="1"/>
  <c r="F534" i="29" a="1"/>
  <c r="F534" i="29" s="1"/>
  <c r="H533" i="29" a="1"/>
  <c r="H533" i="29" s="1"/>
  <c r="G533" i="29" a="1"/>
  <c r="G533" i="29" s="1"/>
  <c r="F533" i="29" a="1"/>
  <c r="F533" i="29" s="1"/>
  <c r="H532" i="29" a="1"/>
  <c r="H532" i="29" s="1"/>
  <c r="G532" i="29" a="1"/>
  <c r="G532" i="29" s="1"/>
  <c r="F532" i="29" a="1"/>
  <c r="F532" i="29" s="1"/>
  <c r="H531" i="29" a="1"/>
  <c r="H531" i="29" s="1"/>
  <c r="G531" i="29" a="1"/>
  <c r="G531" i="29" s="1"/>
  <c r="F531" i="29" a="1"/>
  <c r="F531" i="29" s="1"/>
  <c r="H530" i="29" a="1"/>
  <c r="H530" i="29" s="1"/>
  <c r="G530" i="29" a="1"/>
  <c r="G530" i="29" s="1"/>
  <c r="F530" i="29" a="1"/>
  <c r="F530" i="29" s="1"/>
  <c r="H529" i="29" a="1"/>
  <c r="H529" i="29" s="1"/>
  <c r="G529" i="29" a="1"/>
  <c r="G529" i="29" s="1"/>
  <c r="F529" i="29" a="1"/>
  <c r="F529" i="29" s="1"/>
  <c r="H528" i="29" a="1"/>
  <c r="H528" i="29" s="1"/>
  <c r="G528" i="29" a="1"/>
  <c r="G528" i="29" s="1"/>
  <c r="F528" i="29" a="1"/>
  <c r="F528" i="29" s="1"/>
  <c r="H527" i="29" a="1"/>
  <c r="H527" i="29" s="1"/>
  <c r="G527" i="29" a="1"/>
  <c r="G527" i="29" s="1"/>
  <c r="F527" i="29" a="1"/>
  <c r="F527" i="29" s="1"/>
  <c r="H526" i="29" a="1"/>
  <c r="H526" i="29" s="1"/>
  <c r="G526" i="29" a="1"/>
  <c r="G526" i="29" s="1"/>
  <c r="F526" i="29" a="1"/>
  <c r="F526" i="29" s="1"/>
  <c r="H525" i="29" a="1"/>
  <c r="H525" i="29" s="1"/>
  <c r="G525" i="29" a="1"/>
  <c r="G525" i="29" s="1"/>
  <c r="F525" i="29" a="1"/>
  <c r="F525" i="29" s="1"/>
  <c r="H524" i="29" a="1"/>
  <c r="H524" i="29" s="1"/>
  <c r="G524" i="29" a="1"/>
  <c r="G524" i="29" s="1"/>
  <c r="F524" i="29" a="1"/>
  <c r="F524" i="29" s="1"/>
  <c r="H523" i="29" a="1"/>
  <c r="H523" i="29" s="1"/>
  <c r="G523" i="29" a="1"/>
  <c r="G523" i="29" s="1"/>
  <c r="F523" i="29" a="1"/>
  <c r="F523" i="29" s="1"/>
  <c r="H522" i="29" a="1"/>
  <c r="H522" i="29" s="1"/>
  <c r="G522" i="29" a="1"/>
  <c r="G522" i="29" s="1"/>
  <c r="F522" i="29" a="1"/>
  <c r="F522" i="29" s="1"/>
  <c r="H521" i="29" a="1"/>
  <c r="H521" i="29" s="1"/>
  <c r="G521" i="29" a="1"/>
  <c r="G521" i="29" s="1"/>
  <c r="F521" i="29" a="1"/>
  <c r="F521" i="29" s="1"/>
  <c r="H520" i="29" a="1"/>
  <c r="H520" i="29" s="1"/>
  <c r="G520" i="29" a="1"/>
  <c r="G520" i="29" s="1"/>
  <c r="F520" i="29" a="1"/>
  <c r="F520" i="29" s="1"/>
  <c r="H519" i="29" a="1"/>
  <c r="H519" i="29" s="1"/>
  <c r="G519" i="29" a="1"/>
  <c r="G519" i="29" s="1"/>
  <c r="F519" i="29" a="1"/>
  <c r="F519" i="29" s="1"/>
  <c r="H518" i="29" a="1"/>
  <c r="H518" i="29" s="1"/>
  <c r="G518" i="29" a="1"/>
  <c r="G518" i="29" s="1"/>
  <c r="F518" i="29" a="1"/>
  <c r="F518" i="29" s="1"/>
  <c r="H517" i="29" a="1"/>
  <c r="H517" i="29" s="1"/>
  <c r="G517" i="29" a="1"/>
  <c r="G517" i="29" s="1"/>
  <c r="F517" i="29" a="1"/>
  <c r="F517" i="29" s="1"/>
  <c r="H516" i="29" a="1"/>
  <c r="H516" i="29" s="1"/>
  <c r="G516" i="29" a="1"/>
  <c r="G516" i="29" s="1"/>
  <c r="F516" i="29" a="1"/>
  <c r="F516" i="29" s="1"/>
  <c r="H515" i="29" a="1"/>
  <c r="H515" i="29" s="1"/>
  <c r="G515" i="29" a="1"/>
  <c r="G515" i="29" s="1"/>
  <c r="F515" i="29" a="1"/>
  <c r="F515" i="29" s="1"/>
  <c r="H514" i="29" a="1"/>
  <c r="H514" i="29" s="1"/>
  <c r="G514" i="29" a="1"/>
  <c r="G514" i="29" s="1"/>
  <c r="F514" i="29" a="1"/>
  <c r="F514" i="29" s="1"/>
  <c r="H513" i="29" a="1"/>
  <c r="H513" i="29" s="1"/>
  <c r="G513" i="29" a="1"/>
  <c r="G513" i="29" s="1"/>
  <c r="F513" i="29" a="1"/>
  <c r="F513" i="29" s="1"/>
  <c r="H512" i="29" a="1"/>
  <c r="H512" i="29" s="1"/>
  <c r="G512" i="29" a="1"/>
  <c r="G512" i="29" s="1"/>
  <c r="F512" i="29" a="1"/>
  <c r="F512" i="29" s="1"/>
  <c r="H511" i="29" a="1"/>
  <c r="H511" i="29" s="1"/>
  <c r="G511" i="29" a="1"/>
  <c r="G511" i="29" s="1"/>
  <c r="F511" i="29" a="1"/>
  <c r="F511" i="29" s="1"/>
  <c r="H510" i="29" a="1"/>
  <c r="H510" i="29" s="1"/>
  <c r="G510" i="29" a="1"/>
  <c r="G510" i="29" s="1"/>
  <c r="F510" i="29" a="1"/>
  <c r="F510" i="29" s="1"/>
  <c r="H509" i="29" a="1"/>
  <c r="H509" i="29" s="1"/>
  <c r="G509" i="29" a="1"/>
  <c r="G509" i="29" s="1"/>
  <c r="F509" i="29" a="1"/>
  <c r="F509" i="29" s="1"/>
  <c r="H508" i="29" a="1"/>
  <c r="H508" i="29" s="1"/>
  <c r="G508" i="29" a="1"/>
  <c r="G508" i="29" s="1"/>
  <c r="F508" i="29" a="1"/>
  <c r="F508" i="29" s="1"/>
  <c r="H507" i="29" a="1"/>
  <c r="H507" i="29" s="1"/>
  <c r="G507" i="29" a="1"/>
  <c r="G507" i="29" s="1"/>
  <c r="F507" i="29" a="1"/>
  <c r="F507" i="29" s="1"/>
  <c r="H506" i="29" a="1"/>
  <c r="H506" i="29" s="1"/>
  <c r="G506" i="29" a="1"/>
  <c r="G506" i="29" s="1"/>
  <c r="F506" i="29" a="1"/>
  <c r="F506" i="29" s="1"/>
  <c r="H505" i="29" a="1"/>
  <c r="H505" i="29" s="1"/>
  <c r="G505" i="29" a="1"/>
  <c r="G505" i="29" s="1"/>
  <c r="F505" i="29" a="1"/>
  <c r="F505" i="29" s="1"/>
  <c r="H504" i="29" a="1"/>
  <c r="H504" i="29" s="1"/>
  <c r="G504" i="29" a="1"/>
  <c r="G504" i="29" s="1"/>
  <c r="F504" i="29" a="1"/>
  <c r="F504" i="29" s="1"/>
  <c r="H503" i="29" a="1"/>
  <c r="H503" i="29" s="1"/>
  <c r="G503" i="29" a="1"/>
  <c r="G503" i="29" s="1"/>
  <c r="F503" i="29" a="1"/>
  <c r="F503" i="29" s="1"/>
  <c r="H502" i="29" a="1"/>
  <c r="H502" i="29" s="1"/>
  <c r="G502" i="29" a="1"/>
  <c r="G502" i="29" s="1"/>
  <c r="F502" i="29" a="1"/>
  <c r="F502" i="29" s="1"/>
  <c r="H501" i="29" a="1"/>
  <c r="H501" i="29" s="1"/>
  <c r="G501" i="29" a="1"/>
  <c r="G501" i="29" s="1"/>
  <c r="F501" i="29" a="1"/>
  <c r="F501" i="29" s="1"/>
  <c r="H500" i="29" a="1"/>
  <c r="H500" i="29" s="1"/>
  <c r="G500" i="29" a="1"/>
  <c r="G500" i="29" s="1"/>
  <c r="F500" i="29" a="1"/>
  <c r="F500" i="29" s="1"/>
  <c r="H499" i="29" a="1"/>
  <c r="H499" i="29" s="1"/>
  <c r="G499" i="29" a="1"/>
  <c r="G499" i="29" s="1"/>
  <c r="F499" i="29" a="1"/>
  <c r="F499" i="29" s="1"/>
  <c r="H498" i="29" a="1"/>
  <c r="H498" i="29" s="1"/>
  <c r="G498" i="29" a="1"/>
  <c r="G498" i="29" s="1"/>
  <c r="F498" i="29" a="1"/>
  <c r="F498" i="29" s="1"/>
  <c r="H497" i="29" a="1"/>
  <c r="H497" i="29" s="1"/>
  <c r="G497" i="29" a="1"/>
  <c r="G497" i="29" s="1"/>
  <c r="F497" i="29" a="1"/>
  <c r="F497" i="29" s="1"/>
  <c r="H496" i="29" a="1"/>
  <c r="H496" i="29" s="1"/>
  <c r="G496" i="29" a="1"/>
  <c r="G496" i="29" s="1"/>
  <c r="F496" i="29" a="1"/>
  <c r="F496" i="29" s="1"/>
  <c r="H495" i="29" a="1"/>
  <c r="H495" i="29" s="1"/>
  <c r="G495" i="29" a="1"/>
  <c r="G495" i="29" s="1"/>
  <c r="F495" i="29" a="1"/>
  <c r="F495" i="29" s="1"/>
  <c r="H494" i="29" a="1"/>
  <c r="H494" i="29" s="1"/>
  <c r="G494" i="29" a="1"/>
  <c r="G494" i="29" s="1"/>
  <c r="F494" i="29" a="1"/>
  <c r="F494" i="29" s="1"/>
  <c r="H493" i="29" a="1"/>
  <c r="H493" i="29" s="1"/>
  <c r="G493" i="29" a="1"/>
  <c r="G493" i="29" s="1"/>
  <c r="F493" i="29" a="1"/>
  <c r="F493" i="29" s="1"/>
  <c r="H492" i="29" a="1"/>
  <c r="H492" i="29" s="1"/>
  <c r="G492" i="29" a="1"/>
  <c r="G492" i="29" s="1"/>
  <c r="F492" i="29" a="1"/>
  <c r="F492" i="29" s="1"/>
  <c r="H491" i="29" a="1"/>
  <c r="H491" i="29" s="1"/>
  <c r="G491" i="29" a="1"/>
  <c r="G491" i="29" s="1"/>
  <c r="F491" i="29" a="1"/>
  <c r="F491" i="29" s="1"/>
  <c r="H490" i="29" a="1"/>
  <c r="H490" i="29" s="1"/>
  <c r="G490" i="29" a="1"/>
  <c r="G490" i="29" s="1"/>
  <c r="F490" i="29" a="1"/>
  <c r="F490" i="29" s="1"/>
  <c r="H489" i="29" a="1"/>
  <c r="H489" i="29" s="1"/>
  <c r="G489" i="29" a="1"/>
  <c r="G489" i="29" s="1"/>
  <c r="F489" i="29" a="1"/>
  <c r="F489" i="29" s="1"/>
  <c r="H488" i="29" a="1"/>
  <c r="H488" i="29" s="1"/>
  <c r="G488" i="29" a="1"/>
  <c r="G488" i="29" s="1"/>
  <c r="F488" i="29" a="1"/>
  <c r="F488" i="29" s="1"/>
  <c r="H487" i="29" a="1"/>
  <c r="H487" i="29" s="1"/>
  <c r="G487" i="29" a="1"/>
  <c r="G487" i="29" s="1"/>
  <c r="F487" i="29" a="1"/>
  <c r="F487" i="29" s="1"/>
  <c r="H486" i="29" a="1"/>
  <c r="H486" i="29" s="1"/>
  <c r="G486" i="29" a="1"/>
  <c r="G486" i="29" s="1"/>
  <c r="F486" i="29" a="1"/>
  <c r="F486" i="29" s="1"/>
  <c r="H485" i="29" a="1"/>
  <c r="H485" i="29" s="1"/>
  <c r="G485" i="29" a="1"/>
  <c r="G485" i="29" s="1"/>
  <c r="F485" i="29" a="1"/>
  <c r="F485" i="29" s="1"/>
  <c r="H484" i="29" a="1"/>
  <c r="H484" i="29" s="1"/>
  <c r="G484" i="29" a="1"/>
  <c r="G484" i="29" s="1"/>
  <c r="F484" i="29" a="1"/>
  <c r="F484" i="29" s="1"/>
  <c r="H483" i="29" a="1"/>
  <c r="H483" i="29" s="1"/>
  <c r="G483" i="29" a="1"/>
  <c r="G483" i="29" s="1"/>
  <c r="F483" i="29" a="1"/>
  <c r="F483" i="29" s="1"/>
  <c r="H482" i="29" a="1"/>
  <c r="H482" i="29" s="1"/>
  <c r="G482" i="29" a="1"/>
  <c r="G482" i="29" s="1"/>
  <c r="F482" i="29" a="1"/>
  <c r="F482" i="29" s="1"/>
  <c r="H481" i="29" a="1"/>
  <c r="H481" i="29" s="1"/>
  <c r="G481" i="29" a="1"/>
  <c r="G481" i="29" s="1"/>
  <c r="F481" i="29" a="1"/>
  <c r="F481" i="29" s="1"/>
  <c r="H480" i="29" a="1"/>
  <c r="H480" i="29" s="1"/>
  <c r="G480" i="29" a="1"/>
  <c r="G480" i="29" s="1"/>
  <c r="F480" i="29" a="1"/>
  <c r="F480" i="29" s="1"/>
  <c r="H479" i="29" a="1"/>
  <c r="H479" i="29" s="1"/>
  <c r="G479" i="29" a="1"/>
  <c r="G479" i="29" s="1"/>
  <c r="F479" i="29" a="1"/>
  <c r="F479" i="29" s="1"/>
  <c r="H478" i="29" a="1"/>
  <c r="H478" i="29" s="1"/>
  <c r="G478" i="29" a="1"/>
  <c r="G478" i="29" s="1"/>
  <c r="F478" i="29" a="1"/>
  <c r="F478" i="29" s="1"/>
  <c r="H477" i="29" a="1"/>
  <c r="H477" i="29" s="1"/>
  <c r="G477" i="29" a="1"/>
  <c r="G477" i="29" s="1"/>
  <c r="F477" i="29" a="1"/>
  <c r="F477" i="29" s="1"/>
  <c r="H476" i="29" a="1"/>
  <c r="H476" i="29" s="1"/>
  <c r="G476" i="29" a="1"/>
  <c r="G476" i="29" s="1"/>
  <c r="F476" i="29" a="1"/>
  <c r="F476" i="29" s="1"/>
  <c r="H475" i="29" a="1"/>
  <c r="H475" i="29" s="1"/>
  <c r="G475" i="29" a="1"/>
  <c r="G475" i="29" s="1"/>
  <c r="F475" i="29" a="1"/>
  <c r="F475" i="29" s="1"/>
  <c r="H474" i="29" a="1"/>
  <c r="H474" i="29" s="1"/>
  <c r="G474" i="29" a="1"/>
  <c r="G474" i="29" s="1"/>
  <c r="F474" i="29" a="1"/>
  <c r="F474" i="29" s="1"/>
  <c r="H473" i="29" a="1"/>
  <c r="H473" i="29" s="1"/>
  <c r="G473" i="29" a="1"/>
  <c r="G473" i="29" s="1"/>
  <c r="F473" i="29" a="1"/>
  <c r="F473" i="29" s="1"/>
  <c r="H472" i="29" a="1"/>
  <c r="H472" i="29" s="1"/>
  <c r="G472" i="29" a="1"/>
  <c r="G472" i="29" s="1"/>
  <c r="F472" i="29" a="1"/>
  <c r="F472" i="29" s="1"/>
  <c r="H471" i="29" a="1"/>
  <c r="H471" i="29" s="1"/>
  <c r="G471" i="29" a="1"/>
  <c r="G471" i="29" s="1"/>
  <c r="F471" i="29" a="1"/>
  <c r="F471" i="29" s="1"/>
  <c r="H470" i="29" a="1"/>
  <c r="H470" i="29" s="1"/>
  <c r="G470" i="29" a="1"/>
  <c r="G470" i="29" s="1"/>
  <c r="F470" i="29" a="1"/>
  <c r="F470" i="29" s="1"/>
  <c r="H469" i="29" a="1"/>
  <c r="H469" i="29" s="1"/>
  <c r="G469" i="29" a="1"/>
  <c r="G469" i="29" s="1"/>
  <c r="F469" i="29" a="1"/>
  <c r="F469" i="29" s="1"/>
  <c r="H468" i="29" a="1"/>
  <c r="H468" i="29" s="1"/>
  <c r="G468" i="29" a="1"/>
  <c r="G468" i="29" s="1"/>
  <c r="F468" i="29" a="1"/>
  <c r="F468" i="29" s="1"/>
  <c r="H467" i="29" a="1"/>
  <c r="H467" i="29" s="1"/>
  <c r="G467" i="29" a="1"/>
  <c r="G467" i="29" s="1"/>
  <c r="F467" i="29" a="1"/>
  <c r="F467" i="29" s="1"/>
  <c r="H466" i="29" a="1"/>
  <c r="H466" i="29" s="1"/>
  <c r="G466" i="29" a="1"/>
  <c r="G466" i="29" s="1"/>
  <c r="F466" i="29" a="1"/>
  <c r="F466" i="29" s="1"/>
  <c r="H465" i="29" a="1"/>
  <c r="H465" i="29" s="1"/>
  <c r="G465" i="29" a="1"/>
  <c r="G465" i="29" s="1"/>
  <c r="F465" i="29" a="1"/>
  <c r="F465" i="29" s="1"/>
  <c r="H464" i="29" a="1"/>
  <c r="H464" i="29" s="1"/>
  <c r="G464" i="29" a="1"/>
  <c r="G464" i="29" s="1"/>
  <c r="F464" i="29" a="1"/>
  <c r="F464" i="29" s="1"/>
  <c r="H463" i="29" a="1"/>
  <c r="H463" i="29" s="1"/>
  <c r="G463" i="29" a="1"/>
  <c r="G463" i="29" s="1"/>
  <c r="F463" i="29" a="1"/>
  <c r="F463" i="29" s="1"/>
  <c r="H462" i="29" a="1"/>
  <c r="H462" i="29" s="1"/>
  <c r="G462" i="29" a="1"/>
  <c r="G462" i="29" s="1"/>
  <c r="F462" i="29" a="1"/>
  <c r="F462" i="29" s="1"/>
  <c r="H461" i="29" a="1"/>
  <c r="H461" i="29" s="1"/>
  <c r="G461" i="29" a="1"/>
  <c r="G461" i="29" s="1"/>
  <c r="F461" i="29" a="1"/>
  <c r="F461" i="29" s="1"/>
  <c r="H460" i="29" a="1"/>
  <c r="H460" i="29" s="1"/>
  <c r="G460" i="29" a="1"/>
  <c r="G460" i="29" s="1"/>
  <c r="F460" i="29" a="1"/>
  <c r="F460" i="29" s="1"/>
  <c r="H459" i="29" a="1"/>
  <c r="H459" i="29" s="1"/>
  <c r="G459" i="29" a="1"/>
  <c r="G459" i="29" s="1"/>
  <c r="F459" i="29" a="1"/>
  <c r="F459" i="29" s="1"/>
  <c r="H458" i="29" a="1"/>
  <c r="H458" i="29" s="1"/>
  <c r="G458" i="29" a="1"/>
  <c r="G458" i="29" s="1"/>
  <c r="F458" i="29" a="1"/>
  <c r="F458" i="29" s="1"/>
  <c r="H457" i="29" a="1"/>
  <c r="H457" i="29" s="1"/>
  <c r="G457" i="29" a="1"/>
  <c r="G457" i="29" s="1"/>
  <c r="F457" i="29" a="1"/>
  <c r="F457" i="29" s="1"/>
  <c r="H456" i="29" a="1"/>
  <c r="H456" i="29" s="1"/>
  <c r="G456" i="29" a="1"/>
  <c r="G456" i="29" s="1"/>
  <c r="F456" i="29" a="1"/>
  <c r="F456" i="29" s="1"/>
  <c r="H455" i="29" a="1"/>
  <c r="H455" i="29" s="1"/>
  <c r="G455" i="29" a="1"/>
  <c r="G455" i="29" s="1"/>
  <c r="F455" i="29" a="1"/>
  <c r="F455" i="29" s="1"/>
  <c r="H454" i="29" a="1"/>
  <c r="H454" i="29" s="1"/>
  <c r="G454" i="29" a="1"/>
  <c r="G454" i="29" s="1"/>
  <c r="F454" i="29" a="1"/>
  <c r="F454" i="29" s="1"/>
  <c r="H453" i="29" a="1"/>
  <c r="H453" i="29" s="1"/>
  <c r="G453" i="29" a="1"/>
  <c r="G453" i="29" s="1"/>
  <c r="F453" i="29" a="1"/>
  <c r="F453" i="29" s="1"/>
  <c r="H452" i="29" a="1"/>
  <c r="H452" i="29" s="1"/>
  <c r="G452" i="29" a="1"/>
  <c r="G452" i="29" s="1"/>
  <c r="F452" i="29" a="1"/>
  <c r="F452" i="29" s="1"/>
  <c r="H451" i="29" a="1"/>
  <c r="H451" i="29" s="1"/>
  <c r="G451" i="29" a="1"/>
  <c r="G451" i="29" s="1"/>
  <c r="F451" i="29" a="1"/>
  <c r="F451" i="29" s="1"/>
  <c r="H450" i="29" a="1"/>
  <c r="H450" i="29" s="1"/>
  <c r="G450" i="29" a="1"/>
  <c r="G450" i="29" s="1"/>
  <c r="F450" i="29" a="1"/>
  <c r="F450" i="29" s="1"/>
  <c r="H449" i="29" a="1"/>
  <c r="H449" i="29" s="1"/>
  <c r="G449" i="29" a="1"/>
  <c r="G449" i="29" s="1"/>
  <c r="F449" i="29" a="1"/>
  <c r="F449" i="29" s="1"/>
  <c r="H448" i="29" a="1"/>
  <c r="H448" i="29" s="1"/>
  <c r="G448" i="29" a="1"/>
  <c r="G448" i="29" s="1"/>
  <c r="F448" i="29" a="1"/>
  <c r="F448" i="29" s="1"/>
  <c r="H447" i="29" a="1"/>
  <c r="H447" i="29" s="1"/>
  <c r="G447" i="29" a="1"/>
  <c r="G447" i="29" s="1"/>
  <c r="F447" i="29" a="1"/>
  <c r="F447" i="29" s="1"/>
  <c r="H446" i="29" a="1"/>
  <c r="H446" i="29" s="1"/>
  <c r="G446" i="29" a="1"/>
  <c r="G446" i="29" s="1"/>
  <c r="F446" i="29" a="1"/>
  <c r="F446" i="29" s="1"/>
  <c r="H445" i="29" a="1"/>
  <c r="H445" i="29" s="1"/>
  <c r="G445" i="29" a="1"/>
  <c r="G445" i="29" s="1"/>
  <c r="F445" i="29" a="1"/>
  <c r="F445" i="29" s="1"/>
  <c r="H444" i="29" a="1"/>
  <c r="H444" i="29" s="1"/>
  <c r="G444" i="29" a="1"/>
  <c r="G444" i="29" s="1"/>
  <c r="F444" i="29" a="1"/>
  <c r="F444" i="29" s="1"/>
  <c r="H443" i="29" a="1"/>
  <c r="H443" i="29" s="1"/>
  <c r="G443" i="29" a="1"/>
  <c r="G443" i="29" s="1"/>
  <c r="F443" i="29" a="1"/>
  <c r="F443" i="29" s="1"/>
  <c r="H442" i="29" a="1"/>
  <c r="H442" i="29" s="1"/>
  <c r="G442" i="29" a="1"/>
  <c r="G442" i="29" s="1"/>
  <c r="F442" i="29" a="1"/>
  <c r="F442" i="29" s="1"/>
  <c r="H441" i="29" a="1"/>
  <c r="H441" i="29" s="1"/>
  <c r="G441" i="29" a="1"/>
  <c r="G441" i="29" s="1"/>
  <c r="F441" i="29" a="1"/>
  <c r="F441" i="29" s="1"/>
  <c r="H440" i="29" a="1"/>
  <c r="H440" i="29" s="1"/>
  <c r="G440" i="29" a="1"/>
  <c r="G440" i="29" s="1"/>
  <c r="F440" i="29" a="1"/>
  <c r="F440" i="29" s="1"/>
  <c r="H439" i="29" a="1"/>
  <c r="H439" i="29" s="1"/>
  <c r="G439" i="29" a="1"/>
  <c r="G439" i="29" s="1"/>
  <c r="F439" i="29" a="1"/>
  <c r="F439" i="29" s="1"/>
  <c r="H438" i="29" a="1"/>
  <c r="H438" i="29" s="1"/>
  <c r="G438" i="29" a="1"/>
  <c r="G438" i="29" s="1"/>
  <c r="F438" i="29" a="1"/>
  <c r="F438" i="29" s="1"/>
  <c r="H437" i="29" a="1"/>
  <c r="H437" i="29" s="1"/>
  <c r="G437" i="29" a="1"/>
  <c r="G437" i="29" s="1"/>
  <c r="F437" i="29" a="1"/>
  <c r="F437" i="29" s="1"/>
  <c r="H436" i="29" a="1"/>
  <c r="H436" i="29" s="1"/>
  <c r="G436" i="29" a="1"/>
  <c r="G436" i="29" s="1"/>
  <c r="F436" i="29" a="1"/>
  <c r="F436" i="29" s="1"/>
  <c r="H435" i="29" a="1"/>
  <c r="H435" i="29" s="1"/>
  <c r="G435" i="29" a="1"/>
  <c r="G435" i="29" s="1"/>
  <c r="F435" i="29" a="1"/>
  <c r="F435" i="29" s="1"/>
  <c r="M3" i="29" a="1"/>
  <c r="M3" i="29" l="1"/>
  <c r="J1001" i="29" a="1"/>
  <c r="J1001" i="29" s="1"/>
  <c r="J1000" i="29" a="1"/>
  <c r="J1000" i="29" s="1"/>
  <c r="J999" i="29" a="1"/>
  <c r="J999" i="29" s="1"/>
  <c r="J998" i="29" a="1"/>
  <c r="J998" i="29" s="1"/>
  <c r="J997" i="29" a="1"/>
  <c r="J997" i="29" s="1"/>
  <c r="J996" i="29" a="1"/>
  <c r="J996" i="29" s="1"/>
  <c r="J995" i="29" a="1"/>
  <c r="J995" i="29" s="1"/>
  <c r="J994" i="29" a="1"/>
  <c r="J994" i="29" s="1"/>
  <c r="J993" i="29" a="1"/>
  <c r="J993" i="29" s="1"/>
  <c r="J992" i="29" a="1"/>
  <c r="J992" i="29" s="1"/>
  <c r="J991" i="29" a="1"/>
  <c r="J991" i="29" s="1"/>
  <c r="J990" i="29" a="1"/>
  <c r="J990" i="29" s="1"/>
  <c r="J989" i="29" a="1"/>
  <c r="J989" i="29" s="1"/>
  <c r="J988" i="29" a="1"/>
  <c r="J988" i="29" s="1"/>
  <c r="J987" i="29" a="1"/>
  <c r="J987" i="29" s="1"/>
  <c r="J986" i="29" a="1"/>
  <c r="J986" i="29" s="1"/>
  <c r="J985" i="29" a="1"/>
  <c r="J985" i="29" s="1"/>
  <c r="J984" i="29" a="1"/>
  <c r="J984" i="29" s="1"/>
  <c r="J983" i="29" a="1"/>
  <c r="J983" i="29" s="1"/>
  <c r="J982" i="29" a="1"/>
  <c r="J982" i="29" s="1"/>
  <c r="J981" i="29" a="1"/>
  <c r="J981" i="29" s="1"/>
  <c r="J980" i="29" a="1"/>
  <c r="J980" i="29" s="1"/>
  <c r="J979" i="29" a="1"/>
  <c r="J979" i="29" s="1"/>
  <c r="J978" i="29" a="1"/>
  <c r="J978" i="29" s="1"/>
  <c r="J977" i="29" a="1"/>
  <c r="J977" i="29" s="1"/>
  <c r="J976" i="29" a="1"/>
  <c r="J976" i="29" s="1"/>
  <c r="J975" i="29" a="1"/>
  <c r="J975" i="29" s="1"/>
  <c r="J974" i="29" a="1"/>
  <c r="J974" i="29" s="1"/>
  <c r="J973" i="29" a="1"/>
  <c r="J973" i="29" s="1"/>
  <c r="J972" i="29" a="1"/>
  <c r="J972" i="29" s="1"/>
  <c r="J971" i="29" a="1"/>
  <c r="J971" i="29" s="1"/>
  <c r="J970" i="29" a="1"/>
  <c r="J970" i="29" s="1"/>
  <c r="J969" i="29" a="1"/>
  <c r="J969" i="29" s="1"/>
  <c r="J968" i="29" a="1"/>
  <c r="J968" i="29" s="1"/>
  <c r="J967" i="29" a="1"/>
  <c r="J967" i="29" s="1"/>
  <c r="J966" i="29" a="1"/>
  <c r="J966" i="29" s="1"/>
  <c r="J965" i="29" a="1"/>
  <c r="J965" i="29" s="1"/>
  <c r="J964" i="29" a="1"/>
  <c r="J964" i="29" s="1"/>
  <c r="J963" i="29" a="1"/>
  <c r="J963" i="29" s="1"/>
  <c r="J962" i="29" a="1"/>
  <c r="J962" i="29" s="1"/>
  <c r="J961" i="29" a="1"/>
  <c r="J961" i="29" s="1"/>
  <c r="J960" i="29" a="1"/>
  <c r="J960" i="29" s="1"/>
  <c r="J959" i="29" a="1"/>
  <c r="J959" i="29" s="1"/>
  <c r="J958" i="29" a="1"/>
  <c r="J958" i="29" s="1"/>
  <c r="J957" i="29" a="1"/>
  <c r="J957" i="29" s="1"/>
  <c r="J956" i="29" a="1"/>
  <c r="J956" i="29" s="1"/>
  <c r="J955" i="29" a="1"/>
  <c r="J955" i="29" s="1"/>
  <c r="J954" i="29" a="1"/>
  <c r="J954" i="29" s="1"/>
  <c r="J953" i="29" a="1"/>
  <c r="J953" i="29" s="1"/>
  <c r="J952" i="29" a="1"/>
  <c r="J952" i="29" s="1"/>
  <c r="J951" i="29" a="1"/>
  <c r="J951" i="29" s="1"/>
  <c r="J950" i="29" a="1"/>
  <c r="J950" i="29" s="1"/>
  <c r="J949" i="29" a="1"/>
  <c r="J949" i="29" s="1"/>
  <c r="J948" i="29" a="1"/>
  <c r="J948" i="29" s="1"/>
  <c r="J947" i="29" a="1"/>
  <c r="J947" i="29" s="1"/>
  <c r="J946" i="29" a="1"/>
  <c r="J946" i="29" s="1"/>
  <c r="J945" i="29" a="1"/>
  <c r="J945" i="29" s="1"/>
  <c r="J944" i="29" a="1"/>
  <c r="J944" i="29" s="1"/>
  <c r="J943" i="29" a="1"/>
  <c r="J943" i="29" s="1"/>
  <c r="J942" i="29" a="1"/>
  <c r="J942" i="29" s="1"/>
  <c r="J941" i="29" a="1"/>
  <c r="J941" i="29" s="1"/>
  <c r="J940" i="29" a="1"/>
  <c r="J940" i="29" s="1"/>
  <c r="J939" i="29" a="1"/>
  <c r="J939" i="29" s="1"/>
  <c r="J938" i="29" a="1"/>
  <c r="J938" i="29" s="1"/>
  <c r="J937" i="29" a="1"/>
  <c r="J937" i="29" s="1"/>
  <c r="J936" i="29" a="1"/>
  <c r="J936" i="29" s="1"/>
  <c r="J935" i="29" a="1"/>
  <c r="J935" i="29" s="1"/>
  <c r="J934" i="29" a="1"/>
  <c r="J934" i="29" s="1"/>
  <c r="J933" i="29" a="1"/>
  <c r="J933" i="29" s="1"/>
  <c r="J932" i="29" a="1"/>
  <c r="J932" i="29" s="1"/>
  <c r="J931" i="29" a="1"/>
  <c r="J931" i="29" s="1"/>
  <c r="J930" i="29" a="1"/>
  <c r="J930" i="29" s="1"/>
  <c r="J929" i="29" a="1"/>
  <c r="J929" i="29" s="1"/>
  <c r="J928" i="29" a="1"/>
  <c r="J928" i="29" s="1"/>
  <c r="J927" i="29" a="1"/>
  <c r="J927" i="29" s="1"/>
  <c r="J926" i="29" a="1"/>
  <c r="J926" i="29" s="1"/>
  <c r="J925" i="29" a="1"/>
  <c r="J925" i="29" s="1"/>
  <c r="J924" i="29" a="1"/>
  <c r="J924" i="29" s="1"/>
  <c r="J923" i="29" a="1"/>
  <c r="J923" i="29" s="1"/>
  <c r="J922" i="29" a="1"/>
  <c r="J922" i="29" s="1"/>
  <c r="J921" i="29" a="1"/>
  <c r="J921" i="29" s="1"/>
  <c r="J920" i="29" a="1"/>
  <c r="J920" i="29" s="1"/>
  <c r="J919" i="29" a="1"/>
  <c r="J919" i="29" s="1"/>
  <c r="J918" i="29" a="1"/>
  <c r="J918" i="29" s="1"/>
  <c r="J917" i="29" a="1"/>
  <c r="J917" i="29" s="1"/>
  <c r="J916" i="29" a="1"/>
  <c r="J916" i="29" s="1"/>
  <c r="J915" i="29" a="1"/>
  <c r="J915" i="29" s="1"/>
  <c r="J914" i="29" a="1"/>
  <c r="J914" i="29" s="1"/>
  <c r="J913" i="29" a="1"/>
  <c r="J913" i="29" s="1"/>
  <c r="J912" i="29" a="1"/>
  <c r="J912" i="29" s="1"/>
  <c r="J911" i="29" a="1"/>
  <c r="J911" i="29" s="1"/>
  <c r="J910" i="29" a="1"/>
  <c r="J910" i="29" s="1"/>
  <c r="J909" i="29" a="1"/>
  <c r="J909" i="29" s="1"/>
  <c r="J908" i="29" a="1"/>
  <c r="J908" i="29" s="1"/>
  <c r="J907" i="29" a="1"/>
  <c r="J907" i="29" s="1"/>
  <c r="J906" i="29" a="1"/>
  <c r="J906" i="29" s="1"/>
  <c r="J905" i="29" a="1"/>
  <c r="J905" i="29" s="1"/>
  <c r="J904" i="29" a="1"/>
  <c r="J904" i="29" s="1"/>
  <c r="J903" i="29" a="1"/>
  <c r="J903" i="29" s="1"/>
  <c r="J902" i="29" a="1"/>
  <c r="J902" i="29" s="1"/>
  <c r="J901" i="29" a="1"/>
  <c r="J901" i="29" s="1"/>
  <c r="J900" i="29" a="1"/>
  <c r="J900" i="29" s="1"/>
  <c r="J899" i="29" a="1"/>
  <c r="J899" i="29" s="1"/>
  <c r="J898" i="29" a="1"/>
  <c r="J898" i="29" s="1"/>
  <c r="J897" i="29" a="1"/>
  <c r="J897" i="29" s="1"/>
  <c r="J896" i="29" a="1"/>
  <c r="J896" i="29" s="1"/>
  <c r="J895" i="29" a="1"/>
  <c r="J895" i="29" s="1"/>
  <c r="J894" i="29" a="1"/>
  <c r="J894" i="29" s="1"/>
  <c r="J893" i="29" a="1"/>
  <c r="J893" i="29" s="1"/>
  <c r="J892" i="29" a="1"/>
  <c r="J892" i="29" s="1"/>
  <c r="J891" i="29" a="1"/>
  <c r="J891" i="29" s="1"/>
  <c r="J890" i="29" a="1"/>
  <c r="J890" i="29" s="1"/>
  <c r="J889" i="29" a="1"/>
  <c r="J889" i="29" s="1"/>
  <c r="J888" i="29" a="1"/>
  <c r="J888" i="29" s="1"/>
  <c r="J887" i="29" a="1"/>
  <c r="J887" i="29" s="1"/>
  <c r="J886" i="29" a="1"/>
  <c r="J886" i="29" s="1"/>
  <c r="J885" i="29" a="1"/>
  <c r="J885" i="29" s="1"/>
  <c r="J884" i="29" a="1"/>
  <c r="J884" i="29" s="1"/>
  <c r="J883" i="29" a="1"/>
  <c r="J883" i="29" s="1"/>
  <c r="J882" i="29" a="1"/>
  <c r="J882" i="29" s="1"/>
  <c r="J881" i="29" a="1"/>
  <c r="J881" i="29" s="1"/>
  <c r="J880" i="29" a="1"/>
  <c r="J880" i="29" s="1"/>
  <c r="J879" i="29" a="1"/>
  <c r="J879" i="29" s="1"/>
  <c r="J878" i="29" a="1"/>
  <c r="J878" i="29" s="1"/>
  <c r="J877" i="29" a="1"/>
  <c r="J877" i="29" s="1"/>
  <c r="J876" i="29" a="1"/>
  <c r="J876" i="29" s="1"/>
  <c r="J875" i="29" a="1"/>
  <c r="J875" i="29" s="1"/>
  <c r="J874" i="29" a="1"/>
  <c r="J874" i="29" s="1"/>
  <c r="J873" i="29" a="1"/>
  <c r="J873" i="29" s="1"/>
  <c r="J872" i="29" a="1"/>
  <c r="J872" i="29" s="1"/>
  <c r="J871" i="29" a="1"/>
  <c r="J871" i="29" s="1"/>
  <c r="J870" i="29" a="1"/>
  <c r="J870" i="29" s="1"/>
  <c r="J869" i="29" a="1"/>
  <c r="J869" i="29" s="1"/>
  <c r="J868" i="29" a="1"/>
  <c r="J868" i="29" s="1"/>
  <c r="J867" i="29" a="1"/>
  <c r="J867" i="29" s="1"/>
  <c r="J866" i="29" a="1"/>
  <c r="J866" i="29" s="1"/>
  <c r="J865" i="29" a="1"/>
  <c r="J865" i="29" s="1"/>
  <c r="J864" i="29" a="1"/>
  <c r="J864" i="29" s="1"/>
  <c r="J863" i="29" a="1"/>
  <c r="J863" i="29" s="1"/>
  <c r="J862" i="29" a="1"/>
  <c r="J862" i="29" s="1"/>
  <c r="J861" i="29" a="1"/>
  <c r="J861" i="29" s="1"/>
  <c r="J860" i="29" a="1"/>
  <c r="J860" i="29" s="1"/>
  <c r="J859" i="29" a="1"/>
  <c r="J859" i="29" s="1"/>
  <c r="J858" i="29" a="1"/>
  <c r="J858" i="29" s="1"/>
  <c r="J857" i="29" a="1"/>
  <c r="J857" i="29" s="1"/>
  <c r="J856" i="29" a="1"/>
  <c r="J856" i="29" s="1"/>
  <c r="J855" i="29" a="1"/>
  <c r="J855" i="29" s="1"/>
  <c r="J854" i="29" a="1"/>
  <c r="J854" i="29" s="1"/>
  <c r="J853" i="29" a="1"/>
  <c r="J853" i="29" s="1"/>
  <c r="J852" i="29" a="1"/>
  <c r="J852" i="29" s="1"/>
  <c r="J851" i="29" a="1"/>
  <c r="J851" i="29" s="1"/>
  <c r="J850" i="29" a="1"/>
  <c r="J850" i="29" s="1"/>
  <c r="J849" i="29" a="1"/>
  <c r="J849" i="29" s="1"/>
  <c r="J848" i="29" a="1"/>
  <c r="J848" i="29" s="1"/>
  <c r="J847" i="29" a="1"/>
  <c r="J847" i="29" s="1"/>
  <c r="J846" i="29" a="1"/>
  <c r="J846" i="29" s="1"/>
  <c r="J845" i="29" a="1"/>
  <c r="J845" i="29" s="1"/>
  <c r="J844" i="29" a="1"/>
  <c r="J844" i="29" s="1"/>
  <c r="J843" i="29" a="1"/>
  <c r="J843" i="29" s="1"/>
  <c r="J842" i="29" a="1"/>
  <c r="J842" i="29" s="1"/>
  <c r="J841" i="29" a="1"/>
  <c r="J841" i="29" s="1"/>
  <c r="J840" i="29" a="1"/>
  <c r="J840" i="29" s="1"/>
  <c r="J839" i="29" a="1"/>
  <c r="J839" i="29" s="1"/>
  <c r="J838" i="29" a="1"/>
  <c r="J838" i="29" s="1"/>
  <c r="J837" i="29" a="1"/>
  <c r="J837" i="29" s="1"/>
  <c r="J836" i="29" a="1"/>
  <c r="J836" i="29" s="1"/>
  <c r="J835" i="29" a="1"/>
  <c r="J835" i="29" s="1"/>
  <c r="J834" i="29" a="1"/>
  <c r="J834" i="29" s="1"/>
  <c r="J833" i="29" a="1"/>
  <c r="J833" i="29" s="1"/>
  <c r="J832" i="29" a="1"/>
  <c r="J832" i="29" s="1"/>
  <c r="J831" i="29" a="1"/>
  <c r="J831" i="29" s="1"/>
  <c r="J830" i="29" a="1"/>
  <c r="J830" i="29" s="1"/>
  <c r="J829" i="29" a="1"/>
  <c r="J829" i="29" s="1"/>
  <c r="J828" i="29" a="1"/>
  <c r="J828" i="29" s="1"/>
  <c r="J827" i="29" a="1"/>
  <c r="J827" i="29" s="1"/>
  <c r="J826" i="29" a="1"/>
  <c r="J826" i="29" s="1"/>
  <c r="J825" i="29" a="1"/>
  <c r="J825" i="29" s="1"/>
  <c r="J824" i="29" a="1"/>
  <c r="J824" i="29" s="1"/>
  <c r="J823" i="29" a="1"/>
  <c r="J823" i="29" s="1"/>
  <c r="J822" i="29" a="1"/>
  <c r="J822" i="29" s="1"/>
  <c r="J821" i="29" a="1"/>
  <c r="J821" i="29" s="1"/>
  <c r="J820" i="29" a="1"/>
  <c r="J820" i="29" s="1"/>
  <c r="J819" i="29" a="1"/>
  <c r="J819" i="29" s="1"/>
  <c r="J818" i="29" a="1"/>
  <c r="J818" i="29" s="1"/>
  <c r="J817" i="29" a="1"/>
  <c r="J817" i="29" s="1"/>
  <c r="J816" i="29" a="1"/>
  <c r="J816" i="29" s="1"/>
  <c r="J815" i="29" a="1"/>
  <c r="J815" i="29" s="1"/>
  <c r="J814" i="29" a="1"/>
  <c r="J814" i="29" s="1"/>
  <c r="J813" i="29" a="1"/>
  <c r="J813" i="29" s="1"/>
  <c r="J812" i="29" a="1"/>
  <c r="J812" i="29" s="1"/>
  <c r="J811" i="29" a="1"/>
  <c r="J811" i="29" s="1"/>
  <c r="J810" i="29" a="1"/>
  <c r="J810" i="29" s="1"/>
  <c r="J809" i="29" a="1"/>
  <c r="J809" i="29" s="1"/>
  <c r="J808" i="29" a="1"/>
  <c r="J808" i="29" s="1"/>
  <c r="J807" i="29" a="1"/>
  <c r="J807" i="29" s="1"/>
  <c r="J806" i="29" a="1"/>
  <c r="J806" i="29" s="1"/>
  <c r="J805" i="29" a="1"/>
  <c r="J805" i="29" s="1"/>
  <c r="J804" i="29" a="1"/>
  <c r="J804" i="29" s="1"/>
  <c r="J803" i="29" a="1"/>
  <c r="J803" i="29" s="1"/>
  <c r="J802" i="29" a="1"/>
  <c r="J802" i="29" s="1"/>
  <c r="J801" i="29" a="1"/>
  <c r="J801" i="29" s="1"/>
  <c r="J800" i="29" a="1"/>
  <c r="J800" i="29" s="1"/>
  <c r="J799" i="29" a="1"/>
  <c r="J799" i="29" s="1"/>
  <c r="J798" i="29" a="1"/>
  <c r="J798" i="29" s="1"/>
  <c r="J797" i="29" a="1"/>
  <c r="J797" i="29" s="1"/>
  <c r="J796" i="29" a="1"/>
  <c r="J796" i="29" s="1"/>
  <c r="J795" i="29" a="1"/>
  <c r="J795" i="29" s="1"/>
  <c r="J794" i="29" a="1"/>
  <c r="J794" i="29" s="1"/>
  <c r="J793" i="29" a="1"/>
  <c r="J793" i="29" s="1"/>
  <c r="J792" i="29" a="1"/>
  <c r="J792" i="29" s="1"/>
  <c r="J791" i="29" a="1"/>
  <c r="J791" i="29" s="1"/>
  <c r="J790" i="29" a="1"/>
  <c r="J790" i="29" s="1"/>
  <c r="J789" i="29" a="1"/>
  <c r="J789" i="29" s="1"/>
  <c r="J788" i="29" a="1"/>
  <c r="J788" i="29" s="1"/>
  <c r="J787" i="29" a="1"/>
  <c r="J787" i="29" s="1"/>
  <c r="J786" i="29" a="1"/>
  <c r="J786" i="29" s="1"/>
  <c r="J785" i="29" a="1"/>
  <c r="J785" i="29" s="1"/>
  <c r="J784" i="29" a="1"/>
  <c r="J784" i="29" s="1"/>
  <c r="J783" i="29" a="1"/>
  <c r="J783" i="29" s="1"/>
  <c r="J782" i="29" a="1"/>
  <c r="J782" i="29" s="1"/>
  <c r="J781" i="29" a="1"/>
  <c r="J781" i="29" s="1"/>
  <c r="J780" i="29" a="1"/>
  <c r="J780" i="29" s="1"/>
  <c r="J779" i="29" a="1"/>
  <c r="J779" i="29" s="1"/>
  <c r="J778" i="29" a="1"/>
  <c r="J778" i="29" s="1"/>
  <c r="J777" i="29" a="1"/>
  <c r="J777" i="29" s="1"/>
  <c r="J776" i="29" a="1"/>
  <c r="J776" i="29" s="1"/>
  <c r="J775" i="29" a="1"/>
  <c r="J775" i="29" s="1"/>
  <c r="J774" i="29" a="1"/>
  <c r="J774" i="29" s="1"/>
  <c r="J773" i="29" a="1"/>
  <c r="J773" i="29" s="1"/>
  <c r="J772" i="29" a="1"/>
  <c r="J772" i="29" s="1"/>
  <c r="J771" i="29" a="1"/>
  <c r="J771" i="29" s="1"/>
  <c r="J770" i="29" a="1"/>
  <c r="J770" i="29" s="1"/>
  <c r="J769" i="29" a="1"/>
  <c r="J769" i="29" s="1"/>
  <c r="J768" i="29" a="1"/>
  <c r="J768" i="29" s="1"/>
  <c r="J767" i="29" a="1"/>
  <c r="J767" i="29" s="1"/>
  <c r="J766" i="29" a="1"/>
  <c r="J766" i="29" s="1"/>
  <c r="J765" i="29" a="1"/>
  <c r="J765" i="29" s="1"/>
  <c r="J764" i="29" a="1"/>
  <c r="J764" i="29" s="1"/>
  <c r="J763" i="29" a="1"/>
  <c r="J763" i="29" s="1"/>
  <c r="J762" i="29" a="1"/>
  <c r="J762" i="29" s="1"/>
  <c r="J761" i="29" a="1"/>
  <c r="J761" i="29" s="1"/>
  <c r="J760" i="29" a="1"/>
  <c r="J760" i="29" s="1"/>
  <c r="J759" i="29" a="1"/>
  <c r="J759" i="29" s="1"/>
  <c r="J758" i="29" a="1"/>
  <c r="J758" i="29" s="1"/>
  <c r="J757" i="29" a="1"/>
  <c r="J757" i="29" s="1"/>
  <c r="J756" i="29" a="1"/>
  <c r="J756" i="29" s="1"/>
  <c r="J755" i="29" a="1"/>
  <c r="J755" i="29" s="1"/>
  <c r="J754" i="29" a="1"/>
  <c r="J754" i="29" s="1"/>
  <c r="J753" i="29" a="1"/>
  <c r="J753" i="29" s="1"/>
  <c r="J752" i="29" a="1"/>
  <c r="J752" i="29" s="1"/>
  <c r="J751" i="29" a="1"/>
  <c r="J751" i="29" s="1"/>
  <c r="J750" i="29" a="1"/>
  <c r="J750" i="29" s="1"/>
  <c r="J749" i="29" a="1"/>
  <c r="J749" i="29" s="1"/>
  <c r="J748" i="29" a="1"/>
  <c r="J748" i="29" s="1"/>
  <c r="J747" i="29" a="1"/>
  <c r="J747" i="29" s="1"/>
  <c r="J746" i="29" a="1"/>
  <c r="J746" i="29" s="1"/>
  <c r="J745" i="29" a="1"/>
  <c r="J745" i="29" s="1"/>
  <c r="J744" i="29" a="1"/>
  <c r="J744" i="29" s="1"/>
  <c r="J743" i="29" a="1"/>
  <c r="J743" i="29" s="1"/>
  <c r="J742" i="29" a="1"/>
  <c r="J742" i="29" s="1"/>
  <c r="J741" i="29" a="1"/>
  <c r="J741" i="29" s="1"/>
  <c r="J740" i="29" a="1"/>
  <c r="J740" i="29" s="1"/>
  <c r="J739" i="29" a="1"/>
  <c r="J739" i="29" s="1"/>
  <c r="J738" i="29" a="1"/>
  <c r="J738" i="29" s="1"/>
  <c r="J737" i="29" a="1"/>
  <c r="J737" i="29" s="1"/>
  <c r="J736" i="29" a="1"/>
  <c r="J736" i="29" s="1"/>
  <c r="J735" i="29" a="1"/>
  <c r="J735" i="29" s="1"/>
  <c r="J734" i="29" a="1"/>
  <c r="J734" i="29" s="1"/>
  <c r="J733" i="29" a="1"/>
  <c r="J733" i="29" s="1"/>
  <c r="J732" i="29" a="1"/>
  <c r="J732" i="29" s="1"/>
  <c r="J731" i="29" a="1"/>
  <c r="J731" i="29" s="1"/>
  <c r="J730" i="29" a="1"/>
  <c r="J730" i="29" s="1"/>
  <c r="J729" i="29" a="1"/>
  <c r="J729" i="29" s="1"/>
  <c r="J728" i="29" a="1"/>
  <c r="J728" i="29" s="1"/>
  <c r="J727" i="29" a="1"/>
  <c r="J727" i="29" s="1"/>
  <c r="J726" i="29" a="1"/>
  <c r="J726" i="29" s="1"/>
  <c r="J725" i="29" a="1"/>
  <c r="J725" i="29" s="1"/>
  <c r="J724" i="29" a="1"/>
  <c r="J724" i="29" s="1"/>
  <c r="J723" i="29" a="1"/>
  <c r="J723" i="29" s="1"/>
  <c r="J722" i="29" a="1"/>
  <c r="J722" i="29" s="1"/>
  <c r="J721" i="29" a="1"/>
  <c r="J721" i="29" s="1"/>
  <c r="J720" i="29" a="1"/>
  <c r="J720" i="29" s="1"/>
  <c r="J719" i="29" a="1"/>
  <c r="J719" i="29" s="1"/>
  <c r="J718" i="29" a="1"/>
  <c r="J718" i="29" s="1"/>
  <c r="J717" i="29" a="1"/>
  <c r="J717" i="29" s="1"/>
  <c r="J716" i="29" a="1"/>
  <c r="J716" i="29" s="1"/>
  <c r="J715" i="29" a="1"/>
  <c r="J715" i="29" s="1"/>
  <c r="J714" i="29" a="1"/>
  <c r="J714" i="29" s="1"/>
  <c r="J713" i="29" a="1"/>
  <c r="J713" i="29" s="1"/>
  <c r="J712" i="29" a="1"/>
  <c r="J712" i="29" s="1"/>
  <c r="J711" i="29" a="1"/>
  <c r="J711" i="29" s="1"/>
  <c r="J710" i="29" a="1"/>
  <c r="J710" i="29" s="1"/>
  <c r="J709" i="29" a="1"/>
  <c r="J709" i="29" s="1"/>
  <c r="J708" i="29" a="1"/>
  <c r="J708" i="29" s="1"/>
  <c r="J707" i="29" a="1"/>
  <c r="J707" i="29" s="1"/>
  <c r="J706" i="29" a="1"/>
  <c r="J706" i="29" s="1"/>
  <c r="J705" i="29" a="1"/>
  <c r="J705" i="29" s="1"/>
  <c r="J704" i="29" a="1"/>
  <c r="J704" i="29" s="1"/>
  <c r="J703" i="29" a="1"/>
  <c r="J703" i="29" s="1"/>
  <c r="J702" i="29" a="1"/>
  <c r="J702" i="29" s="1"/>
  <c r="J701" i="29" a="1"/>
  <c r="J701" i="29" s="1"/>
  <c r="J700" i="29" a="1"/>
  <c r="J700" i="29" s="1"/>
  <c r="J699" i="29" a="1"/>
  <c r="J699" i="29" s="1"/>
  <c r="J698" i="29" a="1"/>
  <c r="J698" i="29" s="1"/>
  <c r="J697" i="29" a="1"/>
  <c r="J697" i="29" s="1"/>
  <c r="J696" i="29" a="1"/>
  <c r="J696" i="29" s="1"/>
  <c r="J695" i="29" a="1"/>
  <c r="J695" i="29" s="1"/>
  <c r="J694" i="29" a="1"/>
  <c r="J694" i="29" s="1"/>
  <c r="J693" i="29" a="1"/>
  <c r="J693" i="29" s="1"/>
  <c r="J692" i="29" a="1"/>
  <c r="J692" i="29" s="1"/>
  <c r="J691" i="29" a="1"/>
  <c r="J691" i="29" s="1"/>
  <c r="J690" i="29" a="1"/>
  <c r="J690" i="29" s="1"/>
  <c r="J689" i="29" a="1"/>
  <c r="J689" i="29" s="1"/>
  <c r="J688" i="29" a="1"/>
  <c r="J688" i="29" s="1"/>
  <c r="J687" i="29" a="1"/>
  <c r="J687" i="29" s="1"/>
  <c r="J686" i="29" a="1"/>
  <c r="J686" i="29" s="1"/>
  <c r="J685" i="29" a="1"/>
  <c r="J685" i="29" s="1"/>
  <c r="J684" i="29" a="1"/>
  <c r="J684" i="29" s="1"/>
  <c r="J683" i="29" a="1"/>
  <c r="J683" i="29" s="1"/>
  <c r="J682" i="29" a="1"/>
  <c r="J682" i="29" s="1"/>
  <c r="J681" i="29" a="1"/>
  <c r="J681" i="29" s="1"/>
  <c r="J680" i="29" a="1"/>
  <c r="J680" i="29" s="1"/>
  <c r="J679" i="29" a="1"/>
  <c r="J679" i="29" s="1"/>
  <c r="J678" i="29" a="1"/>
  <c r="J678" i="29" s="1"/>
  <c r="J677" i="29" a="1"/>
  <c r="J677" i="29" s="1"/>
  <c r="J676" i="29" a="1"/>
  <c r="J676" i="29" s="1"/>
  <c r="J675" i="29" a="1"/>
  <c r="J675" i="29" s="1"/>
  <c r="J674" i="29" a="1"/>
  <c r="J674" i="29" s="1"/>
  <c r="J673" i="29" a="1"/>
  <c r="J673" i="29" s="1"/>
  <c r="J672" i="29" a="1"/>
  <c r="J672" i="29" s="1"/>
  <c r="J671" i="29" a="1"/>
  <c r="J671" i="29" s="1"/>
  <c r="J670" i="29" a="1"/>
  <c r="J670" i="29" s="1"/>
  <c r="J669" i="29" a="1"/>
  <c r="J669" i="29" s="1"/>
  <c r="J668" i="29" a="1"/>
  <c r="J668" i="29" s="1"/>
  <c r="J667" i="29" a="1"/>
  <c r="J667" i="29" s="1"/>
  <c r="J666" i="29" a="1"/>
  <c r="J666" i="29" s="1"/>
  <c r="J665" i="29" a="1"/>
  <c r="J665" i="29" s="1"/>
  <c r="J664" i="29" a="1"/>
  <c r="J664" i="29" s="1"/>
  <c r="J663" i="29" a="1"/>
  <c r="J663" i="29" s="1"/>
  <c r="J662" i="29" a="1"/>
  <c r="J662" i="29" s="1"/>
  <c r="J661" i="29" a="1"/>
  <c r="J661" i="29" s="1"/>
  <c r="J660" i="29" a="1"/>
  <c r="J660" i="29" s="1"/>
  <c r="J659" i="29" a="1"/>
  <c r="J659" i="29" s="1"/>
  <c r="J658" i="29" a="1"/>
  <c r="J658" i="29" s="1"/>
  <c r="J657" i="29" a="1"/>
  <c r="J657" i="29" s="1"/>
  <c r="J656" i="29" a="1"/>
  <c r="J656" i="29" s="1"/>
  <c r="J655" i="29" a="1"/>
  <c r="J655" i="29" s="1"/>
  <c r="J654" i="29" a="1"/>
  <c r="J654" i="29" s="1"/>
  <c r="J653" i="29" a="1"/>
  <c r="J653" i="29" s="1"/>
  <c r="J652" i="29" a="1"/>
  <c r="J652" i="29" s="1"/>
  <c r="J651" i="29" a="1"/>
  <c r="J651" i="29" s="1"/>
  <c r="J650" i="29" a="1"/>
  <c r="J650" i="29" s="1"/>
  <c r="J649" i="29" a="1"/>
  <c r="J649" i="29" s="1"/>
  <c r="J648" i="29" a="1"/>
  <c r="J648" i="29" s="1"/>
  <c r="J647" i="29" a="1"/>
  <c r="J647" i="29" s="1"/>
  <c r="J646" i="29" a="1"/>
  <c r="J646" i="29" s="1"/>
  <c r="J645" i="29" a="1"/>
  <c r="J645" i="29" s="1"/>
  <c r="J644" i="29" a="1"/>
  <c r="J644" i="29" s="1"/>
  <c r="J643" i="29" a="1"/>
  <c r="J643" i="29" s="1"/>
  <c r="J642" i="29" a="1"/>
  <c r="J642" i="29" s="1"/>
  <c r="J641" i="29" a="1"/>
  <c r="J641" i="29" s="1"/>
  <c r="J640" i="29" a="1"/>
  <c r="J640" i="29" s="1"/>
  <c r="J639" i="29" a="1"/>
  <c r="J639" i="29" s="1"/>
  <c r="J638" i="29" a="1"/>
  <c r="J638" i="29" s="1"/>
  <c r="J637" i="29" a="1"/>
  <c r="J637" i="29" s="1"/>
  <c r="J636" i="29" a="1"/>
  <c r="J636" i="29" s="1"/>
  <c r="J635" i="29" a="1"/>
  <c r="J635" i="29" s="1"/>
  <c r="J634" i="29" a="1"/>
  <c r="J634" i="29" s="1"/>
  <c r="J633" i="29" a="1"/>
  <c r="J633" i="29" s="1"/>
  <c r="J632" i="29" a="1"/>
  <c r="J632" i="29" s="1"/>
  <c r="J631" i="29" a="1"/>
  <c r="J631" i="29" s="1"/>
  <c r="J630" i="29" a="1"/>
  <c r="J630" i="29" s="1"/>
  <c r="J629" i="29" a="1"/>
  <c r="J629" i="29" s="1"/>
  <c r="J628" i="29" a="1"/>
  <c r="J628" i="29" s="1"/>
  <c r="J627" i="29" a="1"/>
  <c r="J627" i="29" s="1"/>
  <c r="J626" i="29" a="1"/>
  <c r="J626" i="29" s="1"/>
  <c r="J625" i="29" a="1"/>
  <c r="J625" i="29" s="1"/>
  <c r="J624" i="29" a="1"/>
  <c r="J624" i="29" s="1"/>
  <c r="J623" i="29" a="1"/>
  <c r="J623" i="29" s="1"/>
  <c r="J622" i="29" a="1"/>
  <c r="J622" i="29" s="1"/>
  <c r="J621" i="29" a="1"/>
  <c r="J621" i="29" s="1"/>
  <c r="J620" i="29" a="1"/>
  <c r="J620" i="29" s="1"/>
  <c r="J619" i="29" a="1"/>
  <c r="J619" i="29" s="1"/>
  <c r="J618" i="29" a="1"/>
  <c r="J618" i="29" s="1"/>
  <c r="J617" i="29" a="1"/>
  <c r="J617" i="29" s="1"/>
  <c r="J616" i="29" a="1"/>
  <c r="J616" i="29" s="1"/>
  <c r="J615" i="29" a="1"/>
  <c r="J615" i="29" s="1"/>
  <c r="J614" i="29" a="1"/>
  <c r="J614" i="29" s="1"/>
  <c r="J613" i="29" a="1"/>
  <c r="J613" i="29" s="1"/>
  <c r="J612" i="29" a="1"/>
  <c r="J612" i="29" s="1"/>
  <c r="J611" i="29" a="1"/>
  <c r="J611" i="29" s="1"/>
  <c r="J610" i="29" a="1"/>
  <c r="J610" i="29" s="1"/>
  <c r="J609" i="29" a="1"/>
  <c r="J609" i="29" s="1"/>
  <c r="J608" i="29" a="1"/>
  <c r="J608" i="29" s="1"/>
  <c r="J607" i="29" a="1"/>
  <c r="J607" i="29" s="1"/>
  <c r="J606" i="29" a="1"/>
  <c r="J606" i="29" s="1"/>
  <c r="J605" i="29" a="1"/>
  <c r="J605" i="29" s="1"/>
  <c r="J604" i="29" a="1"/>
  <c r="J604" i="29" s="1"/>
  <c r="J603" i="29" a="1"/>
  <c r="J603" i="29" s="1"/>
  <c r="J602" i="29" a="1"/>
  <c r="J602" i="29" s="1"/>
  <c r="J601" i="29" a="1"/>
  <c r="J601" i="29" s="1"/>
  <c r="J600" i="29" a="1"/>
  <c r="J600" i="29" s="1"/>
  <c r="J599" i="29" a="1"/>
  <c r="J599" i="29" s="1"/>
  <c r="J598" i="29" a="1"/>
  <c r="J598" i="29" s="1"/>
  <c r="J597" i="29" a="1"/>
  <c r="J597" i="29" s="1"/>
  <c r="J596" i="29" a="1"/>
  <c r="J596" i="29" s="1"/>
  <c r="J595" i="29" a="1"/>
  <c r="J595" i="29" s="1"/>
  <c r="J594" i="29" a="1"/>
  <c r="J594" i="29" s="1"/>
  <c r="J593" i="29" a="1"/>
  <c r="J593" i="29" s="1"/>
  <c r="J592" i="29" a="1"/>
  <c r="J592" i="29" s="1"/>
  <c r="J591" i="29" a="1"/>
  <c r="J591" i="29" s="1"/>
  <c r="J590" i="29" a="1"/>
  <c r="J590" i="29" s="1"/>
  <c r="J589" i="29" a="1"/>
  <c r="J589" i="29" s="1"/>
  <c r="J588" i="29" a="1"/>
  <c r="J588" i="29" s="1"/>
  <c r="J587" i="29" a="1"/>
  <c r="J587" i="29" s="1"/>
  <c r="J586" i="29" a="1"/>
  <c r="J586" i="29" s="1"/>
  <c r="J585" i="29" a="1"/>
  <c r="J585" i="29" s="1"/>
  <c r="J584" i="29" a="1"/>
  <c r="J584" i="29" s="1"/>
  <c r="J583" i="29" a="1"/>
  <c r="J583" i="29" s="1"/>
  <c r="J582" i="29" a="1"/>
  <c r="J582" i="29" s="1"/>
  <c r="J581" i="29" a="1"/>
  <c r="J581" i="29" s="1"/>
  <c r="J580" i="29" a="1"/>
  <c r="J580" i="29" s="1"/>
  <c r="J579" i="29" a="1"/>
  <c r="J579" i="29" s="1"/>
  <c r="J578" i="29" a="1"/>
  <c r="J578" i="29" s="1"/>
  <c r="J577" i="29" a="1"/>
  <c r="J577" i="29" s="1"/>
  <c r="J576" i="29" a="1"/>
  <c r="J576" i="29" s="1"/>
  <c r="J575" i="29" a="1"/>
  <c r="J575" i="29" s="1"/>
  <c r="J574" i="29" a="1"/>
  <c r="J574" i="29" s="1"/>
  <c r="J573" i="29" a="1"/>
  <c r="J573" i="29" s="1"/>
  <c r="J572" i="29" a="1"/>
  <c r="J572" i="29" s="1"/>
  <c r="J571" i="29" a="1"/>
  <c r="J571" i="29" s="1"/>
  <c r="J570" i="29" a="1"/>
  <c r="J570" i="29" s="1"/>
  <c r="J569" i="29" a="1"/>
  <c r="J569" i="29" s="1"/>
  <c r="J568" i="29" a="1"/>
  <c r="J568" i="29" s="1"/>
  <c r="J567" i="29" a="1"/>
  <c r="J567" i="29" s="1"/>
  <c r="J566" i="29" a="1"/>
  <c r="J566" i="29" s="1"/>
  <c r="J565" i="29" a="1"/>
  <c r="J565" i="29" s="1"/>
  <c r="J564" i="29" a="1"/>
  <c r="J564" i="29" s="1"/>
  <c r="J563" i="29" a="1"/>
  <c r="J563" i="29" s="1"/>
  <c r="J562" i="29" a="1"/>
  <c r="J562" i="29" s="1"/>
  <c r="J561" i="29" a="1"/>
  <c r="J561" i="29" s="1"/>
  <c r="J560" i="29" a="1"/>
  <c r="J560" i="29" s="1"/>
  <c r="J559" i="29" a="1"/>
  <c r="J559" i="29" s="1"/>
  <c r="J558" i="29" a="1"/>
  <c r="J558" i="29" s="1"/>
  <c r="J557" i="29" a="1"/>
  <c r="J557" i="29" s="1"/>
  <c r="J556" i="29" a="1"/>
  <c r="J556" i="29" s="1"/>
  <c r="J555" i="29" a="1"/>
  <c r="J555" i="29" s="1"/>
  <c r="J554" i="29" a="1"/>
  <c r="J554" i="29" s="1"/>
  <c r="J553" i="29" a="1"/>
  <c r="J553" i="29" s="1"/>
  <c r="J552" i="29" a="1"/>
  <c r="J552" i="29" s="1"/>
  <c r="J551" i="29" a="1"/>
  <c r="J551" i="29" s="1"/>
  <c r="J550" i="29" a="1"/>
  <c r="J550" i="29" s="1"/>
  <c r="J549" i="29" a="1"/>
  <c r="J549" i="29" s="1"/>
  <c r="J548" i="29" a="1"/>
  <c r="J548" i="29" s="1"/>
  <c r="J547" i="29" a="1"/>
  <c r="J547" i="29" s="1"/>
  <c r="J546" i="29" a="1"/>
  <c r="J546" i="29" s="1"/>
  <c r="J545" i="29" a="1"/>
  <c r="J545" i="29" s="1"/>
  <c r="J544" i="29" a="1"/>
  <c r="J544" i="29" s="1"/>
  <c r="J543" i="29" a="1"/>
  <c r="J543" i="29" s="1"/>
  <c r="J542" i="29" a="1"/>
  <c r="J542" i="29" s="1"/>
  <c r="J541" i="29" a="1"/>
  <c r="J541" i="29" s="1"/>
  <c r="J540" i="29" a="1"/>
  <c r="J540" i="29" s="1"/>
  <c r="J539" i="29" a="1"/>
  <c r="J539" i="29" s="1"/>
  <c r="J538" i="29" a="1"/>
  <c r="J538" i="29" s="1"/>
  <c r="J537" i="29" a="1"/>
  <c r="J537" i="29" s="1"/>
  <c r="J536" i="29" a="1"/>
  <c r="J536" i="29" s="1"/>
  <c r="J535" i="29" a="1"/>
  <c r="J535" i="29" s="1"/>
  <c r="J534" i="29" a="1"/>
  <c r="J534" i="29" s="1"/>
  <c r="J533" i="29" a="1"/>
  <c r="J533" i="29" s="1"/>
  <c r="J532" i="29" a="1"/>
  <c r="J532" i="29" s="1"/>
  <c r="J531" i="29" a="1"/>
  <c r="J531" i="29" s="1"/>
  <c r="J530" i="29" a="1"/>
  <c r="J530" i="29" s="1"/>
  <c r="J529" i="29" a="1"/>
  <c r="J529" i="29" s="1"/>
  <c r="J528" i="29" a="1"/>
  <c r="J528" i="29" s="1"/>
  <c r="J527" i="29" a="1"/>
  <c r="J527" i="29" s="1"/>
  <c r="J526" i="29" a="1"/>
  <c r="J526" i="29" s="1"/>
  <c r="J525" i="29" a="1"/>
  <c r="J525" i="29" s="1"/>
  <c r="J524" i="29" a="1"/>
  <c r="J524" i="29" s="1"/>
  <c r="J523" i="29" a="1"/>
  <c r="J523" i="29" s="1"/>
  <c r="J522" i="29" a="1"/>
  <c r="J522" i="29" s="1"/>
  <c r="J521" i="29" a="1"/>
  <c r="J521" i="29" s="1"/>
  <c r="J520" i="29" a="1"/>
  <c r="J520" i="29" s="1"/>
  <c r="J519" i="29" a="1"/>
  <c r="J519" i="29" s="1"/>
  <c r="J518" i="29" a="1"/>
  <c r="J518" i="29" s="1"/>
  <c r="J517" i="29" a="1"/>
  <c r="J517" i="29" s="1"/>
  <c r="J516" i="29" a="1"/>
  <c r="J516" i="29" s="1"/>
  <c r="J515" i="29" a="1"/>
  <c r="J515" i="29" s="1"/>
  <c r="J514" i="29" a="1"/>
  <c r="J514" i="29" s="1"/>
  <c r="J513" i="29" a="1"/>
  <c r="J513" i="29" s="1"/>
  <c r="J512" i="29" a="1"/>
  <c r="J512" i="29" s="1"/>
  <c r="J511" i="29" a="1"/>
  <c r="J511" i="29" s="1"/>
  <c r="J510" i="29" a="1"/>
  <c r="J510" i="29" s="1"/>
  <c r="J509" i="29" a="1"/>
  <c r="J509" i="29" s="1"/>
  <c r="J508" i="29" a="1"/>
  <c r="J508" i="29" s="1"/>
  <c r="J507" i="29" a="1"/>
  <c r="J507" i="29" s="1"/>
  <c r="J506" i="29" a="1"/>
  <c r="J506" i="29" s="1"/>
  <c r="J505" i="29" a="1"/>
  <c r="J505" i="29" s="1"/>
  <c r="J504" i="29" a="1"/>
  <c r="J504" i="29" s="1"/>
  <c r="J503" i="29" a="1"/>
  <c r="J503" i="29" s="1"/>
  <c r="J502" i="29" a="1"/>
  <c r="J502" i="29" s="1"/>
  <c r="J501" i="29" a="1"/>
  <c r="J501" i="29" s="1"/>
  <c r="J500" i="29" a="1"/>
  <c r="J500" i="29" s="1"/>
  <c r="J499" i="29" a="1"/>
  <c r="J499" i="29" s="1"/>
  <c r="J498" i="29" a="1"/>
  <c r="J498" i="29" s="1"/>
  <c r="J497" i="29" a="1"/>
  <c r="J497" i="29" s="1"/>
  <c r="J496" i="29" a="1"/>
  <c r="J496" i="29" s="1"/>
  <c r="J495" i="29" a="1"/>
  <c r="J495" i="29" s="1"/>
  <c r="J494" i="29" a="1"/>
  <c r="J494" i="29" s="1"/>
  <c r="J493" i="29" a="1"/>
  <c r="J493" i="29" s="1"/>
  <c r="J492" i="29" a="1"/>
  <c r="J492" i="29" s="1"/>
  <c r="J491" i="29" a="1"/>
  <c r="J491" i="29" s="1"/>
  <c r="J490" i="29" a="1"/>
  <c r="J490" i="29" s="1"/>
  <c r="J489" i="29" a="1"/>
  <c r="J489" i="29" s="1"/>
  <c r="J488" i="29" a="1"/>
  <c r="J488" i="29" s="1"/>
  <c r="J487" i="29" a="1"/>
  <c r="J487" i="29" s="1"/>
  <c r="J486" i="29" a="1"/>
  <c r="J486" i="29" s="1"/>
  <c r="J485" i="29" a="1"/>
  <c r="J485" i="29" s="1"/>
  <c r="J484" i="29" a="1"/>
  <c r="J484" i="29" s="1"/>
  <c r="J483" i="29" a="1"/>
  <c r="J483" i="29" s="1"/>
  <c r="J482" i="29" a="1"/>
  <c r="J482" i="29" s="1"/>
  <c r="J481" i="29" a="1"/>
  <c r="J481" i="29" s="1"/>
  <c r="J480" i="29" a="1"/>
  <c r="J480" i="29" s="1"/>
  <c r="J479" i="29" a="1"/>
  <c r="J479" i="29" s="1"/>
  <c r="J478" i="29" a="1"/>
  <c r="J478" i="29" s="1"/>
  <c r="J477" i="29" a="1"/>
  <c r="J477" i="29" s="1"/>
  <c r="J476" i="29" a="1"/>
  <c r="J476" i="29" s="1"/>
  <c r="J475" i="29" a="1"/>
  <c r="J475" i="29" s="1"/>
  <c r="J474" i="29" a="1"/>
  <c r="J474" i="29" s="1"/>
  <c r="J473" i="29" a="1"/>
  <c r="J473" i="29" s="1"/>
  <c r="J472" i="29" a="1"/>
  <c r="J472" i="29" s="1"/>
  <c r="J471" i="29" a="1"/>
  <c r="J471" i="29" s="1"/>
  <c r="J470" i="29" a="1"/>
  <c r="J470" i="29" s="1"/>
  <c r="J469" i="29" a="1"/>
  <c r="J469" i="29" s="1"/>
  <c r="J468" i="29" a="1"/>
  <c r="J468" i="29" s="1"/>
  <c r="J467" i="29" a="1"/>
  <c r="J467" i="29" s="1"/>
  <c r="J466" i="29" a="1"/>
  <c r="J466" i="29" s="1"/>
  <c r="J465" i="29" a="1"/>
  <c r="J465" i="29" s="1"/>
  <c r="J464" i="29" a="1"/>
  <c r="J464" i="29" s="1"/>
  <c r="J463" i="29" a="1"/>
  <c r="J463" i="29" s="1"/>
  <c r="J462" i="29" a="1"/>
  <c r="J462" i="29" s="1"/>
  <c r="J461" i="29" a="1"/>
  <c r="J461" i="29" s="1"/>
  <c r="J460" i="29" a="1"/>
  <c r="J460" i="29" s="1"/>
  <c r="J459" i="29" a="1"/>
  <c r="J459" i="29" s="1"/>
  <c r="J458" i="29" a="1"/>
  <c r="J458" i="29" s="1"/>
  <c r="J457" i="29" a="1"/>
  <c r="J457" i="29" s="1"/>
  <c r="J456" i="29" a="1"/>
  <c r="J456" i="29" s="1"/>
  <c r="J455" i="29" a="1"/>
  <c r="J455" i="29" s="1"/>
  <c r="J454" i="29" a="1"/>
  <c r="J454" i="29" s="1"/>
  <c r="J453" i="29" a="1"/>
  <c r="J453" i="29" s="1"/>
  <c r="J452" i="29" a="1"/>
  <c r="J452" i="29" s="1"/>
  <c r="J451" i="29" a="1"/>
  <c r="J451" i="29" s="1"/>
  <c r="J450" i="29" a="1"/>
  <c r="J450" i="29" s="1"/>
  <c r="J449" i="29" a="1"/>
  <c r="J449" i="29" s="1"/>
  <c r="J448" i="29" a="1"/>
  <c r="J448" i="29" s="1"/>
  <c r="J447" i="29" a="1"/>
  <c r="J447" i="29" s="1"/>
  <c r="J446" i="29" a="1"/>
  <c r="J446" i="29" s="1"/>
  <c r="J445" i="29" a="1"/>
  <c r="J445" i="29" s="1"/>
  <c r="J444" i="29" a="1"/>
  <c r="J444" i="29" s="1"/>
  <c r="J443" i="29" a="1"/>
  <c r="J443" i="29" s="1"/>
  <c r="J442" i="29" a="1"/>
  <c r="J442" i="29" s="1"/>
  <c r="J441" i="29" a="1"/>
  <c r="J441" i="29" s="1"/>
  <c r="J440" i="29" a="1"/>
  <c r="J440" i="29" s="1"/>
  <c r="J439" i="29" a="1"/>
  <c r="J439" i="29" s="1"/>
  <c r="J438" i="29" a="1"/>
  <c r="J438" i="29" s="1"/>
  <c r="J437" i="29" a="1"/>
  <c r="J437" i="29" s="1"/>
  <c r="J436" i="29" a="1"/>
  <c r="J436" i="29" s="1"/>
  <c r="J435" i="29" a="1"/>
  <c r="J435" i="29" s="1"/>
  <c r="C71" i="14" l="1"/>
  <c r="C70" i="14" l="1"/>
  <c r="C60" i="14"/>
  <c r="C61" i="14"/>
  <c r="C59" i="14"/>
  <c r="B30" i="14"/>
  <c r="B29" i="14"/>
  <c r="B28" i="14"/>
  <c r="B37" i="14" s="1"/>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106" i="24"/>
  <c r="J107" i="24"/>
  <c r="J108" i="24"/>
  <c r="J109" i="24"/>
  <c r="J110" i="24"/>
  <c r="J111" i="24"/>
  <c r="J112" i="24"/>
  <c r="J113" i="24"/>
  <c r="J114" i="24"/>
  <c r="J115" i="24"/>
  <c r="J116" i="24"/>
  <c r="J117" i="24"/>
  <c r="J118" i="24"/>
  <c r="J119" i="24"/>
  <c r="J120" i="24"/>
  <c r="J121" i="24"/>
  <c r="J122" i="24"/>
  <c r="J123" i="24"/>
  <c r="J124" i="24"/>
  <c r="J125" i="24"/>
  <c r="J126" i="24"/>
  <c r="J127" i="24"/>
  <c r="J128" i="24"/>
  <c r="J129" i="24"/>
  <c r="J130" i="24"/>
  <c r="J131" i="24"/>
  <c r="J132" i="24"/>
  <c r="J133" i="24"/>
  <c r="J134" i="24"/>
  <c r="J135" i="24"/>
  <c r="J136" i="24"/>
  <c r="J137" i="24"/>
  <c r="J138" i="24"/>
  <c r="J139" i="24"/>
  <c r="J140" i="24"/>
  <c r="J141" i="24"/>
  <c r="J142" i="24"/>
  <c r="J143" i="24"/>
  <c r="J144" i="24"/>
  <c r="J145" i="24"/>
  <c r="J146" i="24"/>
  <c r="J147" i="24"/>
  <c r="J148" i="24"/>
  <c r="J149" i="24"/>
  <c r="J150" i="24"/>
  <c r="J151" i="24"/>
  <c r="J152" i="24"/>
  <c r="J153" i="24"/>
  <c r="J154" i="24"/>
  <c r="J155" i="24"/>
  <c r="J156" i="24"/>
  <c r="J157" i="24"/>
  <c r="J158" i="24"/>
  <c r="J159" i="24"/>
  <c r="J160" i="24"/>
  <c r="J161" i="24"/>
  <c r="J162" i="24"/>
  <c r="J163" i="24"/>
  <c r="J164" i="24"/>
  <c r="J165" i="24"/>
  <c r="J166" i="24"/>
  <c r="J167" i="24"/>
  <c r="J168" i="24"/>
  <c r="J169" i="24"/>
  <c r="J170" i="24"/>
  <c r="J171" i="24"/>
  <c r="J172" i="24"/>
  <c r="J173" i="24"/>
  <c r="J174" i="24"/>
  <c r="J175" i="24"/>
  <c r="J176" i="24"/>
  <c r="J177" i="24"/>
  <c r="J178" i="24"/>
  <c r="J179" i="24"/>
  <c r="J180" i="24"/>
  <c r="J181" i="24"/>
  <c r="J182" i="24"/>
  <c r="J183" i="24"/>
  <c r="J184" i="24"/>
  <c r="J185" i="24"/>
  <c r="J186" i="24"/>
  <c r="J187" i="24"/>
  <c r="J188" i="24"/>
  <c r="J189" i="24"/>
  <c r="J190" i="24"/>
  <c r="J191" i="24"/>
  <c r="J192" i="24"/>
  <c r="J193" i="24"/>
  <c r="J194" i="24"/>
  <c r="J195" i="24"/>
  <c r="J196" i="24"/>
  <c r="J197" i="24"/>
  <c r="J198" i="24"/>
  <c r="J199" i="24"/>
  <c r="J200" i="24"/>
  <c r="J201" i="24"/>
  <c r="J202" i="24"/>
  <c r="J203" i="24"/>
  <c r="J204" i="24"/>
  <c r="J205" i="24"/>
  <c r="J206" i="24"/>
  <c r="J207" i="24"/>
  <c r="J208" i="24"/>
  <c r="J209" i="24"/>
  <c r="J210" i="24"/>
  <c r="J211" i="24"/>
  <c r="J212" i="24"/>
  <c r="J213" i="24"/>
  <c r="J214" i="24"/>
  <c r="J215" i="24"/>
  <c r="J216" i="24"/>
  <c r="J217" i="24"/>
  <c r="J218" i="24"/>
  <c r="J219" i="24"/>
  <c r="J220" i="24"/>
  <c r="J221" i="24"/>
  <c r="J222" i="24"/>
  <c r="J223" i="24"/>
  <c r="J224" i="24"/>
  <c r="J225" i="24"/>
  <c r="J226" i="24"/>
  <c r="J227" i="24"/>
  <c r="J228" i="24"/>
  <c r="J229" i="24"/>
  <c r="J230" i="24"/>
  <c r="J231" i="24"/>
  <c r="J232" i="24"/>
  <c r="J233" i="24"/>
  <c r="J234" i="24"/>
  <c r="J235" i="24"/>
  <c r="J236" i="24"/>
  <c r="J237" i="24"/>
  <c r="J238" i="24"/>
  <c r="J239" i="24"/>
  <c r="J240" i="24"/>
  <c r="J241" i="24"/>
  <c r="J242" i="24"/>
  <c r="J243" i="24"/>
  <c r="J244" i="24"/>
  <c r="J245" i="24"/>
  <c r="J246" i="24"/>
  <c r="J247" i="24"/>
  <c r="J248" i="24"/>
  <c r="J249" i="24"/>
  <c r="J250" i="24"/>
  <c r="J251" i="24"/>
  <c r="J252" i="24"/>
  <c r="J253" i="24"/>
  <c r="J254" i="24"/>
  <c r="J255" i="24"/>
  <c r="J256" i="24"/>
  <c r="J257" i="24"/>
  <c r="J258" i="24"/>
  <c r="J259" i="24"/>
  <c r="J260" i="24"/>
  <c r="J261" i="24"/>
  <c r="J262" i="24"/>
  <c r="J263" i="24"/>
  <c r="J264" i="24"/>
  <c r="J265" i="24"/>
  <c r="J266" i="24"/>
  <c r="J267" i="24"/>
  <c r="J268" i="24"/>
  <c r="J269" i="24"/>
  <c r="J270" i="24"/>
  <c r="J271" i="24"/>
  <c r="J272" i="24"/>
  <c r="J273" i="24"/>
  <c r="J274" i="24"/>
  <c r="J275" i="24"/>
  <c r="J276" i="24"/>
  <c r="J277" i="24"/>
  <c r="J278" i="24"/>
  <c r="J279" i="24"/>
  <c r="J280" i="24"/>
  <c r="J281" i="24"/>
  <c r="J282" i="24"/>
  <c r="J283" i="24"/>
  <c r="J284" i="24"/>
  <c r="J285" i="24"/>
  <c r="J286" i="24"/>
  <c r="J287" i="24"/>
  <c r="J288" i="24"/>
  <c r="J289" i="24"/>
  <c r="J290" i="24"/>
  <c r="J291" i="24"/>
  <c r="J292" i="24"/>
  <c r="J293" i="24"/>
  <c r="J294" i="24"/>
  <c r="J295" i="24"/>
  <c r="J296" i="24"/>
  <c r="J297" i="24"/>
  <c r="J298" i="24"/>
  <c r="J299" i="24"/>
  <c r="J300" i="24"/>
  <c r="J301" i="24"/>
  <c r="J302" i="24"/>
  <c r="J303" i="24"/>
  <c r="J304" i="24"/>
  <c r="J305" i="24"/>
  <c r="J306" i="24"/>
  <c r="J307" i="24"/>
  <c r="J308" i="24"/>
  <c r="J309" i="24"/>
  <c r="J310" i="24"/>
  <c r="J311" i="24"/>
  <c r="J312" i="24"/>
  <c r="J313" i="24"/>
  <c r="J314" i="24"/>
  <c r="J315" i="24"/>
  <c r="J316" i="24"/>
  <c r="J317" i="24"/>
  <c r="J318" i="24"/>
  <c r="J319" i="24"/>
  <c r="J320" i="24"/>
  <c r="J321" i="24"/>
  <c r="J322" i="24"/>
  <c r="J323" i="24"/>
  <c r="J324" i="24"/>
  <c r="J325" i="24"/>
  <c r="J326" i="24"/>
  <c r="J327" i="24"/>
  <c r="J328" i="24"/>
  <c r="J329" i="24"/>
  <c r="J330" i="24"/>
  <c r="J331" i="24"/>
  <c r="J332" i="24"/>
  <c r="J333" i="24"/>
  <c r="J334" i="24"/>
  <c r="J335" i="24"/>
  <c r="J336" i="24"/>
  <c r="J337" i="24"/>
  <c r="J338" i="24"/>
  <c r="J339" i="24"/>
  <c r="J340" i="24"/>
  <c r="J341" i="24"/>
  <c r="J342" i="24"/>
  <c r="J343" i="24"/>
  <c r="J344" i="24"/>
  <c r="J345" i="24"/>
  <c r="J346" i="24"/>
  <c r="J347" i="24"/>
  <c r="J348" i="24"/>
  <c r="J349" i="24"/>
  <c r="J350" i="24"/>
  <c r="J351" i="24"/>
  <c r="J352" i="24"/>
  <c r="J353" i="24"/>
  <c r="J354" i="24"/>
  <c r="J355" i="24"/>
  <c r="J356" i="24"/>
  <c r="J357" i="24"/>
  <c r="J358" i="24"/>
  <c r="J359" i="24"/>
  <c r="J360" i="24"/>
  <c r="J361" i="24"/>
  <c r="J362" i="24"/>
  <c r="J363" i="24"/>
  <c r="J364" i="24"/>
  <c r="J365" i="24"/>
  <c r="J366" i="24"/>
  <c r="J367" i="24"/>
  <c r="J368" i="24"/>
  <c r="J369" i="24"/>
  <c r="J370" i="24"/>
  <c r="J371" i="24"/>
  <c r="J372" i="24"/>
  <c r="J373" i="24"/>
  <c r="J374" i="24"/>
  <c r="J375" i="24"/>
  <c r="J376" i="24"/>
  <c r="J377" i="24"/>
  <c r="J378" i="24"/>
  <c r="J379" i="24"/>
  <c r="J380" i="24"/>
  <c r="J381" i="24"/>
  <c r="J382" i="24"/>
  <c r="J383" i="24"/>
  <c r="J384" i="24"/>
  <c r="J385" i="24"/>
  <c r="J386" i="24"/>
  <c r="J387" i="24"/>
  <c r="J388" i="24"/>
  <c r="J389" i="24"/>
  <c r="J390" i="24"/>
  <c r="J391" i="24"/>
  <c r="J392" i="24"/>
  <c r="J393" i="24"/>
  <c r="J394" i="24"/>
  <c r="J395" i="24"/>
  <c r="J396" i="24"/>
  <c r="J397" i="24"/>
  <c r="J398" i="24"/>
  <c r="J399" i="24"/>
  <c r="J400" i="24"/>
  <c r="J401" i="24"/>
  <c r="J402" i="24"/>
  <c r="J403" i="24"/>
  <c r="J404" i="24"/>
  <c r="J405" i="24"/>
  <c r="J406" i="24"/>
  <c r="J407" i="24"/>
  <c r="J408" i="24"/>
  <c r="J409" i="24"/>
  <c r="J410" i="24"/>
  <c r="J411" i="24"/>
  <c r="J412" i="24"/>
  <c r="J413" i="24"/>
  <c r="J414" i="24"/>
  <c r="J415" i="24"/>
  <c r="J416" i="24"/>
  <c r="J417" i="24"/>
  <c r="J418" i="24"/>
  <c r="J419" i="24"/>
  <c r="J420" i="24"/>
  <c r="J421" i="24"/>
  <c r="J422" i="24"/>
  <c r="J423" i="24"/>
  <c r="J424" i="24"/>
  <c r="J425" i="24"/>
  <c r="J426" i="24"/>
  <c r="J427" i="24"/>
  <c r="J428" i="24"/>
  <c r="J429" i="24"/>
  <c r="J430" i="24"/>
  <c r="J431" i="24"/>
  <c r="J432" i="24"/>
  <c r="J433" i="24"/>
  <c r="J434" i="24"/>
  <c r="J435" i="24"/>
  <c r="J436" i="24"/>
  <c r="J437" i="24"/>
  <c r="J438" i="24"/>
  <c r="J439" i="24"/>
  <c r="J440" i="24"/>
  <c r="J441" i="24"/>
  <c r="J442" i="24"/>
  <c r="J443" i="24"/>
  <c r="J444" i="24"/>
  <c r="J445" i="24"/>
  <c r="J446" i="24"/>
  <c r="J447" i="24"/>
  <c r="J448" i="24"/>
  <c r="J449" i="24"/>
  <c r="J450" i="24"/>
  <c r="J451" i="24"/>
  <c r="J452" i="24"/>
  <c r="J453" i="24"/>
  <c r="J454" i="24"/>
  <c r="J455" i="24"/>
  <c r="J456" i="24"/>
  <c r="J457" i="24"/>
  <c r="J458" i="24"/>
  <c r="J459" i="24"/>
  <c r="J460" i="24"/>
  <c r="J461" i="24"/>
  <c r="J462" i="24"/>
  <c r="J463" i="24"/>
  <c r="J464" i="24"/>
  <c r="J465" i="24"/>
  <c r="J466" i="24"/>
  <c r="J467" i="24"/>
  <c r="J468" i="24"/>
  <c r="J469" i="24"/>
  <c r="J470" i="24"/>
  <c r="J471" i="24"/>
  <c r="J472" i="24"/>
  <c r="J473" i="24"/>
  <c r="J474" i="24"/>
  <c r="J475" i="24"/>
  <c r="J476" i="24"/>
  <c r="J477" i="24"/>
  <c r="J478" i="24"/>
  <c r="J479" i="24"/>
  <c r="J480" i="24"/>
  <c r="J481" i="24"/>
  <c r="J482" i="24"/>
  <c r="J483" i="24"/>
  <c r="J484" i="24"/>
  <c r="J485" i="24"/>
  <c r="J486" i="24"/>
  <c r="J487" i="24"/>
  <c r="J488" i="24"/>
  <c r="J489" i="24"/>
  <c r="J490" i="24"/>
  <c r="J491" i="24"/>
  <c r="J492" i="24"/>
  <c r="J493" i="24"/>
  <c r="J494" i="24"/>
  <c r="J495" i="24"/>
  <c r="J496" i="24"/>
  <c r="J497" i="24"/>
  <c r="J498" i="24"/>
  <c r="J499" i="24"/>
  <c r="J500" i="24"/>
  <c r="J501" i="24"/>
  <c r="J502" i="24"/>
  <c r="J503" i="24"/>
  <c r="J504" i="24"/>
  <c r="J505" i="24"/>
  <c r="J506" i="24"/>
  <c r="J507" i="24"/>
  <c r="J508" i="24"/>
  <c r="J509" i="24"/>
  <c r="J510" i="24"/>
  <c r="J511" i="24"/>
  <c r="J512" i="24"/>
  <c r="J513" i="24"/>
  <c r="J514" i="24"/>
  <c r="J515" i="24"/>
  <c r="J516" i="24"/>
  <c r="J517" i="24"/>
  <c r="J518" i="24"/>
  <c r="J519" i="24"/>
  <c r="J520" i="24"/>
  <c r="J521" i="24"/>
  <c r="J522" i="24"/>
  <c r="J523" i="24"/>
  <c r="J524" i="24"/>
  <c r="J525" i="24"/>
  <c r="J526" i="24"/>
  <c r="J527" i="24"/>
  <c r="J528" i="24"/>
  <c r="J529" i="24"/>
  <c r="J530" i="24"/>
  <c r="J531" i="24"/>
  <c r="J532" i="24"/>
  <c r="J533" i="24"/>
  <c r="J534" i="24"/>
  <c r="J535" i="24"/>
  <c r="J536" i="24"/>
  <c r="J537" i="24"/>
  <c r="J538" i="24"/>
  <c r="J539" i="24"/>
  <c r="J540" i="24"/>
  <c r="J541" i="24"/>
  <c r="J542" i="24"/>
  <c r="J543" i="24"/>
  <c r="J544" i="24"/>
  <c r="J545" i="24"/>
  <c r="J546" i="24"/>
  <c r="J547" i="24"/>
  <c r="J548" i="24"/>
  <c r="J549" i="24"/>
  <c r="J550" i="24"/>
  <c r="J551" i="24"/>
  <c r="J552" i="24"/>
  <c r="J553" i="24"/>
  <c r="J554" i="24"/>
  <c r="J555" i="24"/>
  <c r="J556" i="24"/>
  <c r="J557" i="24"/>
  <c r="J558" i="24"/>
  <c r="J559" i="24"/>
  <c r="J560" i="24"/>
  <c r="J561" i="24"/>
  <c r="J562" i="24"/>
  <c r="J563" i="24"/>
  <c r="J564" i="24"/>
  <c r="J565" i="24"/>
  <c r="J566" i="24"/>
  <c r="J567" i="24"/>
  <c r="J568" i="24"/>
  <c r="J569" i="24"/>
  <c r="J570" i="24"/>
  <c r="J571" i="24"/>
  <c r="J572" i="24"/>
  <c r="J573" i="24"/>
  <c r="J574" i="24"/>
  <c r="J575" i="24"/>
  <c r="J576" i="24"/>
  <c r="J577" i="24"/>
  <c r="J578" i="24"/>
  <c r="J579" i="24"/>
  <c r="J580" i="24"/>
  <c r="J581" i="24"/>
  <c r="J582" i="24"/>
  <c r="J583" i="24"/>
  <c r="J584" i="24"/>
  <c r="J585" i="24"/>
  <c r="J586" i="24"/>
  <c r="J587" i="24"/>
  <c r="J588" i="24"/>
  <c r="J589" i="24"/>
  <c r="J590" i="24"/>
  <c r="J591" i="24"/>
  <c r="J592" i="24"/>
  <c r="J4" i="24"/>
  <c r="J5" i="24"/>
  <c r="J6" i="24"/>
  <c r="J7" i="24"/>
  <c r="J3" i="24"/>
  <c r="F115" i="29" a="1"/>
  <c r="F276" i="29" a="1"/>
  <c r="G68" i="29" a="1"/>
  <c r="F252" i="29" a="1"/>
  <c r="H17" i="29" a="1"/>
  <c r="F242" i="29" a="1"/>
  <c r="H58" i="29" a="1"/>
  <c r="H105" i="29" a="1"/>
  <c r="H135" i="29" a="1"/>
  <c r="G143" i="29" a="1"/>
  <c r="H97" i="29" a="1"/>
  <c r="F136" i="29" a="1"/>
  <c r="G135" i="29" a="1"/>
  <c r="F87" i="29" a="1"/>
  <c r="H102" i="29" a="1"/>
  <c r="H145" i="29" a="1"/>
  <c r="G38" i="29" a="1"/>
  <c r="F430" i="29" a="1"/>
  <c r="F122" i="29" a="1"/>
  <c r="F95" i="29" a="1"/>
  <c r="H79" i="29" a="1"/>
  <c r="G60" i="29" a="1"/>
  <c r="G61" i="29" a="1"/>
  <c r="G37" i="29" a="1"/>
  <c r="G36" i="29" a="1"/>
  <c r="G240" i="29" a="1"/>
  <c r="G59" i="29" a="1"/>
  <c r="H103" i="29" a="1"/>
  <c r="F431" i="29" a="1"/>
  <c r="G93" i="29" a="1"/>
  <c r="F134" i="29" a="1"/>
  <c r="G136" i="29" a="1"/>
  <c r="G92" i="29" a="1"/>
  <c r="H63" i="29" a="1"/>
  <c r="H251" i="29" a="1"/>
  <c r="F75" i="29" a="1"/>
  <c r="G132" i="29" a="1"/>
  <c r="F420" i="29" a="1"/>
  <c r="H266" i="29" a="1"/>
  <c r="F38" i="29" a="1"/>
  <c r="H75" i="29" a="1"/>
  <c r="G121" i="29" a="1"/>
  <c r="F96" i="29" a="1"/>
  <c r="H277" i="29" a="1"/>
  <c r="G410" i="29" a="1"/>
  <c r="G382" i="29" a="1"/>
  <c r="F36" i="29" a="1"/>
  <c r="F30" i="29" a="1"/>
  <c r="G287" i="29" a="1"/>
  <c r="G110" i="29" a="1"/>
  <c r="H48" i="29" a="1"/>
  <c r="H82" i="29" a="1"/>
  <c r="H139" i="29" a="1"/>
  <c r="F386" i="29" a="1"/>
  <c r="F68" i="29" a="1"/>
  <c r="F421" i="29" a="1"/>
  <c r="G32" i="29" a="1"/>
  <c r="H87" i="29" a="1"/>
  <c r="H419" i="29" a="1"/>
  <c r="F143" i="29" a="1"/>
  <c r="G120" i="29" a="1"/>
  <c r="G71" i="29" a="1"/>
  <c r="G33" i="29" a="1"/>
  <c r="G251" i="29" a="1"/>
  <c r="F93" i="29" a="1"/>
  <c r="G25" i="29" a="1"/>
  <c r="G12" i="29" a="1"/>
  <c r="G422" i="29" a="1"/>
  <c r="F72" i="29" a="1"/>
  <c r="H406" i="29" a="1"/>
  <c r="F51" i="29" a="1"/>
  <c r="F407" i="29" a="1"/>
  <c r="H37" i="29" a="1"/>
  <c r="G146" i="29" a="1"/>
  <c r="H12" i="29" a="1"/>
  <c r="F78" i="29" a="1"/>
  <c r="H49" i="29" a="1"/>
  <c r="H21" i="29" a="1"/>
  <c r="H112" i="29" a="1"/>
  <c r="G119" i="29" a="1"/>
  <c r="G290" i="29" a="1"/>
  <c r="G40" i="29" a="1"/>
  <c r="H31" i="29" a="1"/>
  <c r="F60" i="29" a="1"/>
  <c r="H141" i="29" a="1"/>
  <c r="H386" i="29" a="1"/>
  <c r="G432" i="29" a="1"/>
  <c r="H20" i="29" a="1"/>
  <c r="G6" i="29" a="1"/>
  <c r="G99" i="29" a="1"/>
  <c r="H80" i="29" a="1"/>
  <c r="G262" i="29" a="1"/>
  <c r="F100" i="29" a="1"/>
  <c r="G114" i="29" a="1"/>
  <c r="F5" i="29" a="1"/>
  <c r="H420" i="29" a="1"/>
  <c r="F29" i="29" a="1"/>
  <c r="F107" i="29" a="1"/>
  <c r="H45" i="29" a="1"/>
  <c r="F278" i="29" a="1"/>
  <c r="G122" i="29" a="1"/>
  <c r="G239" i="29" a="1"/>
  <c r="F45" i="29" a="1"/>
  <c r="G274" i="29" a="1"/>
  <c r="G42" i="29" a="1"/>
  <c r="H241" i="29" a="1"/>
  <c r="F40" i="29" a="1"/>
  <c r="G65" i="29" a="1"/>
  <c r="F69" i="29" a="1"/>
  <c r="F55" i="29" a="1"/>
  <c r="H81" i="29" a="1"/>
  <c r="H42" i="29" a="1"/>
  <c r="G140" i="29" a="1"/>
  <c r="F263" i="29" a="1"/>
  <c r="G418" i="29" a="1"/>
  <c r="H36" i="29" a="1"/>
  <c r="F123" i="29" a="1"/>
  <c r="G123" i="29" a="1"/>
  <c r="G58" i="29" a="1"/>
  <c r="F9" i="29" a="1"/>
  <c r="F85" i="29" a="1"/>
  <c r="G77" i="29" a="1"/>
  <c r="G23" i="29" a="1"/>
  <c r="H6" i="29" a="1"/>
  <c r="H47" i="29" a="1"/>
  <c r="H262" i="29" a="1"/>
  <c r="H407" i="29" a="1"/>
  <c r="H52" i="29" a="1"/>
  <c r="G242" i="29" a="1"/>
  <c r="G76" i="29" a="1"/>
  <c r="H30" i="29" a="1"/>
  <c r="F31" i="29" a="1"/>
  <c r="H93" i="29" a="1"/>
  <c r="F132" i="29" a="1"/>
  <c r="F250" i="29" a="1"/>
  <c r="F63" i="29" a="1"/>
  <c r="H252" i="29" a="1"/>
  <c r="H13" i="29" a="1"/>
  <c r="H130" i="29" a="1"/>
  <c r="F290" i="29" a="1"/>
  <c r="H136" i="29" a="1"/>
  <c r="F20" i="29" a="1"/>
  <c r="G275" i="29" a="1"/>
  <c r="F88" i="29" a="1"/>
  <c r="G89" i="29" a="1"/>
  <c r="G20" i="29" a="1"/>
  <c r="H111" i="29" a="1"/>
  <c r="H61" i="29" a="1"/>
  <c r="H24" i="29" a="1"/>
  <c r="G126" i="29" a="1"/>
  <c r="H46" i="29" a="1"/>
  <c r="F135" i="29" a="1"/>
  <c r="H35" i="29" a="1"/>
  <c r="G96" i="29" a="1"/>
  <c r="F21" i="29" a="1"/>
  <c r="H288" i="29" a="1"/>
  <c r="H32" i="29" a="1"/>
  <c r="F251" i="29" a="1"/>
  <c r="F3" i="29" a="1"/>
  <c r="G19" i="29" a="1"/>
  <c r="H140" i="29" a="1"/>
  <c r="G139" i="29" a="1"/>
  <c r="F23" i="29" a="1"/>
  <c r="G253" i="29" a="1"/>
  <c r="F52" i="29" a="1"/>
  <c r="F141" i="29" a="1"/>
  <c r="F288" i="29" a="1"/>
  <c r="H242" i="29" a="1"/>
  <c r="F238" i="29" a="1"/>
  <c r="H239" i="29" a="1"/>
  <c r="F13" i="29" a="1"/>
  <c r="G49" i="29" a="1"/>
  <c r="F121" i="29" a="1"/>
  <c r="H129" i="29" a="1"/>
  <c r="H43" i="29" a="1"/>
  <c r="G406" i="29" a="1"/>
  <c r="G47" i="29" a="1"/>
  <c r="H74" i="29" a="1"/>
  <c r="F144" i="29" a="1"/>
  <c r="G63" i="29" a="1"/>
  <c r="F397" i="29" a="1"/>
  <c r="G55" i="29" a="1"/>
  <c r="H7" i="29" a="1"/>
  <c r="H398" i="29" a="1"/>
  <c r="G13" i="29" a="1"/>
  <c r="H94" i="29" a="1"/>
  <c r="H86" i="29" a="1"/>
  <c r="H134" i="29" a="1"/>
  <c r="G133" i="29" a="1"/>
  <c r="G131" i="29" a="1"/>
  <c r="H133" i="29" a="1"/>
  <c r="H10" i="29" a="1"/>
  <c r="H54" i="29" a="1"/>
  <c r="F79" i="29" a="1"/>
  <c r="H99" i="29" a="1"/>
  <c r="G125" i="29" a="1"/>
  <c r="F133" i="29" a="1"/>
  <c r="G5" i="29" a="1"/>
  <c r="G31" i="29" a="1"/>
  <c r="G407" i="29" a="1"/>
  <c r="G51" i="29" a="1"/>
  <c r="G87" i="29" a="1"/>
  <c r="F117" i="29" a="1"/>
  <c r="G11" i="29" a="1"/>
  <c r="H275" i="29" a="1"/>
  <c r="F74" i="29" a="1"/>
  <c r="F28" i="29" a="1"/>
  <c r="F125" i="29" a="1"/>
  <c r="G106" i="29" a="1"/>
  <c r="H125" i="29" a="1"/>
  <c r="H408" i="29" a="1"/>
  <c r="H23" i="29" a="1"/>
  <c r="G383" i="29" a="1"/>
  <c r="G62" i="29" a="1"/>
  <c r="H394" i="29" a="1"/>
  <c r="H69" i="29" a="1"/>
  <c r="H395" i="29" a="1"/>
  <c r="H430" i="29" a="1"/>
  <c r="F50" i="29" a="1"/>
  <c r="F114" i="29" a="1"/>
  <c r="G116" i="29" a="1"/>
  <c r="G142" i="29" a="1"/>
  <c r="H120" i="29" a="1"/>
  <c r="H8" i="29" a="1"/>
  <c r="G250" i="29" a="1"/>
  <c r="F15" i="29" a="1"/>
  <c r="H128" i="29" a="1"/>
  <c r="G83" i="29" a="1"/>
  <c r="G109" i="29" a="1"/>
  <c r="H106" i="29" a="1"/>
  <c r="F84" i="29" a="1"/>
  <c r="F130" i="29" a="1"/>
  <c r="F138" i="29" a="1"/>
  <c r="G266" i="29" a="1"/>
  <c r="F422" i="29" a="1"/>
  <c r="H5" i="29" a="1"/>
  <c r="H50" i="29" a="1"/>
  <c r="G39" i="29" a="1"/>
  <c r="H65" i="29" a="1"/>
  <c r="H22" i="29" a="1"/>
  <c r="F120" i="29" a="1"/>
  <c r="H250" i="29" a="1"/>
  <c r="G138" i="29" a="1"/>
  <c r="H25" i="29" a="1"/>
  <c r="H110" i="29" a="1"/>
  <c r="F289" i="29" a="1"/>
  <c r="G45" i="29" a="1"/>
  <c r="F64" i="29" a="1"/>
  <c r="G241" i="29" a="1"/>
  <c r="G394" i="29" a="1"/>
  <c r="G117" i="29" a="1"/>
  <c r="F90" i="29" a="1"/>
  <c r="G16" i="29" a="1"/>
  <c r="G64" i="29" a="1"/>
  <c r="F113" i="29" a="1"/>
  <c r="F105" i="29" a="1"/>
  <c r="F383" i="29" a="1"/>
  <c r="F44" i="29" a="1"/>
  <c r="H117" i="29" a="1"/>
  <c r="H409" i="29" a="1"/>
  <c r="F65" i="29" a="1"/>
  <c r="G431" i="29" a="1"/>
  <c r="F241" i="29" a="1"/>
  <c r="H382" i="29" a="1"/>
  <c r="H60" i="29" a="1"/>
  <c r="G396" i="29" a="1"/>
  <c r="H88" i="29" a="1"/>
  <c r="G28" i="29" a="1"/>
  <c r="G81" i="29" a="1"/>
  <c r="G82" i="29" a="1"/>
  <c r="H85" i="29" a="1"/>
  <c r="G90" i="29" a="1"/>
  <c r="G8" i="29" a="1"/>
  <c r="F37" i="29" a="1"/>
  <c r="G69" i="29" a="1"/>
  <c r="H66" i="29" a="1"/>
  <c r="F128" i="29" a="1"/>
  <c r="F41" i="29" a="1"/>
  <c r="F406" i="29" a="1"/>
  <c r="H108" i="29" a="1"/>
  <c r="F91" i="29" a="1"/>
  <c r="H33" i="29" a="1"/>
  <c r="G113" i="29" a="1"/>
  <c r="F127" i="29" a="1"/>
  <c r="H238" i="29" a="1"/>
  <c r="G75" i="29" a="1"/>
  <c r="G50" i="29" a="1"/>
  <c r="G421" i="29" a="1"/>
  <c r="H44" i="29" a="1"/>
  <c r="G386" i="29" a="1"/>
  <c r="G53" i="29" a="1"/>
  <c r="G85" i="29" a="1"/>
  <c r="H289" i="29" a="1"/>
  <c r="G434" i="29" a="1"/>
  <c r="H114" i="29" a="1"/>
  <c r="G91" i="29" a="1"/>
  <c r="F146" i="29" a="1"/>
  <c r="F409" i="29" a="1"/>
  <c r="F66" i="29" a="1"/>
  <c r="G398" i="29" a="1"/>
  <c r="F275" i="29" a="1"/>
  <c r="H62" i="29" a="1"/>
  <c r="G144" i="29" a="1"/>
  <c r="H264" i="29" a="1"/>
  <c r="F116" i="29" a="1"/>
  <c r="H397" i="29" a="1"/>
  <c r="F394" i="29" a="1"/>
  <c r="F126" i="29" a="1"/>
  <c r="G115" i="29" a="1"/>
  <c r="F434" i="29" a="1"/>
  <c r="G78" i="29" a="1"/>
  <c r="H15" i="29" a="1"/>
  <c r="G30" i="29" a="1"/>
  <c r="F80" i="29" a="1"/>
  <c r="G48" i="29" a="1"/>
  <c r="F18" i="29" a="1"/>
  <c r="H418" i="29" a="1"/>
  <c r="G74" i="29" a="1"/>
  <c r="H118" i="29" a="1"/>
  <c r="G286" i="29" a="1"/>
  <c r="H422" i="29" a="1"/>
  <c r="H109" i="29" a="1"/>
  <c r="G15" i="29" a="1"/>
  <c r="H57" i="29" a="1"/>
  <c r="G3" i="29" a="1"/>
  <c r="F49" i="29" a="1"/>
  <c r="H29" i="29" a="1"/>
  <c r="H96" i="29" a="1"/>
  <c r="H28" i="29" a="1"/>
  <c r="G433" i="29" a="1"/>
  <c r="F67" i="29" a="1"/>
  <c r="H274" i="29" a="1"/>
  <c r="F433" i="29" a="1"/>
  <c r="G10" i="29" a="1"/>
  <c r="F398" i="29" a="1"/>
  <c r="F108" i="29" a="1"/>
  <c r="F6" i="29" a="1"/>
  <c r="H55" i="29" a="1"/>
  <c r="F39" i="29" a="1"/>
  <c r="F82" i="29" a="1"/>
  <c r="F103" i="29" a="1"/>
  <c r="F86" i="29" a="1"/>
  <c r="H433" i="29" a="1"/>
  <c r="H121" i="29" a="1"/>
  <c r="F262" i="29" a="1"/>
  <c r="F35" i="29" a="1"/>
  <c r="G52" i="29" a="1"/>
  <c r="G104" i="29" a="1"/>
  <c r="F14" i="29" a="1"/>
  <c r="H119" i="29" a="1"/>
  <c r="F25" i="29" a="1"/>
  <c r="H101" i="29" a="1"/>
  <c r="H9" i="29" a="1"/>
  <c r="G43" i="29" a="1"/>
  <c r="F97" i="29" a="1"/>
  <c r="G84" i="29" a="1"/>
  <c r="H410" i="29" a="1"/>
  <c r="F24" i="29" a="1"/>
  <c r="H56" i="29" a="1"/>
  <c r="F274" i="29" a="1"/>
  <c r="H84" i="29" a="1"/>
  <c r="H287" i="29" a="1"/>
  <c r="H77" i="29" a="1"/>
  <c r="G97" i="29" a="1"/>
  <c r="H39" i="29" a="1"/>
  <c r="G56" i="29" a="1"/>
  <c r="H41" i="29" a="1"/>
  <c r="F98" i="29" a="1"/>
  <c r="F264" i="29" a="1"/>
  <c r="H4" i="29" a="1"/>
  <c r="F57" i="29" a="1"/>
  <c r="H67" i="29" a="1"/>
  <c r="H144" i="29" a="1"/>
  <c r="G41" i="29" a="1"/>
  <c r="F139" i="29" a="1"/>
  <c r="H89" i="29" a="1"/>
  <c r="H78" i="29" a="1"/>
  <c r="F73" i="29" a="1"/>
  <c r="H115" i="29" a="1"/>
  <c r="F432" i="29" a="1"/>
  <c r="F16" i="29" a="1"/>
  <c r="H290" i="29" a="1"/>
  <c r="H122" i="29" a="1"/>
  <c r="F395" i="29" a="1"/>
  <c r="H265" i="29" a="1"/>
  <c r="F111" i="29" a="1"/>
  <c r="F10" i="29" a="1"/>
  <c r="F277" i="29" a="1"/>
  <c r="F43" i="29" a="1"/>
  <c r="F83" i="29" a="1"/>
  <c r="G35" i="29" a="1"/>
  <c r="F34" i="29" a="1"/>
  <c r="H70" i="29" a="1"/>
  <c r="H26" i="29" a="1"/>
  <c r="F131" i="29" a="1"/>
  <c r="F92" i="29" a="1"/>
  <c r="H100" i="29" a="1"/>
  <c r="F27" i="29" a="1"/>
  <c r="F70" i="29" a="1"/>
  <c r="G264" i="29" a="1"/>
  <c r="F102" i="29" a="1"/>
  <c r="H71" i="29" a="1"/>
  <c r="G79" i="29" a="1"/>
  <c r="H40" i="29" a="1"/>
  <c r="H434" i="29" a="1"/>
  <c r="G263" i="29" a="1"/>
  <c r="H27" i="29" a="1"/>
  <c r="F418" i="29" a="1"/>
  <c r="F118" i="29" a="1"/>
  <c r="H83" i="29" a="1"/>
  <c r="G94" i="29" a="1"/>
  <c r="G288" i="29" a="1"/>
  <c r="H73" i="29" a="1"/>
  <c r="G18" i="29" a="1"/>
  <c r="G4" i="29" a="1"/>
  <c r="H276" i="29" a="1"/>
  <c r="H138" i="29" a="1"/>
  <c r="F145" i="29" a="1"/>
  <c r="G276" i="29" a="1"/>
  <c r="G27" i="29" a="1"/>
  <c r="F81" i="29" a="1"/>
  <c r="G134" i="29" a="1"/>
  <c r="F59" i="29" a="1"/>
  <c r="H107" i="29" a="1"/>
  <c r="F77" i="29" a="1"/>
  <c r="F61" i="29" a="1"/>
  <c r="F408" i="29" a="1"/>
  <c r="F47" i="29" a="1"/>
  <c r="F253" i="29" a="1"/>
  <c r="F32" i="29" a="1"/>
  <c r="H385" i="29" a="1"/>
  <c r="F396" i="29" a="1"/>
  <c r="G420" i="29" a="1"/>
  <c r="G88" i="29" a="1"/>
  <c r="G100" i="29" a="1"/>
  <c r="H11" i="29" a="1"/>
  <c r="G70" i="29" a="1"/>
  <c r="G265" i="29" a="1"/>
  <c r="G145" i="29" a="1"/>
  <c r="H14" i="29" a="1"/>
  <c r="F46" i="29" a="1"/>
  <c r="H116" i="29" a="1"/>
  <c r="F142" i="29" a="1"/>
  <c r="G86" i="29" a="1"/>
  <c r="F124" i="29" a="1"/>
  <c r="G124" i="29" a="1"/>
  <c r="G102" i="29" a="1"/>
  <c r="G67" i="29" a="1"/>
  <c r="F48" i="29" a="1"/>
  <c r="H131" i="29" a="1"/>
  <c r="F54" i="29" a="1"/>
  <c r="G141" i="29" a="1"/>
  <c r="F101" i="29" a="1"/>
  <c r="H431" i="29" a="1"/>
  <c r="H278" i="29" a="1"/>
  <c r="H51" i="29" a="1"/>
  <c r="F265" i="29" a="1"/>
  <c r="F62" i="29" a="1"/>
  <c r="G73" i="29" a="1"/>
  <c r="H34" i="29" a="1"/>
  <c r="G397" i="29" a="1"/>
  <c r="G21" i="29" a="1"/>
  <c r="H98" i="29" a="1"/>
  <c r="F104" i="29" a="1"/>
  <c r="H53" i="29" a="1"/>
  <c r="H124" i="29" a="1"/>
  <c r="F287" i="29" a="1"/>
  <c r="H123" i="29" a="1"/>
  <c r="H3" i="29" a="1"/>
  <c r="H432" i="29" a="1"/>
  <c r="H143" i="29" a="1"/>
  <c r="H68" i="29" a="1"/>
  <c r="H127" i="29" a="1"/>
  <c r="H104" i="29" a="1"/>
  <c r="G129" i="29" a="1"/>
  <c r="G277" i="29" a="1"/>
  <c r="F419" i="29" a="1"/>
  <c r="H92" i="29" a="1"/>
  <c r="H421" i="29" a="1"/>
  <c r="G7" i="29" a="1"/>
  <c r="G430" i="29" a="1"/>
  <c r="G137" i="29" a="1"/>
  <c r="F112" i="29" a="1"/>
  <c r="H95" i="29" a="1"/>
  <c r="G80" i="29" a="1"/>
  <c r="F109" i="29" a="1"/>
  <c r="F410" i="29" a="1"/>
  <c r="G385" i="29" a="1"/>
  <c r="G107" i="29" a="1"/>
  <c r="G22" i="29" a="1"/>
  <c r="G419" i="29" a="1"/>
  <c r="F239" i="29" a="1"/>
  <c r="F71" i="29" a="1"/>
  <c r="F8" i="29" a="1"/>
  <c r="F129" i="29" a="1"/>
  <c r="H384" i="29" a="1"/>
  <c r="H18" i="29" a="1"/>
  <c r="H59" i="29" a="1"/>
  <c r="H254" i="29" a="1"/>
  <c r="G254" i="29" a="1"/>
  <c r="G108" i="29" a="1"/>
  <c r="G118" i="29" a="1"/>
  <c r="F119" i="29" a="1"/>
  <c r="F11" i="29" a="1"/>
  <c r="H113" i="29" a="1"/>
  <c r="G66" i="29" a="1"/>
  <c r="F106" i="29" a="1"/>
  <c r="G238" i="29" a="1"/>
  <c r="G105" i="29" a="1"/>
  <c r="F19" i="29" a="1"/>
  <c r="G130" i="29" a="1"/>
  <c r="H91" i="29" a="1"/>
  <c r="F56" i="29" a="1"/>
  <c r="F4" i="29" a="1"/>
  <c r="G101" i="29" a="1"/>
  <c r="G112" i="29" a="1"/>
  <c r="F22" i="29" a="1"/>
  <c r="G72" i="29" a="1"/>
  <c r="F7" i="29" a="1"/>
  <c r="F89" i="29" a="1"/>
  <c r="G395" i="29" a="1"/>
  <c r="G252" i="29" a="1"/>
  <c r="F33" i="29" a="1"/>
  <c r="F286" i="29" a="1"/>
  <c r="G289" i="29" a="1"/>
  <c r="H396" i="29" a="1"/>
  <c r="F99" i="29" a="1"/>
  <c r="H38" i="29" a="1"/>
  <c r="G26" i="29" a="1"/>
  <c r="H90" i="29" a="1"/>
  <c r="H263" i="29" a="1"/>
  <c r="G57" i="29" a="1"/>
  <c r="G24" i="29" a="1"/>
  <c r="F26" i="29" a="1"/>
  <c r="G95" i="29" a="1"/>
  <c r="G29" i="29" a="1"/>
  <c r="F58" i="29" a="1"/>
  <c r="H16" i="29" a="1"/>
  <c r="G278" i="29" a="1"/>
  <c r="F12" i="29" a="1"/>
  <c r="G34" i="29" a="1"/>
  <c r="H146" i="29" a="1"/>
  <c r="F382" i="29" a="1"/>
  <c r="G103" i="29" a="1"/>
  <c r="F140" i="29" a="1"/>
  <c r="G9" i="29" a="1"/>
  <c r="F384" i="29" a="1"/>
  <c r="F53" i="29" a="1"/>
  <c r="H286" i="29" a="1"/>
  <c r="G98" i="29" a="1"/>
  <c r="G409" i="29" a="1"/>
  <c r="G127" i="29" a="1"/>
  <c r="G44" i="29" a="1"/>
  <c r="H383" i="29" a="1"/>
  <c r="F110" i="29" a="1"/>
  <c r="F385" i="29" a="1"/>
  <c r="G14" i="29" a="1"/>
  <c r="F266" i="29" a="1"/>
  <c r="G384" i="29" a="1"/>
  <c r="F254" i="29" a="1"/>
  <c r="G46" i="29" a="1"/>
  <c r="H126" i="29" a="1"/>
  <c r="H64" i="29" a="1"/>
  <c r="F94" i="29" a="1"/>
  <c r="G54" i="29" a="1"/>
  <c r="H19" i="29" a="1"/>
  <c r="F42" i="29" a="1"/>
  <c r="G128" i="29" a="1"/>
  <c r="G17" i="29" a="1"/>
  <c r="H137" i="29" a="1"/>
  <c r="H253" i="29" a="1"/>
  <c r="H240" i="29" a="1"/>
  <c r="F76" i="29" a="1"/>
  <c r="G111" i="29" a="1"/>
  <c r="H72" i="29" a="1"/>
  <c r="F240" i="29" a="1"/>
  <c r="G408" i="29" a="1"/>
  <c r="F137" i="29" a="1"/>
  <c r="H132" i="29" a="1"/>
  <c r="H76" i="29" a="1"/>
  <c r="F17" i="29" a="1"/>
  <c r="H142" i="29" a="1"/>
  <c r="H142" i="29" l="1"/>
  <c r="F17" i="29"/>
  <c r="H76" i="29"/>
  <c r="H132" i="29"/>
  <c r="F137" i="29"/>
  <c r="G408" i="29"/>
  <c r="F240" i="29"/>
  <c r="H72" i="29"/>
  <c r="K72" i="29" s="1" a="1"/>
  <c r="K72" i="29" s="1"/>
  <c r="G111" i="29"/>
  <c r="F76" i="29"/>
  <c r="H240" i="29"/>
  <c r="H253" i="29"/>
  <c r="H137" i="29"/>
  <c r="G17" i="29"/>
  <c r="G128" i="29"/>
  <c r="F42" i="29"/>
  <c r="H19" i="29"/>
  <c r="G54" i="29"/>
  <c r="F94" i="29"/>
  <c r="H64" i="29"/>
  <c r="H126" i="29"/>
  <c r="G46" i="29"/>
  <c r="F254" i="29"/>
  <c r="G384" i="29"/>
  <c r="F266" i="29"/>
  <c r="G14" i="29"/>
  <c r="F385" i="29"/>
  <c r="F110" i="29"/>
  <c r="H383" i="29"/>
  <c r="G44" i="29"/>
  <c r="G127" i="29"/>
  <c r="G409" i="29"/>
  <c r="G98" i="29"/>
  <c r="H286" i="29"/>
  <c r="F53" i="29"/>
  <c r="F384" i="29"/>
  <c r="G9" i="29"/>
  <c r="F140" i="29"/>
  <c r="G103" i="29"/>
  <c r="F382" i="29"/>
  <c r="H146" i="29"/>
  <c r="G34" i="29"/>
  <c r="F12" i="29"/>
  <c r="G278" i="29"/>
  <c r="H16" i="29"/>
  <c r="F58" i="29"/>
  <c r="G29" i="29"/>
  <c r="G95" i="29"/>
  <c r="F26" i="29"/>
  <c r="G24" i="29"/>
  <c r="G57" i="29"/>
  <c r="H263" i="29"/>
  <c r="H90" i="29"/>
  <c r="G26" i="29"/>
  <c r="H38" i="29"/>
  <c r="F99" i="29"/>
  <c r="H396" i="29"/>
  <c r="G289" i="29"/>
  <c r="F286" i="29"/>
  <c r="F33" i="29"/>
  <c r="G252" i="29"/>
  <c r="G395" i="29"/>
  <c r="F89" i="29"/>
  <c r="F7" i="29"/>
  <c r="G72" i="29"/>
  <c r="F22" i="29"/>
  <c r="G112" i="29"/>
  <c r="G101" i="29"/>
  <c r="F4" i="29"/>
  <c r="F56" i="29"/>
  <c r="H91" i="29"/>
  <c r="G130" i="29"/>
  <c r="F19" i="29"/>
  <c r="G105" i="29"/>
  <c r="G238" i="29"/>
  <c r="F106" i="29"/>
  <c r="G66" i="29"/>
  <c r="H113" i="29"/>
  <c r="F11" i="29"/>
  <c r="F119" i="29"/>
  <c r="G118" i="29"/>
  <c r="G108" i="29"/>
  <c r="G254" i="29"/>
  <c r="H254" i="29"/>
  <c r="H59" i="29"/>
  <c r="H18" i="29"/>
  <c r="H384" i="29"/>
  <c r="F129" i="29"/>
  <c r="F8" i="29"/>
  <c r="F71" i="29"/>
  <c r="F239" i="29"/>
  <c r="G419" i="29"/>
  <c r="G22" i="29"/>
  <c r="G107" i="29"/>
  <c r="G385" i="29"/>
  <c r="F410" i="29"/>
  <c r="K410" i="29" s="1" a="1"/>
  <c r="K410" i="29" s="1"/>
  <c r="F109" i="29"/>
  <c r="G80" i="29"/>
  <c r="H95" i="29"/>
  <c r="F112" i="29"/>
  <c r="G137" i="29"/>
  <c r="G430" i="29"/>
  <c r="G7" i="29"/>
  <c r="H421" i="29"/>
  <c r="K421" i="29" s="1" a="1"/>
  <c r="K421" i="29" s="1"/>
  <c r="H92" i="29"/>
  <c r="F419" i="29"/>
  <c r="G277" i="29"/>
  <c r="G129" i="29"/>
  <c r="H104" i="29"/>
  <c r="H127" i="29"/>
  <c r="H68" i="29"/>
  <c r="H143" i="29"/>
  <c r="H432" i="29"/>
  <c r="H3" i="29"/>
  <c r="H123" i="29"/>
  <c r="F287" i="29"/>
  <c r="H124" i="29"/>
  <c r="H53" i="29"/>
  <c r="F104" i="29"/>
  <c r="H98" i="29"/>
  <c r="K98" i="29" s="1" a="1"/>
  <c r="K98" i="29" s="1"/>
  <c r="G21" i="29"/>
  <c r="G397" i="29"/>
  <c r="H34" i="29"/>
  <c r="G73" i="29"/>
  <c r="F62" i="29"/>
  <c r="F265" i="29"/>
  <c r="H51" i="29"/>
  <c r="H278" i="29"/>
  <c r="H431" i="29"/>
  <c r="F101" i="29"/>
  <c r="G141" i="29"/>
  <c r="F54" i="29"/>
  <c r="H131" i="29"/>
  <c r="F48" i="29"/>
  <c r="G67" i="29"/>
  <c r="G102" i="29"/>
  <c r="G124" i="29"/>
  <c r="F124" i="29"/>
  <c r="G86" i="29"/>
  <c r="F142" i="29"/>
  <c r="H116" i="29"/>
  <c r="F46" i="29"/>
  <c r="H14" i="29"/>
  <c r="G145" i="29"/>
  <c r="K145" i="29" s="1" a="1"/>
  <c r="K145" i="29" s="1"/>
  <c r="G265" i="29"/>
  <c r="G70" i="29"/>
  <c r="H11" i="29"/>
  <c r="G100" i="29"/>
  <c r="G88" i="29"/>
  <c r="G420" i="29"/>
  <c r="F396" i="29"/>
  <c r="H385" i="29"/>
  <c r="K385" i="29" s="1" a="1"/>
  <c r="K385" i="29" s="1"/>
  <c r="F32" i="29"/>
  <c r="F253" i="29"/>
  <c r="F47" i="29"/>
  <c r="F408" i="29"/>
  <c r="F61" i="29"/>
  <c r="F77" i="29"/>
  <c r="H107" i="29"/>
  <c r="F59" i="29"/>
  <c r="G134" i="29"/>
  <c r="F81" i="29"/>
  <c r="G27" i="29"/>
  <c r="G276" i="29"/>
  <c r="F145" i="29"/>
  <c r="H138" i="29"/>
  <c r="H276" i="29"/>
  <c r="G4" i="29"/>
  <c r="K4" i="29" s="1" a="1"/>
  <c r="K4" i="29" s="1"/>
  <c r="G18" i="29"/>
  <c r="H73" i="29"/>
  <c r="G288" i="29"/>
  <c r="G94" i="29"/>
  <c r="H83" i="29"/>
  <c r="F118" i="29"/>
  <c r="F418" i="29"/>
  <c r="H27" i="29"/>
  <c r="G263" i="29"/>
  <c r="H434" i="29"/>
  <c r="H40" i="29"/>
  <c r="G79" i="29"/>
  <c r="H71" i="29"/>
  <c r="F102" i="29"/>
  <c r="G264" i="29"/>
  <c r="F70" i="29"/>
  <c r="F27" i="29"/>
  <c r="H100" i="29"/>
  <c r="F92" i="29"/>
  <c r="F131" i="29"/>
  <c r="H26" i="29"/>
  <c r="H70" i="29"/>
  <c r="F34" i="29"/>
  <c r="G35" i="29"/>
  <c r="F83" i="29"/>
  <c r="F43" i="29"/>
  <c r="F277" i="29"/>
  <c r="F10" i="29"/>
  <c r="F111" i="29"/>
  <c r="H265" i="29"/>
  <c r="F395" i="29"/>
  <c r="H122" i="29"/>
  <c r="K122" i="29" s="1" a="1"/>
  <c r="K122" i="29" s="1"/>
  <c r="H290" i="29"/>
  <c r="F16" i="29"/>
  <c r="F432" i="29"/>
  <c r="H115" i="29"/>
  <c r="F73" i="29"/>
  <c r="H78" i="29"/>
  <c r="H89" i="29"/>
  <c r="F139" i="29"/>
  <c r="K139" i="29" s="1" a="1"/>
  <c r="K139" i="29" s="1"/>
  <c r="G41" i="29"/>
  <c r="H144" i="29"/>
  <c r="H67" i="29"/>
  <c r="F57" i="29"/>
  <c r="H4" i="29"/>
  <c r="F264" i="29"/>
  <c r="F98" i="29"/>
  <c r="H41" i="29"/>
  <c r="G56" i="29"/>
  <c r="H39" i="29"/>
  <c r="G97" i="29"/>
  <c r="H77" i="29"/>
  <c r="H287" i="29"/>
  <c r="H84" i="29"/>
  <c r="F274" i="29"/>
  <c r="H56" i="29"/>
  <c r="F24" i="29"/>
  <c r="H410" i="29"/>
  <c r="G84" i="29"/>
  <c r="F97" i="29"/>
  <c r="G43" i="29"/>
  <c r="H9" i="29"/>
  <c r="H101" i="29"/>
  <c r="F25" i="29"/>
  <c r="K25" i="29" s="1" a="1"/>
  <c r="K25" i="29" s="1"/>
  <c r="H119" i="29"/>
  <c r="F14" i="29"/>
  <c r="G104" i="29"/>
  <c r="G52" i="29"/>
  <c r="F35" i="29"/>
  <c r="F262" i="29"/>
  <c r="H121" i="29"/>
  <c r="H433" i="29"/>
  <c r="K433" i="29" s="1" a="1"/>
  <c r="K433" i="29" s="1"/>
  <c r="F86" i="29"/>
  <c r="F103" i="29"/>
  <c r="F82" i="29"/>
  <c r="F39" i="29"/>
  <c r="H55" i="29"/>
  <c r="F6" i="29"/>
  <c r="F108" i="29"/>
  <c r="F398" i="29"/>
  <c r="K398" i="29" s="1" a="1"/>
  <c r="K398" i="29" s="1"/>
  <c r="G10" i="29"/>
  <c r="F433" i="29"/>
  <c r="H274" i="29"/>
  <c r="F67" i="29"/>
  <c r="G433" i="29"/>
  <c r="H28" i="29"/>
  <c r="H96" i="29"/>
  <c r="H29" i="29"/>
  <c r="F49" i="29"/>
  <c r="G3" i="29"/>
  <c r="H57" i="29"/>
  <c r="G15" i="29"/>
  <c r="H109" i="29"/>
  <c r="H422" i="29"/>
  <c r="G286" i="29"/>
  <c r="H118" i="29"/>
  <c r="G74" i="29"/>
  <c r="H418" i="29"/>
  <c r="F18" i="29"/>
  <c r="G48" i="29"/>
  <c r="F80" i="29"/>
  <c r="G30" i="29"/>
  <c r="H15" i="29"/>
  <c r="G78" i="29"/>
  <c r="F434" i="29"/>
  <c r="G115" i="29"/>
  <c r="F126" i="29"/>
  <c r="F394" i="29"/>
  <c r="H397" i="29"/>
  <c r="F116" i="29"/>
  <c r="H264" i="29"/>
  <c r="G144" i="29"/>
  <c r="K144" i="29" s="1" a="1"/>
  <c r="K144" i="29" s="1"/>
  <c r="H62" i="29"/>
  <c r="F275" i="29"/>
  <c r="G398" i="29"/>
  <c r="F66" i="29"/>
  <c r="F409" i="29"/>
  <c r="F146" i="29"/>
  <c r="G91" i="29"/>
  <c r="H114" i="29"/>
  <c r="G434" i="29"/>
  <c r="H289" i="29"/>
  <c r="G85" i="29"/>
  <c r="G53" i="29"/>
  <c r="G386" i="29"/>
  <c r="H44" i="29"/>
  <c r="G421" i="29"/>
  <c r="G50" i="29"/>
  <c r="K50" i="29" s="1" a="1"/>
  <c r="K50" i="29" s="1"/>
  <c r="G75" i="29"/>
  <c r="H238" i="29"/>
  <c r="F127" i="29"/>
  <c r="G113" i="29"/>
  <c r="H33" i="29"/>
  <c r="F91" i="29"/>
  <c r="H108" i="29"/>
  <c r="F406" i="29"/>
  <c r="F41" i="29"/>
  <c r="F128" i="29"/>
  <c r="H66" i="29"/>
  <c r="G69" i="29"/>
  <c r="F37" i="29"/>
  <c r="G8" i="29"/>
  <c r="G90" i="29"/>
  <c r="H85" i="29"/>
  <c r="G82" i="29"/>
  <c r="G81" i="29"/>
  <c r="G28" i="29"/>
  <c r="H88" i="29"/>
  <c r="G396" i="29"/>
  <c r="H60" i="29"/>
  <c r="H382" i="29"/>
  <c r="F241" i="29"/>
  <c r="K241" i="29" s="1" a="1"/>
  <c r="K241" i="29" s="1"/>
  <c r="G431" i="29"/>
  <c r="F65" i="29"/>
  <c r="H409" i="29"/>
  <c r="H117" i="29"/>
  <c r="F44" i="29"/>
  <c r="F383" i="29"/>
  <c r="F105" i="29"/>
  <c r="F113" i="29"/>
  <c r="G64" i="29"/>
  <c r="G16" i="29"/>
  <c r="F90" i="29"/>
  <c r="G117" i="29"/>
  <c r="G394" i="29"/>
  <c r="G241" i="29"/>
  <c r="F64" i="29"/>
  <c r="G45" i="29"/>
  <c r="F289" i="29"/>
  <c r="H110" i="29"/>
  <c r="H25" i="29"/>
  <c r="G138" i="29"/>
  <c r="H250" i="29"/>
  <c r="F120" i="29"/>
  <c r="H22" i="29"/>
  <c r="H65" i="29"/>
  <c r="K65" i="29" s="1" a="1"/>
  <c r="K65" i="29" s="1"/>
  <c r="G39" i="29"/>
  <c r="H50" i="29"/>
  <c r="H5" i="29"/>
  <c r="F422" i="29"/>
  <c r="G266" i="29"/>
  <c r="F138" i="29"/>
  <c r="F130" i="29"/>
  <c r="F84" i="29"/>
  <c r="H106" i="29"/>
  <c r="G109" i="29"/>
  <c r="G83" i="29"/>
  <c r="H128" i="29"/>
  <c r="F15" i="29"/>
  <c r="G250" i="29"/>
  <c r="H8" i="29"/>
  <c r="H120" i="29"/>
  <c r="G142" i="29"/>
  <c r="G116" i="29"/>
  <c r="F114" i="29"/>
  <c r="F50" i="29"/>
  <c r="H430" i="29"/>
  <c r="H395" i="29"/>
  <c r="H69" i="29"/>
  <c r="H394" i="29"/>
  <c r="G62" i="29"/>
  <c r="G383" i="29"/>
  <c r="H23" i="29"/>
  <c r="H408" i="29"/>
  <c r="H125" i="29"/>
  <c r="G106" i="29"/>
  <c r="F125" i="29"/>
  <c r="F28" i="29"/>
  <c r="F74" i="29"/>
  <c r="H275" i="29"/>
  <c r="G11" i="29"/>
  <c r="F117" i="29"/>
  <c r="K117" i="29" s="1" a="1"/>
  <c r="K117" i="29" s="1"/>
  <c r="G87" i="29"/>
  <c r="G51" i="29"/>
  <c r="G407" i="29"/>
  <c r="G31" i="29"/>
  <c r="G5" i="29"/>
  <c r="F133" i="29"/>
  <c r="G125" i="29"/>
  <c r="H99" i="29"/>
  <c r="F79" i="29"/>
  <c r="H54" i="29"/>
  <c r="H10" i="29"/>
  <c r="H133" i="29"/>
  <c r="K133" i="29" s="1" a="1"/>
  <c r="K133" i="29" s="1"/>
  <c r="G131" i="29"/>
  <c r="G133" i="29"/>
  <c r="H134" i="29"/>
  <c r="H86" i="29"/>
  <c r="H94" i="29"/>
  <c r="G13" i="29"/>
  <c r="H398" i="29"/>
  <c r="H7" i="29"/>
  <c r="G55" i="29"/>
  <c r="F397" i="29"/>
  <c r="G63" i="29"/>
  <c r="F144" i="29"/>
  <c r="H74" i="29"/>
  <c r="G47" i="29"/>
  <c r="G406" i="29"/>
  <c r="H43" i="29"/>
  <c r="K43" i="29" s="1" a="1"/>
  <c r="K43" i="29" s="1"/>
  <c r="H129" i="29"/>
  <c r="F121" i="29"/>
  <c r="G49" i="29"/>
  <c r="F13" i="29"/>
  <c r="H239" i="29"/>
  <c r="F238" i="29"/>
  <c r="H242" i="29"/>
  <c r="F288" i="29"/>
  <c r="K288" i="29" s="1" a="1"/>
  <c r="K288" i="29" s="1"/>
  <c r="F141" i="29"/>
  <c r="F52" i="29"/>
  <c r="G253" i="29"/>
  <c r="F23" i="29"/>
  <c r="G139" i="29"/>
  <c r="H140" i="29"/>
  <c r="G19" i="29"/>
  <c r="K19" i="29" s="1" a="1"/>
  <c r="K19" i="29" s="1"/>
  <c r="F3" i="29"/>
  <c r="F251" i="29"/>
  <c r="H32" i="29"/>
  <c r="H288" i="29"/>
  <c r="F21" i="29"/>
  <c r="G96" i="29"/>
  <c r="H35" i="29"/>
  <c r="F135" i="29"/>
  <c r="H46" i="29"/>
  <c r="G126" i="29"/>
  <c r="H24" i="29"/>
  <c r="H61" i="29"/>
  <c r="H111" i="29"/>
  <c r="G20" i="29"/>
  <c r="G89" i="29"/>
  <c r="F88" i="29"/>
  <c r="G275" i="29"/>
  <c r="K275" i="29" s="1" a="1"/>
  <c r="K275" i="29" s="1"/>
  <c r="F20" i="29"/>
  <c r="H136" i="29"/>
  <c r="F290" i="29"/>
  <c r="H130" i="29"/>
  <c r="H13" i="29"/>
  <c r="H252" i="29"/>
  <c r="F63" i="29"/>
  <c r="F250" i="29"/>
  <c r="K250" i="29" s="1" a="1"/>
  <c r="K250" i="29" s="1"/>
  <c r="F132" i="29"/>
  <c r="H93" i="29"/>
  <c r="F31" i="29"/>
  <c r="H30" i="29"/>
  <c r="G76" i="29"/>
  <c r="K76" i="29" s="1" a="1"/>
  <c r="K76" i="29" s="1"/>
  <c r="G242" i="29"/>
  <c r="H52" i="29"/>
  <c r="H407" i="29"/>
  <c r="K407" i="29" s="1" a="1"/>
  <c r="K407" i="29" s="1"/>
  <c r="H262" i="29"/>
  <c r="H47" i="29"/>
  <c r="H6" i="29"/>
  <c r="G23" i="29"/>
  <c r="G77" i="29"/>
  <c r="F85" i="29"/>
  <c r="F9" i="29"/>
  <c r="G58" i="29"/>
  <c r="G123" i="29"/>
  <c r="F123" i="29"/>
  <c r="H36" i="29"/>
  <c r="G418" i="29"/>
  <c r="F263" i="29"/>
  <c r="G140" i="29"/>
  <c r="H42" i="29"/>
  <c r="H81" i="29"/>
  <c r="K81" i="29" s="1" a="1"/>
  <c r="K81" i="29" s="1"/>
  <c r="F55" i="29"/>
  <c r="F69" i="29"/>
  <c r="G65" i="29"/>
  <c r="F40" i="29"/>
  <c r="H241" i="29"/>
  <c r="G42" i="29"/>
  <c r="G274" i="29"/>
  <c r="F45" i="29"/>
  <c r="K45" i="29" s="1" a="1"/>
  <c r="K45" i="29" s="1"/>
  <c r="G239" i="29"/>
  <c r="G122" i="29"/>
  <c r="F278" i="29"/>
  <c r="H45" i="29"/>
  <c r="F107" i="29"/>
  <c r="F29" i="29"/>
  <c r="H420" i="29"/>
  <c r="F5" i="29"/>
  <c r="G114" i="29"/>
  <c r="F100" i="29"/>
  <c r="G262" i="29"/>
  <c r="H80" i="29"/>
  <c r="G99" i="29"/>
  <c r="G6" i="29"/>
  <c r="H20" i="29"/>
  <c r="G432" i="29"/>
  <c r="H386" i="29"/>
  <c r="H141" i="29"/>
  <c r="F60" i="29"/>
  <c r="H31" i="29"/>
  <c r="G40" i="29"/>
  <c r="G290" i="29"/>
  <c r="G119" i="29"/>
  <c r="H112" i="29"/>
  <c r="K112" i="29" s="1" a="1"/>
  <c r="K112" i="29" s="1"/>
  <c r="H21" i="29"/>
  <c r="H49" i="29"/>
  <c r="F78" i="29"/>
  <c r="H12" i="29"/>
  <c r="G146" i="29"/>
  <c r="H37" i="29"/>
  <c r="F407" i="29"/>
  <c r="F51" i="29"/>
  <c r="H406" i="29"/>
  <c r="F72" i="29"/>
  <c r="G422" i="29"/>
  <c r="G12" i="29"/>
  <c r="G25" i="29"/>
  <c r="F93" i="29"/>
  <c r="G251" i="29"/>
  <c r="G33" i="29"/>
  <c r="G71" i="29"/>
  <c r="G120" i="29"/>
  <c r="F143" i="29"/>
  <c r="H419" i="29"/>
  <c r="K419" i="29" s="1" a="1"/>
  <c r="K419" i="29" s="1"/>
  <c r="H87" i="29"/>
  <c r="G32" i="29"/>
  <c r="F421" i="29"/>
  <c r="F68" i="29"/>
  <c r="K68" i="29" s="1" a="1"/>
  <c r="K68" i="29" s="1"/>
  <c r="F386" i="29"/>
  <c r="H139" i="29"/>
  <c r="H82" i="29"/>
  <c r="H48" i="29"/>
  <c r="G110" i="29"/>
  <c r="K110" i="29" s="1" a="1"/>
  <c r="K110" i="29" s="1"/>
  <c r="G287" i="29"/>
  <c r="F30" i="29"/>
  <c r="F36" i="29"/>
  <c r="G382" i="29"/>
  <c r="G410" i="29"/>
  <c r="H277" i="29"/>
  <c r="K277" i="29" s="1" a="1"/>
  <c r="K277" i="29" s="1"/>
  <c r="F96" i="29"/>
  <c r="G121" i="29"/>
  <c r="H75" i="29"/>
  <c r="F38" i="29"/>
  <c r="H266" i="29"/>
  <c r="F420" i="29"/>
  <c r="G132" i="29"/>
  <c r="F75" i="29"/>
  <c r="H251" i="29"/>
  <c r="H63" i="29"/>
  <c r="G92" i="29"/>
  <c r="G136" i="29"/>
  <c r="F134" i="29"/>
  <c r="K134" i="29" s="1" a="1"/>
  <c r="K134" i="29" s="1"/>
  <c r="G93" i="29"/>
  <c r="F431" i="29"/>
  <c r="H103" i="29"/>
  <c r="G59" i="29"/>
  <c r="G240" i="29"/>
  <c r="G36" i="29"/>
  <c r="G37" i="29"/>
  <c r="G61" i="29"/>
  <c r="K61" i="29" s="1" a="1"/>
  <c r="K61" i="29" s="1"/>
  <c r="G60" i="29"/>
  <c r="H79" i="29"/>
  <c r="F95" i="29"/>
  <c r="F122" i="29"/>
  <c r="F430" i="29"/>
  <c r="G38" i="29"/>
  <c r="H145" i="29"/>
  <c r="H102" i="29"/>
  <c r="F87" i="29"/>
  <c r="G135" i="29"/>
  <c r="F136" i="29"/>
  <c r="H97" i="29"/>
  <c r="G143" i="29"/>
  <c r="H135" i="29"/>
  <c r="H105" i="29"/>
  <c r="K105" i="29" s="1" a="1"/>
  <c r="K105" i="29" s="1"/>
  <c r="H58" i="29"/>
  <c r="F242" i="29"/>
  <c r="H17" i="29"/>
  <c r="F252" i="29"/>
  <c r="G68" i="29"/>
  <c r="F276" i="29"/>
  <c r="F115" i="29"/>
  <c r="K16" i="29" a="1"/>
  <c r="K16" i="29" s="1"/>
  <c r="K434" i="29" a="1"/>
  <c r="K434" i="29" s="1"/>
  <c r="K431" i="29" a="1"/>
  <c r="K431" i="29" s="1"/>
  <c r="J32" i="12"/>
  <c r="K406" i="29" l="1" a="1"/>
  <c r="K406" i="29" s="1"/>
  <c r="K41" i="29" a="1"/>
  <c r="K41" i="29" s="1"/>
  <c r="K119" i="29" a="1"/>
  <c r="K119" i="29" s="1"/>
  <c r="K5" i="29" a="1"/>
  <c r="K5" i="29" s="1"/>
  <c r="K27" i="29" a="1"/>
  <c r="K27" i="29" s="1"/>
  <c r="K124" i="29" a="1"/>
  <c r="K124" i="29" s="1"/>
  <c r="K62" i="29" a="1"/>
  <c r="K62" i="29" s="1"/>
  <c r="K251" i="29" a="1"/>
  <c r="K251" i="29" s="1"/>
  <c r="K143" i="29" a="1"/>
  <c r="K143" i="29" s="1"/>
  <c r="K287" i="29" a="1"/>
  <c r="K287" i="29" s="1"/>
  <c r="K137" i="29" a="1"/>
  <c r="K137" i="29" s="1"/>
  <c r="K40" i="29" a="1"/>
  <c r="K40" i="29" s="1"/>
  <c r="K111" i="29" a="1"/>
  <c r="K111" i="29" s="1"/>
  <c r="K83" i="29" a="1"/>
  <c r="K83" i="29" s="1"/>
  <c r="K397" i="29" a="1"/>
  <c r="K397" i="29" s="1"/>
  <c r="K386" i="29" a="1"/>
  <c r="K386" i="29" s="1"/>
  <c r="K71" i="29" a="1"/>
  <c r="K71" i="29" s="1"/>
  <c r="K55" i="29" a="1"/>
  <c r="K55" i="29" s="1"/>
  <c r="K21" i="29" a="1"/>
  <c r="K21" i="29" s="1"/>
  <c r="K49" i="29" a="1"/>
  <c r="K49" i="29" s="1"/>
  <c r="K382" i="29" a="1"/>
  <c r="K382" i="29" s="1"/>
  <c r="K115" i="29" a="1"/>
  <c r="K115" i="29" s="1"/>
  <c r="K92" i="29" a="1"/>
  <c r="K92" i="29" s="1"/>
  <c r="K32" i="29" a="1"/>
  <c r="K32" i="29" s="1"/>
  <c r="K93" i="29" a="1"/>
  <c r="K93" i="29" s="1"/>
  <c r="K238" i="29" a="1"/>
  <c r="K238" i="29" s="1"/>
  <c r="K383" i="29" a="1"/>
  <c r="K383" i="29" s="1"/>
  <c r="K86" i="29" a="1"/>
  <c r="K86" i="29" s="1"/>
  <c r="K39" i="29" a="1"/>
  <c r="K39" i="29" s="1"/>
  <c r="K94" i="29" a="1"/>
  <c r="K94" i="29" s="1"/>
  <c r="K100" i="29" a="1"/>
  <c r="K100" i="29" s="1"/>
  <c r="K142" i="29" a="1"/>
  <c r="K142" i="29" s="1"/>
  <c r="K73" i="29" a="1"/>
  <c r="K73" i="29" s="1"/>
  <c r="K126" i="29" a="1"/>
  <c r="K126" i="29" s="1"/>
  <c r="K69" i="29" a="1"/>
  <c r="K69" i="29" s="1"/>
  <c r="K90" i="29" a="1"/>
  <c r="K90" i="29" s="1"/>
  <c r="K239" i="29" a="1"/>
  <c r="K239" i="29" s="1"/>
  <c r="K10" i="29" a="1"/>
  <c r="K10" i="29" s="1"/>
  <c r="K108" i="29" a="1"/>
  <c r="K108" i="29" s="1"/>
  <c r="K104" i="29" a="1"/>
  <c r="K104" i="29" s="1"/>
  <c r="K103" i="29" a="1"/>
  <c r="K103" i="29" s="1"/>
  <c r="K254" i="29" a="1"/>
  <c r="K254" i="29" s="1"/>
  <c r="K75" i="29" a="1"/>
  <c r="K75" i="29" s="1"/>
  <c r="K290" i="29" a="1"/>
  <c r="K290" i="29" s="1"/>
  <c r="K252" i="29" a="1"/>
  <c r="K252" i="29" s="1"/>
  <c r="K47" i="29" a="1"/>
  <c r="K47" i="29" s="1"/>
  <c r="K116" i="29" a="1"/>
  <c r="K116" i="29" s="1"/>
  <c r="K74" i="29" a="1"/>
  <c r="K74" i="29" s="1"/>
  <c r="K263" i="29" a="1"/>
  <c r="K263" i="29" s="1"/>
  <c r="K132" i="29" a="1"/>
  <c r="K132" i="29" s="1"/>
  <c r="K286" i="29" a="1"/>
  <c r="K286" i="29" s="1"/>
  <c r="K24" i="29" a="1"/>
  <c r="K24" i="29" s="1"/>
  <c r="K135" i="29" a="1"/>
  <c r="K135" i="29" s="1"/>
  <c r="K37" i="29" a="1"/>
  <c r="K37" i="29" s="1"/>
  <c r="K42" i="29" a="1"/>
  <c r="K42" i="29" s="1"/>
  <c r="K242" i="29" a="1"/>
  <c r="K242" i="29" s="1"/>
  <c r="K89" i="29" a="1"/>
  <c r="K89" i="29" s="1"/>
  <c r="K13" i="29" a="1"/>
  <c r="K13" i="29" s="1"/>
  <c r="K54" i="29" a="1"/>
  <c r="K54" i="29" s="1"/>
  <c r="K106" i="29" a="1"/>
  <c r="K106" i="29" s="1"/>
  <c r="K8" i="29" a="1"/>
  <c r="K8" i="29" s="1"/>
  <c r="K91" i="29" a="1"/>
  <c r="K91" i="29" s="1"/>
  <c r="K9" i="29" a="1"/>
  <c r="K9" i="29" s="1"/>
  <c r="K264" i="29" a="1"/>
  <c r="K264" i="29" s="1"/>
  <c r="K240" i="29" a="1"/>
  <c r="K240" i="29" s="1"/>
  <c r="K121" i="29" a="1"/>
  <c r="K121" i="29" s="1"/>
  <c r="K20" i="29" a="1"/>
  <c r="K20" i="29" s="1"/>
  <c r="K79" i="29" a="1"/>
  <c r="K79" i="29" s="1"/>
  <c r="K396" i="29" a="1"/>
  <c r="K396" i="29" s="1"/>
  <c r="K38" i="29" a="1"/>
  <c r="K38" i="29" s="1"/>
  <c r="K88" i="29" a="1"/>
  <c r="K88" i="29" s="1"/>
  <c r="K67" i="29" a="1"/>
  <c r="K67" i="29" s="1"/>
  <c r="K52" i="29" a="1"/>
  <c r="K52" i="29" s="1"/>
  <c r="K101" i="29" a="1"/>
  <c r="K101" i="29" s="1"/>
  <c r="K136" i="29" a="1"/>
  <c r="K136" i="29" s="1"/>
  <c r="K274" i="29" a="1"/>
  <c r="K274" i="29" s="1"/>
  <c r="K14" i="29" a="1"/>
  <c r="K14" i="29" s="1"/>
  <c r="K418" i="29" a="1"/>
  <c r="K418" i="29" s="1"/>
  <c r="K99" i="29" a="1"/>
  <c r="K99" i="29" s="1"/>
  <c r="K128" i="29" a="1"/>
  <c r="K128" i="29" s="1"/>
  <c r="K64" i="29" a="1"/>
  <c r="K64" i="29" s="1"/>
  <c r="K11" i="29" a="1"/>
  <c r="K11" i="29" s="1"/>
  <c r="K34" i="29" a="1"/>
  <c r="K34" i="29" s="1"/>
  <c r="K130" i="29" a="1"/>
  <c r="K130" i="29" s="1"/>
  <c r="K138" i="29" a="1"/>
  <c r="K138" i="29" s="1"/>
  <c r="K60" i="29" a="1"/>
  <c r="K60" i="29" s="1"/>
  <c r="K146" i="29" a="1"/>
  <c r="K146" i="29" s="1"/>
  <c r="K30" i="29" a="1"/>
  <c r="K30" i="29" s="1"/>
  <c r="K422" i="29" a="1"/>
  <c r="K422" i="29" s="1"/>
  <c r="K262" i="29" a="1"/>
  <c r="K262" i="29" s="1"/>
  <c r="K420" i="29" a="1"/>
  <c r="K420" i="29" s="1"/>
  <c r="K29" i="29" a="1"/>
  <c r="K29" i="29" s="1"/>
  <c r="K409" i="29" a="1"/>
  <c r="K409" i="29" s="1"/>
  <c r="K85" i="29" a="1"/>
  <c r="K85" i="29" s="1"/>
  <c r="K394" i="29" a="1"/>
  <c r="K394" i="29" s="1"/>
  <c r="K97" i="29" a="1"/>
  <c r="K97" i="29" s="1"/>
  <c r="K33" i="29" a="1"/>
  <c r="K33" i="29" s="1"/>
  <c r="K278" i="29" a="1"/>
  <c r="K278" i="29" s="1"/>
  <c r="K253" i="29" a="1"/>
  <c r="K253" i="29" s="1"/>
  <c r="K35" i="29" a="1"/>
  <c r="K35" i="29" s="1"/>
  <c r="K63" i="29" a="1"/>
  <c r="K63" i="29" s="1"/>
  <c r="K141" i="29" a="1"/>
  <c r="K141" i="29" s="1"/>
  <c r="K123" i="29" a="1"/>
  <c r="K123" i="29" s="1"/>
  <c r="K109" i="29" a="1"/>
  <c r="K109" i="29" s="1"/>
  <c r="K289" i="29" a="1"/>
  <c r="K289" i="29" s="1"/>
  <c r="K125" i="29" a="1"/>
  <c r="K125" i="29" s="1"/>
  <c r="K59" i="29" a="1"/>
  <c r="K59" i="29" s="1"/>
  <c r="K129" i="29" a="1"/>
  <c r="K129" i="29" s="1"/>
  <c r="K7" i="29" a="1"/>
  <c r="K7" i="29" s="1"/>
  <c r="K95" i="29" a="1"/>
  <c r="K95" i="29" s="1"/>
  <c r="K384" i="29" a="1"/>
  <c r="K384" i="29" s="1"/>
  <c r="K36" i="29" a="1"/>
  <c r="K36" i="29" s="1"/>
  <c r="K28" i="29" a="1"/>
  <c r="K28" i="29" s="1"/>
  <c r="K84" i="29" a="1"/>
  <c r="K84" i="29" s="1"/>
  <c r="K78" i="29" a="1"/>
  <c r="K78" i="29" s="1"/>
  <c r="K70" i="29" a="1"/>
  <c r="K70" i="29" s="1"/>
  <c r="K102" i="29" a="1"/>
  <c r="K102" i="29" s="1"/>
  <c r="K118" i="29" a="1"/>
  <c r="K118" i="29" s="1"/>
  <c r="K77" i="29" a="1"/>
  <c r="K77" i="29" s="1"/>
  <c r="K46" i="29" a="1"/>
  <c r="K46" i="29" s="1"/>
  <c r="K48" i="29" a="1"/>
  <c r="K48" i="29" s="1"/>
  <c r="K53" i="29" a="1"/>
  <c r="K53" i="29" s="1"/>
  <c r="K127" i="29" a="1"/>
  <c r="K127" i="29" s="1"/>
  <c r="K430" i="29" a="1"/>
  <c r="K430" i="29" s="1"/>
  <c r="K107" i="29" a="1"/>
  <c r="K107" i="29" s="1"/>
  <c r="K18" i="29" a="1"/>
  <c r="K18" i="29" s="1"/>
  <c r="K113" i="29" a="1"/>
  <c r="K113" i="29" s="1"/>
  <c r="K56" i="29" a="1"/>
  <c r="K56" i="29" s="1"/>
  <c r="K395" i="29" a="1"/>
  <c r="K395" i="29" s="1"/>
  <c r="K26" i="29" a="1"/>
  <c r="K26" i="29" s="1"/>
  <c r="K140" i="29" a="1"/>
  <c r="K140" i="29" s="1"/>
  <c r="K17" i="29" a="1"/>
  <c r="K17" i="29" s="1"/>
  <c r="K408" i="29" a="1"/>
  <c r="K408" i="29" s="1"/>
  <c r="K276" i="29" a="1"/>
  <c r="K276" i="29" s="1"/>
  <c r="K96" i="29" a="1"/>
  <c r="K96" i="29" s="1"/>
  <c r="K15" i="29" a="1"/>
  <c r="K15" i="29" s="1"/>
  <c r="K266" i="29" a="1"/>
  <c r="K266" i="29" s="1"/>
  <c r="K80" i="29" a="1"/>
  <c r="K80" i="29" s="1"/>
  <c r="K131" i="29" a="1"/>
  <c r="K131" i="29" s="1"/>
  <c r="K22" i="29" a="1"/>
  <c r="K22" i="29" s="1"/>
  <c r="K66" i="29" a="1"/>
  <c r="K66" i="29" s="1"/>
  <c r="K120" i="29" a="1"/>
  <c r="K120" i="29" s="1"/>
  <c r="K23" i="29" a="1"/>
  <c r="K23" i="29" s="1"/>
  <c r="K114" i="29" a="1"/>
  <c r="K114" i="29" s="1"/>
  <c r="K82" i="29" a="1"/>
  <c r="K82" i="29" s="1"/>
  <c r="K432" i="29" a="1"/>
  <c r="K432" i="29" s="1"/>
  <c r="K57" i="29" a="1"/>
  <c r="K57" i="29" s="1"/>
  <c r="K12" i="29" a="1"/>
  <c r="K12" i="29" s="1"/>
  <c r="K31" i="29" a="1"/>
  <c r="K31" i="29" s="1"/>
  <c r="K51" i="29" a="1"/>
  <c r="K51" i="29" s="1"/>
  <c r="K58" i="29" a="1"/>
  <c r="K58" i="29" s="1"/>
  <c r="K44" i="29" a="1"/>
  <c r="K44" i="29" s="1"/>
  <c r="K87" i="29" a="1"/>
  <c r="K87" i="29" s="1"/>
  <c r="K265" i="29" a="1"/>
  <c r="K265" i="29" s="1"/>
  <c r="K6" i="29" a="1"/>
  <c r="K6" i="29" s="1"/>
  <c r="J383" i="29" a="1"/>
  <c r="J383" i="29" s="1"/>
  <c r="J143" i="29" a="1"/>
  <c r="J143" i="29" s="1"/>
  <c r="J119" i="29" a="1"/>
  <c r="J119" i="29" s="1"/>
  <c r="J20" i="29" a="1"/>
  <c r="J20" i="29" s="1"/>
  <c r="J95" i="29" a="1"/>
  <c r="J95" i="29" s="1"/>
  <c r="J100" i="29" a="1"/>
  <c r="J100" i="29" s="1"/>
  <c r="J39" i="29" a="1"/>
  <c r="J39" i="29" s="1"/>
  <c r="J5" i="29" a="1"/>
  <c r="J5" i="29" s="1"/>
  <c r="J19" i="29" a="1"/>
  <c r="J19" i="29" s="1"/>
  <c r="J32" i="29" a="1"/>
  <c r="J32" i="29" s="1"/>
  <c r="J125" i="29" a="1"/>
  <c r="J125" i="29" s="1"/>
  <c r="J287" i="29" a="1"/>
  <c r="J287" i="29" s="1"/>
  <c r="J135" i="29" a="1"/>
  <c r="J135" i="29" s="1"/>
  <c r="J48" i="29" a="1"/>
  <c r="J48" i="29" s="1"/>
  <c r="J76" i="29" a="1"/>
  <c r="J76" i="29" s="1"/>
  <c r="J107" i="29" a="1"/>
  <c r="J107" i="29" s="1"/>
  <c r="J124" i="29" a="1"/>
  <c r="J124" i="29" s="1"/>
  <c r="J103" i="29" a="1"/>
  <c r="J103" i="29" s="1"/>
  <c r="J8" i="29" a="1"/>
  <c r="J8" i="29" s="1"/>
  <c r="J80" i="29" a="1"/>
  <c r="J80" i="29" s="1"/>
  <c r="J81" i="29" a="1"/>
  <c r="J81" i="29" s="1"/>
  <c r="J238" i="29" a="1"/>
  <c r="J238" i="29" s="1"/>
  <c r="J88" i="29" a="1"/>
  <c r="J88" i="29" s="1"/>
  <c r="J9" i="29" a="1"/>
  <c r="J9" i="29" s="1"/>
  <c r="J31" i="29" a="1"/>
  <c r="J31" i="29" s="1"/>
  <c r="J51" i="29" a="1"/>
  <c r="J51" i="29" s="1"/>
  <c r="J139" i="29" a="1"/>
  <c r="J139" i="29" s="1"/>
  <c r="J44" i="29" a="1"/>
  <c r="J44" i="29" s="1"/>
  <c r="J56" i="29" a="1"/>
  <c r="J56" i="29" s="1"/>
  <c r="J22" i="29" a="1"/>
  <c r="J22" i="29" s="1"/>
  <c r="J240" i="29" a="1"/>
  <c r="J240" i="29" s="1"/>
  <c r="J62" i="29" a="1"/>
  <c r="J62" i="29" s="1"/>
  <c r="J70" i="29" a="1"/>
  <c r="J70" i="29" s="1"/>
  <c r="J122" i="29" a="1"/>
  <c r="J122" i="29" s="1"/>
  <c r="J93" i="29" a="1"/>
  <c r="J93" i="29" s="1"/>
  <c r="J407" i="29" a="1"/>
  <c r="J407" i="29" s="1"/>
  <c r="J37" i="29" a="1"/>
  <c r="J37" i="29" s="1"/>
  <c r="J58" i="29" a="1"/>
  <c r="J58" i="29" s="1"/>
  <c r="J262" i="29" a="1"/>
  <c r="J262" i="29" s="1"/>
  <c r="J17" i="29" a="1"/>
  <c r="J17" i="29" s="1"/>
  <c r="J90" i="29" a="1"/>
  <c r="J90" i="29" s="1"/>
  <c r="J385" i="29" a="1"/>
  <c r="J385" i="29" s="1"/>
  <c r="J91" i="29" a="1"/>
  <c r="J91" i="29" s="1"/>
  <c r="J30" i="29" a="1"/>
  <c r="J30" i="29" s="1"/>
  <c r="J74" i="29" a="1"/>
  <c r="J74" i="29" s="1"/>
  <c r="J114" i="29" a="1"/>
  <c r="J114" i="29" s="1"/>
  <c r="J418" i="29" a="1"/>
  <c r="J418" i="29" s="1"/>
  <c r="J106" i="29" a="1"/>
  <c r="J106" i="29" s="1"/>
  <c r="J83" i="29" a="1"/>
  <c r="J83" i="29" s="1"/>
  <c r="J92" i="29" a="1"/>
  <c r="J92" i="29" s="1"/>
  <c r="J49" i="29" a="1"/>
  <c r="J49" i="29" s="1"/>
  <c r="J432" i="29" a="1"/>
  <c r="J432" i="29" s="1"/>
  <c r="J25" i="29" a="1"/>
  <c r="J25" i="29" s="1"/>
  <c r="J115" i="29" a="1"/>
  <c r="J115" i="29" s="1"/>
  <c r="J23" i="29" a="1"/>
  <c r="J23" i="29" s="1"/>
  <c r="J21" i="29" a="1"/>
  <c r="J21" i="29" s="1"/>
  <c r="J15" i="29" a="1"/>
  <c r="J15" i="29" s="1"/>
  <c r="J408" i="29" a="1"/>
  <c r="J408" i="29" s="1"/>
  <c r="J53" i="29" a="1"/>
  <c r="J53" i="29" s="1"/>
  <c r="J288" i="29" a="1"/>
  <c r="J288" i="29" s="1"/>
  <c r="J99" i="29" a="1"/>
  <c r="J99" i="29" s="1"/>
  <c r="J55" i="29" a="1"/>
  <c r="J55" i="29" s="1"/>
  <c r="J84" i="29" a="1"/>
  <c r="J84" i="29" s="1"/>
  <c r="J409" i="29" a="1"/>
  <c r="J409" i="29" s="1"/>
  <c r="J397" i="29" a="1"/>
  <c r="J397" i="29" s="1"/>
  <c r="J289" i="29" a="1"/>
  <c r="J289" i="29" s="1"/>
  <c r="J87" i="29" a="1"/>
  <c r="J87" i="29" s="1"/>
  <c r="J251" i="29" a="1"/>
  <c r="J251" i="29" s="1"/>
  <c r="J42" i="29" a="1"/>
  <c r="J42" i="29" s="1"/>
  <c r="J120" i="29" a="1"/>
  <c r="J120" i="29" s="1"/>
  <c r="J406" i="29" a="1"/>
  <c r="J406" i="29" s="1"/>
  <c r="J136" i="29" a="1"/>
  <c r="J136" i="29" s="1"/>
  <c r="J254" i="29" a="1"/>
  <c r="J254" i="29" s="1"/>
  <c r="J396" i="29" a="1"/>
  <c r="J396" i="29" s="1"/>
  <c r="J145" i="29" a="1"/>
  <c r="J145" i="29" s="1"/>
  <c r="J137" i="29" a="1"/>
  <c r="J137" i="29" s="1"/>
  <c r="J35" i="29" a="1"/>
  <c r="J35" i="29" s="1"/>
  <c r="J277" i="29" a="1"/>
  <c r="J277" i="29" s="1"/>
  <c r="J46" i="29" a="1"/>
  <c r="J46" i="29" s="1"/>
  <c r="J141" i="29" a="1"/>
  <c r="J141" i="29" s="1"/>
  <c r="J104" i="29" a="1"/>
  <c r="J104" i="29" s="1"/>
  <c r="J40" i="29" a="1"/>
  <c r="J40" i="29" s="1"/>
  <c r="J3" i="29" a="1"/>
  <c r="J3" i="29" s="1"/>
  <c r="J28" i="29" a="1"/>
  <c r="J28" i="29" s="1"/>
  <c r="J38" i="29" a="1"/>
  <c r="J38" i="29" s="1"/>
  <c r="J113" i="29" a="1"/>
  <c r="J113" i="29" s="1"/>
  <c r="J140" i="29" a="1"/>
  <c r="J140" i="29" s="1"/>
  <c r="J128" i="29" a="1"/>
  <c r="J128" i="29" s="1"/>
  <c r="J98" i="29" a="1"/>
  <c r="J98" i="29" s="1"/>
  <c r="J130" i="29" a="1"/>
  <c r="J130" i="29" s="1"/>
  <c r="J386" i="29" a="1"/>
  <c r="J386" i="29" s="1"/>
  <c r="J138" i="29" a="1"/>
  <c r="J138" i="29" s="1"/>
  <c r="J6" i="29" a="1"/>
  <c r="J6" i="29" s="1"/>
  <c r="J86" i="29" a="1"/>
  <c r="J86" i="29" s="1"/>
  <c r="J263" i="29" a="1"/>
  <c r="J263" i="29" s="1"/>
  <c r="J75" i="29" a="1"/>
  <c r="J75" i="29" s="1"/>
  <c r="J96" i="29" a="1"/>
  <c r="J96" i="29" s="1"/>
  <c r="J69" i="29" a="1"/>
  <c r="J69" i="29" s="1"/>
  <c r="J123" i="29" a="1"/>
  <c r="J123" i="29" s="1"/>
  <c r="J146" i="29" a="1"/>
  <c r="J146" i="29" s="1"/>
  <c r="J266" i="29" a="1"/>
  <c r="J266" i="29" s="1"/>
  <c r="J250" i="29" a="1"/>
  <c r="J250" i="29" s="1"/>
  <c r="J78" i="29" a="1"/>
  <c r="J78" i="29" s="1"/>
  <c r="J410" i="29" a="1"/>
  <c r="J410" i="29" s="1"/>
  <c r="J50" i="29" a="1"/>
  <c r="J50" i="29" s="1"/>
  <c r="J54" i="29" a="1"/>
  <c r="J54" i="29" s="1"/>
  <c r="J384" i="29" a="1"/>
  <c r="J384" i="29" s="1"/>
  <c r="J116" i="29" a="1"/>
  <c r="J116" i="29" s="1"/>
  <c r="J77" i="29" a="1"/>
  <c r="J77" i="29" s="1"/>
  <c r="J276" i="29" a="1"/>
  <c r="J276" i="29" s="1"/>
  <c r="J109" i="29" a="1"/>
  <c r="J109" i="29" s="1"/>
  <c r="J419" i="29" a="1"/>
  <c r="J419" i="29" s="1"/>
  <c r="J422" i="29" a="1"/>
  <c r="J422" i="29" s="1"/>
  <c r="J60" i="29" a="1"/>
  <c r="J60" i="29" s="1"/>
  <c r="J59" i="29" a="1"/>
  <c r="J59" i="29" s="1"/>
  <c r="J433" i="29" a="1"/>
  <c r="J433" i="29" s="1"/>
  <c r="J274" i="29" a="1"/>
  <c r="J274" i="29" s="1"/>
  <c r="J144" i="29" a="1"/>
  <c r="J144" i="29" s="1"/>
  <c r="J10" i="29" a="1"/>
  <c r="J10" i="29" s="1"/>
  <c r="J239" i="29" a="1"/>
  <c r="J239" i="29" s="1"/>
  <c r="J57" i="29" a="1"/>
  <c r="J57" i="29" s="1"/>
  <c r="J133" i="29" a="1"/>
  <c r="J133" i="29" s="1"/>
  <c r="J73" i="29" a="1"/>
  <c r="J73" i="29" s="1"/>
  <c r="J242" i="29" a="1"/>
  <c r="J242" i="29" s="1"/>
  <c r="J129" i="29" a="1"/>
  <c r="J129" i="29" s="1"/>
  <c r="J24" i="29" a="1"/>
  <c r="J24" i="29" s="1"/>
  <c r="J398" i="29" a="1"/>
  <c r="J398" i="29" s="1"/>
  <c r="J85" i="29" a="1"/>
  <c r="J85" i="29" s="1"/>
  <c r="J395" i="29" a="1"/>
  <c r="J395" i="29" s="1"/>
  <c r="J264" i="29" a="1"/>
  <c r="J264" i="29" s="1"/>
  <c r="J101" i="29" a="1"/>
  <c r="J101" i="29" s="1"/>
  <c r="J252" i="29" a="1"/>
  <c r="J252" i="29" s="1"/>
  <c r="J420" i="29" a="1"/>
  <c r="J420" i="29" s="1"/>
  <c r="J79" i="29" a="1"/>
  <c r="J79" i="29" s="1"/>
  <c r="J47" i="29" a="1"/>
  <c r="J47" i="29" s="1"/>
  <c r="J118" i="29" a="1"/>
  <c r="J118" i="29" s="1"/>
  <c r="J66" i="29" a="1"/>
  <c r="J66" i="29" s="1"/>
  <c r="J134" i="29" a="1"/>
  <c r="J134" i="29" s="1"/>
  <c r="J36" i="29" a="1"/>
  <c r="J36" i="29" s="1"/>
  <c r="J421" i="29" a="1"/>
  <c r="J421" i="29" s="1"/>
  <c r="J4" i="29" a="1"/>
  <c r="J4" i="29" s="1"/>
  <c r="J67" i="29" a="1"/>
  <c r="J67" i="29" s="1"/>
  <c r="J68" i="29" a="1"/>
  <c r="J68" i="29" s="1"/>
  <c r="J241" i="29" a="1"/>
  <c r="J241" i="29" s="1"/>
  <c r="J286" i="29" a="1"/>
  <c r="J286" i="29" s="1"/>
  <c r="J265" i="29" a="1"/>
  <c r="J265" i="29" s="1"/>
  <c r="J52" i="29" a="1"/>
  <c r="J52" i="29" s="1"/>
  <c r="J11" i="29" a="1"/>
  <c r="J11" i="29" s="1"/>
  <c r="J82" i="29" a="1"/>
  <c r="J82" i="29" s="1"/>
  <c r="J434" i="29" a="1"/>
  <c r="J434" i="29" s="1"/>
  <c r="J29" i="29" a="1"/>
  <c r="J29" i="29" s="1"/>
  <c r="J94" i="29" a="1"/>
  <c r="J94" i="29" s="1"/>
  <c r="J431" i="29" a="1"/>
  <c r="J431" i="29" s="1"/>
  <c r="J45" i="29" a="1"/>
  <c r="J45" i="29" s="1"/>
  <c r="J16" i="29" a="1"/>
  <c r="J16" i="29" s="1"/>
  <c r="J117" i="29" a="1"/>
  <c r="J117" i="29" s="1"/>
  <c r="J108" i="29" a="1"/>
  <c r="J108" i="29" s="1"/>
  <c r="J111" i="29" a="1"/>
  <c r="J111" i="29" s="1"/>
  <c r="J71" i="29" a="1"/>
  <c r="J71" i="29" s="1"/>
  <c r="J33" i="29" a="1"/>
  <c r="J33" i="29" s="1"/>
  <c r="J12" i="29" a="1"/>
  <c r="J12" i="29" s="1"/>
  <c r="J110" i="29" a="1"/>
  <c r="J110" i="29" s="1"/>
  <c r="J102" i="29" a="1"/>
  <c r="J102" i="29" s="1"/>
  <c r="J278" i="29" a="1"/>
  <c r="J278" i="29" s="1"/>
  <c r="J26" i="29" a="1"/>
  <c r="J26" i="29" s="1"/>
  <c r="J112" i="29" a="1"/>
  <c r="J112" i="29" s="1"/>
  <c r="J89" i="29" a="1"/>
  <c r="J89" i="29" s="1"/>
  <c r="J34" i="29" a="1"/>
  <c r="J34" i="29" s="1"/>
  <c r="J253" i="29" a="1"/>
  <c r="J253" i="29" s="1"/>
  <c r="J65" i="29" a="1"/>
  <c r="J65" i="29" s="1"/>
  <c r="J14" i="29" a="1"/>
  <c r="J14" i="29" s="1"/>
  <c r="J394" i="29" a="1"/>
  <c r="J394" i="29" s="1"/>
  <c r="J7" i="29" a="1"/>
  <c r="J7" i="29" s="1"/>
  <c r="J97" i="29" a="1"/>
  <c r="J97" i="29" s="1"/>
  <c r="J27" i="29" a="1"/>
  <c r="J27" i="29" s="1"/>
  <c r="J121" i="29" a="1"/>
  <c r="J121" i="29" s="1"/>
  <c r="J142" i="29" a="1"/>
  <c r="J142" i="29" s="1"/>
  <c r="J275" i="29" a="1"/>
  <c r="J275" i="29" s="1"/>
  <c r="K3" i="29" a="1"/>
  <c r="K3" i="29" s="1"/>
  <c r="J41" i="29" a="1"/>
  <c r="J41" i="29" s="1"/>
  <c r="J126" i="29" a="1"/>
  <c r="J126" i="29" s="1"/>
  <c r="J72" i="29" a="1"/>
  <c r="J72" i="29" s="1"/>
  <c r="J13" i="29" a="1"/>
  <c r="J13" i="29" s="1"/>
  <c r="J382" i="29" a="1"/>
  <c r="J382" i="29" s="1"/>
  <c r="J61" i="29" a="1"/>
  <c r="J61" i="29" s="1"/>
  <c r="J18" i="29" a="1"/>
  <c r="J18" i="29" s="1"/>
  <c r="J43" i="29" a="1"/>
  <c r="J43" i="29" s="1"/>
  <c r="J132" i="29" a="1"/>
  <c r="J132" i="29" s="1"/>
  <c r="J63" i="29" a="1"/>
  <c r="J63" i="29" s="1"/>
  <c r="J131" i="29" a="1"/>
  <c r="J131" i="29" s="1"/>
  <c r="J290" i="29" a="1"/>
  <c r="J290" i="29" s="1"/>
  <c r="J64" i="29" a="1"/>
  <c r="J64" i="29" s="1"/>
  <c r="J127" i="29" a="1"/>
  <c r="J127" i="29" s="1"/>
  <c r="J105" i="29" a="1"/>
  <c r="J105" i="29" s="1"/>
  <c r="J430" i="29" a="1"/>
  <c r="J430" i="29" s="1"/>
  <c r="AH36" i="12"/>
  <c r="R36" i="12"/>
  <c r="AH25" i="12"/>
  <c r="R25" i="12"/>
  <c r="B39" i="14"/>
  <c r="B13" i="14"/>
  <c r="B26" i="14" s="1"/>
  <c r="B18" i="14"/>
  <c r="AI12" i="12"/>
  <c r="AI13" i="12"/>
  <c r="B11" i="14"/>
  <c r="C45" i="14" s="1"/>
  <c r="B12" i="14"/>
  <c r="C46" i="14" s="1"/>
  <c r="B16" i="14"/>
  <c r="B17" i="14"/>
  <c r="B24" i="14"/>
  <c r="B38" i="14"/>
  <c r="P3" i="29" l="1"/>
  <c r="Q3" i="29" s="1"/>
  <c r="N3" i="29"/>
  <c r="O3" i="29" s="1"/>
  <c r="B25" i="14"/>
  <c r="C47" i="14"/>
  <c r="N301" i="24" l="1"/>
  <c r="N3" i="24" l="1"/>
  <c r="D24" i="18" l="1"/>
  <c r="E24" i="18"/>
  <c r="C24" i="18"/>
  <c r="D21" i="18"/>
  <c r="E21" i="18"/>
  <c r="C21" i="18"/>
  <c r="P31" i="12" l="1"/>
  <c r="C57" i="19" l="1"/>
  <c r="B4" i="18" l="1"/>
  <c r="D6" i="18" l="1"/>
  <c r="B6" i="18"/>
  <c r="C6" i="18"/>
  <c r="D12" i="18"/>
  <c r="B8" i="18" l="1"/>
  <c r="D9" i="18"/>
  <c r="C10" i="18"/>
  <c r="B12" i="18"/>
  <c r="C73" i="14" s="1"/>
  <c r="C7" i="18"/>
  <c r="B9" i="18"/>
  <c r="D10" i="18"/>
  <c r="C11" i="18"/>
  <c r="D7" i="18"/>
  <c r="C8" i="18"/>
  <c r="B10" i="18"/>
  <c r="D11" i="18"/>
  <c r="C12" i="18"/>
  <c r="B7" i="18"/>
  <c r="D8" i="18"/>
  <c r="C9" i="18"/>
  <c r="B11" i="18"/>
  <c r="D68" i="14" l="1"/>
  <c r="D69" i="14" s="1"/>
  <c r="C68" i="14"/>
  <c r="C69" i="14" s="1"/>
  <c r="E68" i="14"/>
  <c r="E69" i="14" s="1"/>
  <c r="R162" i="24" l="1"/>
  <c r="R484" i="24"/>
  <c r="R526" i="24"/>
  <c r="R465" i="24"/>
  <c r="R525" i="24"/>
  <c r="R507" i="24"/>
  <c r="R523" i="24"/>
  <c r="R522" i="24"/>
  <c r="R521" i="24"/>
  <c r="R19" i="24"/>
  <c r="R39" i="24"/>
  <c r="R512" i="24"/>
  <c r="R332" i="24"/>
  <c r="R229" i="24"/>
  <c r="R356" i="24"/>
  <c r="R337" i="24"/>
  <c r="R532" i="24"/>
  <c r="R499" i="24"/>
  <c r="R461" i="24"/>
  <c r="R450" i="24"/>
  <c r="R411" i="24"/>
  <c r="R403" i="24"/>
  <c r="R331" i="24"/>
  <c r="R286" i="24"/>
  <c r="R252" i="24"/>
  <c r="R242" i="24"/>
  <c r="R214" i="24"/>
  <c r="R159" i="24"/>
  <c r="R141" i="24"/>
  <c r="R126" i="24"/>
  <c r="R33" i="24"/>
  <c r="R10" i="24"/>
  <c r="R452" i="24"/>
  <c r="R378" i="24"/>
  <c r="R334" i="24"/>
  <c r="R327" i="24"/>
  <c r="R177" i="24"/>
  <c r="R166" i="24"/>
  <c r="R55" i="24"/>
  <c r="R591" i="24"/>
  <c r="R586" i="24"/>
  <c r="R583" i="24"/>
  <c r="R575" i="24"/>
  <c r="R573" i="24"/>
  <c r="R557" i="24"/>
  <c r="R520" i="24"/>
  <c r="R515" i="24"/>
  <c r="R505" i="24"/>
  <c r="R491" i="24"/>
  <c r="R489" i="24"/>
  <c r="R480" i="24"/>
  <c r="R479" i="24"/>
  <c r="R478" i="24"/>
  <c r="R457" i="24"/>
  <c r="R446" i="24"/>
  <c r="R442" i="24"/>
  <c r="R424" i="24"/>
  <c r="R421" i="24"/>
  <c r="R420" i="24"/>
  <c r="R407" i="24"/>
  <c r="R404" i="24"/>
  <c r="R402" i="24"/>
  <c r="R396" i="24"/>
  <c r="R384" i="24"/>
  <c r="R383" i="24"/>
  <c r="R375" i="24"/>
  <c r="R374" i="24"/>
  <c r="R365" i="24"/>
  <c r="R361" i="24"/>
  <c r="R355" i="24"/>
  <c r="R345" i="24"/>
  <c r="R340" i="24"/>
  <c r="R336" i="24"/>
  <c r="R335" i="24"/>
  <c r="R329" i="24"/>
  <c r="R292" i="24"/>
  <c r="R264" i="24"/>
  <c r="R262" i="24"/>
  <c r="R254" i="24"/>
  <c r="R246" i="24"/>
  <c r="R245" i="24"/>
  <c r="R239" i="24"/>
  <c r="R236" i="24"/>
  <c r="R221" i="24"/>
  <c r="R204" i="24"/>
  <c r="R198" i="24"/>
  <c r="R186" i="24"/>
  <c r="R185" i="24"/>
  <c r="R181" i="24"/>
  <c r="R178" i="24"/>
  <c r="R172" i="24"/>
  <c r="R167" i="24"/>
  <c r="R152" i="24"/>
  <c r="R150" i="24"/>
  <c r="R147" i="24"/>
  <c r="R145" i="24"/>
  <c r="R142" i="24"/>
  <c r="R140" i="24"/>
  <c r="R137" i="24"/>
  <c r="R133" i="24"/>
  <c r="R131" i="24"/>
  <c r="R100" i="24"/>
  <c r="R92" i="24"/>
  <c r="R88" i="24"/>
  <c r="R85" i="24"/>
  <c r="R79" i="24"/>
  <c r="R78" i="24"/>
  <c r="R75" i="24"/>
  <c r="R73" i="24"/>
  <c r="R48" i="24"/>
  <c r="R40" i="24"/>
  <c r="R36" i="24"/>
  <c r="R35" i="24"/>
  <c r="R34" i="24"/>
  <c r="R21" i="24"/>
  <c r="R17" i="24"/>
  <c r="R9" i="24"/>
  <c r="R585" i="24"/>
  <c r="R584" i="24"/>
  <c r="R580" i="24"/>
  <c r="R567" i="24"/>
  <c r="R548" i="24"/>
  <c r="R547" i="24"/>
  <c r="R545" i="24"/>
  <c r="R544" i="24"/>
  <c r="R540" i="24"/>
  <c r="R490" i="24"/>
  <c r="R487" i="24"/>
  <c r="R467" i="24"/>
  <c r="R456" i="24"/>
  <c r="R453" i="24"/>
  <c r="R451" i="24"/>
  <c r="R436" i="24"/>
  <c r="R398" i="24"/>
  <c r="R379" i="24"/>
  <c r="R362" i="24"/>
  <c r="R360" i="24"/>
  <c r="R291" i="24"/>
  <c r="R283" i="24"/>
  <c r="R274" i="24"/>
  <c r="R212" i="24"/>
  <c r="R190" i="24"/>
  <c r="R168" i="24"/>
  <c r="R163" i="24"/>
  <c r="R149" i="24"/>
  <c r="R70" i="24"/>
  <c r="R46" i="24"/>
  <c r="R15" i="24"/>
  <c r="R14" i="24"/>
  <c r="R422" i="24"/>
  <c r="R272" i="24"/>
  <c r="R445" i="24"/>
  <c r="R267" i="24"/>
  <c r="R258" i="24"/>
  <c r="R225" i="24"/>
  <c r="R83" i="24"/>
  <c r="R536" i="24"/>
  <c r="R57" i="24"/>
  <c r="R589" i="24"/>
  <c r="R566" i="24"/>
  <c r="R558" i="24"/>
  <c r="R448" i="24"/>
  <c r="R423" i="24"/>
  <c r="R410" i="24"/>
  <c r="R395" i="24"/>
  <c r="R376" i="24"/>
  <c r="R372" i="24"/>
  <c r="R349" i="24"/>
  <c r="R324" i="24"/>
  <c r="R306" i="24"/>
  <c r="R301" i="24"/>
  <c r="R297" i="24"/>
  <c r="R278" i="24"/>
  <c r="R266" i="24"/>
  <c r="R261" i="24"/>
  <c r="R222" i="24"/>
  <c r="R151" i="24"/>
  <c r="R76" i="24"/>
  <c r="R61" i="24"/>
  <c r="R59" i="24"/>
  <c r="R58" i="24"/>
  <c r="R399" i="24"/>
  <c r="R341" i="24"/>
  <c r="R143" i="24"/>
  <c r="R210" i="24"/>
  <c r="R405" i="24"/>
  <c r="R370" i="24"/>
  <c r="R169" i="24"/>
  <c r="R16" i="24"/>
  <c r="R53" i="24"/>
  <c r="R406" i="24"/>
  <c r="R569" i="24"/>
  <c r="R552" i="24"/>
  <c r="R541" i="24"/>
  <c r="R535" i="24"/>
  <c r="R517" i="24"/>
  <c r="R514" i="24"/>
  <c r="R481" i="24"/>
  <c r="R475" i="24"/>
  <c r="R469" i="24"/>
  <c r="R462" i="24"/>
  <c r="R459" i="24"/>
  <c r="R439" i="24"/>
  <c r="R438" i="24"/>
  <c r="R432" i="24"/>
  <c r="R429" i="24"/>
  <c r="R428" i="24"/>
  <c r="R417" i="24"/>
  <c r="R413" i="24"/>
  <c r="R397" i="24"/>
  <c r="R386" i="24"/>
  <c r="R368" i="24"/>
  <c r="R364" i="24"/>
  <c r="R359" i="24"/>
  <c r="R354" i="24"/>
  <c r="R352" i="24"/>
  <c r="R344" i="24"/>
  <c r="R343" i="24"/>
  <c r="R333" i="24"/>
  <c r="R326" i="24"/>
  <c r="R325" i="24"/>
  <c r="R321" i="24"/>
  <c r="R316" i="24"/>
  <c r="R315" i="24"/>
  <c r="R314" i="24"/>
  <c r="R304" i="24"/>
  <c r="R296" i="24"/>
  <c r="R295" i="24"/>
  <c r="R294" i="24"/>
  <c r="R293" i="24"/>
  <c r="R281" i="24"/>
  <c r="R279" i="24"/>
  <c r="R275" i="24"/>
  <c r="R271" i="24"/>
  <c r="R260" i="24"/>
  <c r="R251" i="24"/>
  <c r="R241" i="24"/>
  <c r="R203" i="24"/>
  <c r="R196" i="24"/>
  <c r="R179" i="24"/>
  <c r="R153" i="24"/>
  <c r="R148" i="24"/>
  <c r="R144" i="24"/>
  <c r="R138" i="24"/>
  <c r="R90" i="24"/>
  <c r="R89" i="24"/>
  <c r="R60" i="24"/>
  <c r="R41" i="24"/>
  <c r="R30" i="24"/>
  <c r="R4" i="24"/>
  <c r="R564" i="24"/>
  <c r="R473" i="24"/>
  <c r="R414" i="24"/>
  <c r="R363" i="24"/>
  <c r="R358" i="24"/>
  <c r="R347" i="24"/>
  <c r="R342" i="24"/>
  <c r="R317" i="24"/>
  <c r="R303" i="24"/>
  <c r="R257" i="24"/>
  <c r="R235" i="24"/>
  <c r="R211" i="24"/>
  <c r="R161" i="24"/>
  <c r="R139" i="24"/>
  <c r="R135" i="24"/>
  <c r="R102" i="24"/>
  <c r="R94" i="24"/>
  <c r="R86" i="24"/>
  <c r="R52" i="24"/>
  <c r="R50" i="24"/>
  <c r="R13" i="24"/>
  <c r="R527" i="24"/>
  <c r="R483" i="24"/>
  <c r="R182" i="24"/>
  <c r="R230" i="24"/>
  <c r="R54" i="24"/>
  <c r="R449" i="24"/>
  <c r="R377" i="24"/>
  <c r="R373" i="24"/>
  <c r="R250" i="24"/>
  <c r="R103" i="24"/>
  <c r="R69" i="24"/>
  <c r="R63" i="24"/>
  <c r="R460" i="24"/>
  <c r="R72" i="24"/>
  <c r="R401" i="24"/>
  <c r="R581" i="24"/>
  <c r="R524" i="24"/>
  <c r="R464" i="24"/>
  <c r="R277" i="24"/>
  <c r="R193" i="24"/>
  <c r="R560" i="24"/>
  <c r="R380" i="24"/>
  <c r="R273" i="24"/>
  <c r="R234" i="24"/>
  <c r="R248" i="24"/>
  <c r="R284" i="24"/>
  <c r="R528" i="24"/>
  <c r="R486" i="24"/>
  <c r="R466" i="24"/>
  <c r="R391" i="24"/>
  <c r="R269" i="24"/>
  <c r="R65" i="24"/>
  <c r="R408" i="24"/>
  <c r="R253" i="24"/>
  <c r="R538" i="24"/>
  <c r="R200" i="24"/>
  <c r="R95" i="24"/>
  <c r="R529" i="24"/>
  <c r="R393" i="24"/>
  <c r="R231" i="24"/>
  <c r="R199" i="24"/>
  <c r="R180" i="24"/>
  <c r="R154" i="24"/>
  <c r="R104" i="24"/>
  <c r="R98" i="24"/>
  <c r="R74" i="24"/>
  <c r="R42" i="24"/>
  <c r="R563" i="24"/>
  <c r="R533" i="24"/>
  <c r="R504" i="24"/>
  <c r="R497" i="24"/>
  <c r="R496" i="24"/>
  <c r="R488" i="24"/>
  <c r="R392" i="24"/>
  <c r="R510" i="24"/>
  <c r="R494" i="24"/>
  <c r="R471" i="24"/>
  <c r="R444" i="24"/>
  <c r="R415" i="24"/>
  <c r="R409" i="24"/>
  <c r="R390" i="24"/>
  <c r="R309" i="24"/>
  <c r="R158" i="24"/>
  <c r="R508" i="24"/>
  <c r="R357" i="24"/>
  <c r="R302" i="24"/>
  <c r="R202" i="24"/>
  <c r="R128" i="24"/>
  <c r="R93" i="24"/>
  <c r="R68" i="24"/>
  <c r="R47" i="24"/>
  <c r="R25" i="24"/>
  <c r="R322" i="24"/>
  <c r="R513" i="24"/>
  <c r="R381" i="24"/>
  <c r="R366" i="24"/>
  <c r="R320" i="24"/>
  <c r="R175" i="24"/>
  <c r="R136" i="24"/>
  <c r="R132" i="24"/>
  <c r="R117" i="24"/>
  <c r="R116" i="24"/>
  <c r="R110" i="24"/>
  <c r="R49" i="24"/>
  <c r="R24" i="24"/>
  <c r="R12" i="24"/>
  <c r="R11" i="24"/>
  <c r="R579" i="24"/>
  <c r="R568" i="24"/>
  <c r="R509" i="24"/>
  <c r="R476" i="24"/>
  <c r="R265" i="24"/>
  <c r="R127" i="24"/>
  <c r="R114" i="24"/>
  <c r="R270" i="24"/>
  <c r="R97" i="24"/>
  <c r="R22" i="24"/>
  <c r="R592" i="24"/>
  <c r="R226" i="24"/>
  <c r="R121" i="24"/>
  <c r="R115" i="24"/>
  <c r="R559" i="24"/>
  <c r="R388" i="24"/>
  <c r="R394" i="24"/>
  <c r="R346" i="24"/>
  <c r="R323" i="24"/>
  <c r="R255" i="24"/>
  <c r="R124" i="24"/>
  <c r="R232" i="24"/>
  <c r="R170" i="24"/>
  <c r="R590" i="24"/>
  <c r="R531" i="24"/>
  <c r="R458" i="24"/>
  <c r="R385" i="24"/>
  <c r="R256" i="24"/>
  <c r="R189" i="24"/>
  <c r="R45" i="24"/>
  <c r="R310" i="24"/>
  <c r="R434" i="24"/>
  <c r="R534" i="24"/>
  <c r="R311" i="24"/>
  <c r="R122" i="24"/>
  <c r="R493" i="24"/>
  <c r="R492" i="24"/>
  <c r="R350" i="24"/>
  <c r="R572" i="24"/>
  <c r="R551" i="24"/>
  <c r="R160" i="24"/>
  <c r="R71" i="24"/>
  <c r="R44" i="24"/>
  <c r="R207" i="24"/>
  <c r="R29" i="24"/>
  <c r="R570" i="24"/>
  <c r="R201" i="24"/>
  <c r="R106" i="24"/>
  <c r="R549" i="24"/>
  <c r="R455" i="24"/>
  <c r="R191" i="24"/>
  <c r="R38" i="24"/>
  <c r="R7" i="24"/>
  <c r="R503" i="24"/>
  <c r="R244" i="24"/>
  <c r="R197" i="24"/>
  <c r="R101" i="24"/>
  <c r="R371" i="24"/>
  <c r="R228" i="24"/>
  <c r="R155" i="24"/>
  <c r="R118" i="24"/>
  <c r="R23" i="24"/>
  <c r="R18" i="24"/>
  <c r="R550" i="24"/>
  <c r="R427" i="24"/>
  <c r="R243" i="24"/>
  <c r="R217" i="24"/>
  <c r="R129" i="24"/>
  <c r="R64" i="24"/>
  <c r="R20" i="24"/>
  <c r="R268" i="24"/>
  <c r="R218" i="24"/>
  <c r="R472" i="24"/>
  <c r="R107" i="24"/>
  <c r="R67" i="24"/>
  <c r="R56" i="24"/>
  <c r="R501" i="24"/>
  <c r="R437" i="24"/>
  <c r="R187" i="24"/>
  <c r="R164" i="24"/>
  <c r="R157" i="24"/>
  <c r="R82" i="24"/>
  <c r="R328" i="24"/>
  <c r="R282" i="24"/>
  <c r="R43" i="24"/>
  <c r="R27" i="24"/>
  <c r="R498" i="24"/>
  <c r="R470" i="24"/>
  <c r="R431" i="24"/>
  <c r="R353" i="24"/>
  <c r="R289" i="24"/>
  <c r="R276" i="24"/>
  <c r="R249" i="24"/>
  <c r="R113" i="24"/>
  <c r="R105" i="24"/>
  <c r="R31" i="24"/>
  <c r="R518" i="24"/>
  <c r="R516" i="24"/>
  <c r="R367" i="24"/>
  <c r="R263" i="24"/>
  <c r="R209" i="24"/>
  <c r="R205" i="24"/>
  <c r="R176" i="24"/>
  <c r="R165" i="24"/>
  <c r="R134" i="24"/>
  <c r="R87" i="24"/>
  <c r="R84" i="24"/>
  <c r="R6" i="24"/>
  <c r="R5" i="24"/>
  <c r="R537" i="24"/>
  <c r="R300" i="24"/>
  <c r="R111" i="24"/>
  <c r="R99" i="24"/>
  <c r="R588" i="24"/>
  <c r="R571" i="24"/>
  <c r="R506" i="24"/>
  <c r="R440" i="24"/>
  <c r="R416" i="24"/>
  <c r="R259" i="24"/>
  <c r="R195" i="24"/>
  <c r="R194" i="24"/>
  <c r="R174" i="24"/>
  <c r="R146" i="24"/>
  <c r="R582" i="24"/>
  <c r="R502" i="24"/>
  <c r="R426" i="24"/>
  <c r="R238" i="24"/>
  <c r="R237" i="24"/>
  <c r="R233" i="24"/>
  <c r="R77" i="24"/>
  <c r="R188" i="24"/>
  <c r="R553" i="24"/>
  <c r="R419" i="24"/>
  <c r="R400" i="24"/>
  <c r="R387" i="24"/>
  <c r="R130" i="24"/>
  <c r="R120" i="24"/>
  <c r="R51" i="24"/>
  <c r="R28" i="24"/>
  <c r="R171" i="24"/>
  <c r="R219" i="24"/>
  <c r="R587" i="24"/>
  <c r="R577" i="24"/>
  <c r="R574" i="24"/>
  <c r="R482" i="24"/>
  <c r="R454" i="24"/>
  <c r="R418" i="24"/>
  <c r="R348" i="24"/>
  <c r="R319" i="24"/>
  <c r="R312" i="24"/>
  <c r="R119" i="24"/>
  <c r="R37" i="24"/>
  <c r="R556" i="24"/>
  <c r="R485" i="24"/>
  <c r="R447" i="24"/>
  <c r="R123" i="24"/>
  <c r="R576" i="24"/>
  <c r="R539" i="24"/>
  <c r="R351" i="24"/>
  <c r="R500" i="24"/>
  <c r="R213" i="24"/>
  <c r="R96" i="24"/>
  <c r="R546" i="24"/>
  <c r="R542" i="24"/>
  <c r="R433" i="24"/>
  <c r="R313" i="24"/>
  <c r="R565" i="24"/>
  <c r="R562" i="24"/>
  <c r="R555" i="24"/>
  <c r="R543" i="24"/>
  <c r="R412" i="24"/>
  <c r="R308" i="24"/>
  <c r="R305" i="24"/>
  <c r="R287" i="24"/>
  <c r="R285" i="24"/>
  <c r="R247" i="24"/>
  <c r="R183" i="24"/>
  <c r="R112" i="24"/>
  <c r="R474" i="24"/>
  <c r="R318" i="24"/>
  <c r="R220" i="24"/>
  <c r="R192" i="24"/>
  <c r="R108" i="24"/>
  <c r="R91" i="24"/>
  <c r="R62" i="24"/>
  <c r="R561" i="24"/>
  <c r="R511" i="24"/>
  <c r="R430" i="24"/>
  <c r="R425" i="24"/>
  <c r="R369" i="24"/>
  <c r="R290" i="24"/>
  <c r="R280" i="24"/>
  <c r="R216" i="24"/>
  <c r="R206" i="24"/>
  <c r="R125" i="24"/>
  <c r="R81" i="24"/>
  <c r="R80" i="24"/>
  <c r="R32" i="24"/>
  <c r="R3" i="24"/>
  <c r="R578" i="24"/>
  <c r="R468" i="24"/>
  <c r="R382" i="24"/>
  <c r="R339" i="24"/>
  <c r="R330" i="24"/>
  <c r="R298" i="24"/>
  <c r="R223" i="24"/>
  <c r="R26" i="24"/>
  <c r="R554" i="24"/>
  <c r="R530" i="24"/>
  <c r="R495" i="24"/>
  <c r="R477" i="24"/>
  <c r="R463" i="24"/>
  <c r="R443" i="24"/>
  <c r="R389" i="24"/>
  <c r="R307" i="24"/>
  <c r="R288" i="24"/>
  <c r="R240" i="24"/>
  <c r="R224" i="24"/>
  <c r="R215" i="24"/>
  <c r="R208" i="24"/>
  <c r="R184" i="24"/>
  <c r="R156" i="24"/>
  <c r="R109" i="24"/>
  <c r="R66" i="24"/>
  <c r="R519" i="24"/>
  <c r="R441" i="24"/>
  <c r="R435" i="24"/>
  <c r="R338" i="24"/>
  <c r="R227" i="24"/>
  <c r="R173" i="24"/>
  <c r="R8" i="24"/>
  <c r="R299" i="24"/>
  <c r="Q162" i="24"/>
  <c r="P162" i="24"/>
  <c r="O162" i="24"/>
  <c r="T162" i="24" s="1"/>
  <c r="N162" i="24"/>
  <c r="S162" i="24" s="1"/>
  <c r="Q484" i="24"/>
  <c r="P484" i="24"/>
  <c r="O484" i="24"/>
  <c r="T484" i="24" s="1"/>
  <c r="N484" i="24"/>
  <c r="S484" i="24" s="1"/>
  <c r="Q526" i="24"/>
  <c r="P526" i="24"/>
  <c r="O526" i="24"/>
  <c r="T526" i="24" s="1"/>
  <c r="N526" i="24"/>
  <c r="S526" i="24" s="1"/>
  <c r="Q465" i="24"/>
  <c r="P465" i="24"/>
  <c r="O465" i="24"/>
  <c r="T465" i="24" s="1"/>
  <c r="N465" i="24"/>
  <c r="S465" i="24" s="1"/>
  <c r="Q525" i="24"/>
  <c r="P525" i="24"/>
  <c r="O525" i="24"/>
  <c r="T525" i="24" s="1"/>
  <c r="N525" i="24"/>
  <c r="S525" i="24" s="1"/>
  <c r="Q507" i="24"/>
  <c r="P507" i="24"/>
  <c r="O507" i="24"/>
  <c r="T507" i="24" s="1"/>
  <c r="N507" i="24"/>
  <c r="S507" i="24" s="1"/>
  <c r="Q523" i="24"/>
  <c r="P523" i="24"/>
  <c r="O523" i="24"/>
  <c r="T523" i="24" s="1"/>
  <c r="N523" i="24"/>
  <c r="S523" i="24" s="1"/>
  <c r="Q522" i="24"/>
  <c r="P522" i="24"/>
  <c r="O522" i="24"/>
  <c r="T522" i="24" s="1"/>
  <c r="N522" i="24"/>
  <c r="S522" i="24" s="1"/>
  <c r="Q521" i="24"/>
  <c r="P521" i="24"/>
  <c r="O521" i="24"/>
  <c r="T521" i="24" s="1"/>
  <c r="N521" i="24"/>
  <c r="S521" i="24" s="1"/>
  <c r="Q19" i="24"/>
  <c r="P19" i="24"/>
  <c r="O19" i="24"/>
  <c r="T19" i="24" s="1"/>
  <c r="N19" i="24"/>
  <c r="S19" i="24" s="1"/>
  <c r="Q39" i="24"/>
  <c r="P39" i="24"/>
  <c r="O39" i="24"/>
  <c r="T39" i="24" s="1"/>
  <c r="N39" i="24"/>
  <c r="S39" i="24" s="1"/>
  <c r="Q512" i="24"/>
  <c r="P512" i="24"/>
  <c r="O512" i="24"/>
  <c r="T512" i="24" s="1"/>
  <c r="N512" i="24"/>
  <c r="S512" i="24" s="1"/>
  <c r="Q332" i="24"/>
  <c r="P332" i="24"/>
  <c r="O332" i="24"/>
  <c r="T332" i="24" s="1"/>
  <c r="N332" i="24"/>
  <c r="S332" i="24" s="1"/>
  <c r="Q229" i="24"/>
  <c r="P229" i="24"/>
  <c r="O229" i="24"/>
  <c r="T229" i="24" s="1"/>
  <c r="N229" i="24"/>
  <c r="S229" i="24" s="1"/>
  <c r="Q356" i="24"/>
  <c r="P356" i="24"/>
  <c r="O356" i="24"/>
  <c r="T356" i="24" s="1"/>
  <c r="N356" i="24"/>
  <c r="S356" i="24" s="1"/>
  <c r="Q337" i="24"/>
  <c r="P337" i="24"/>
  <c r="O337" i="24"/>
  <c r="T337" i="24" s="1"/>
  <c r="N337" i="24"/>
  <c r="S337" i="24" s="1"/>
  <c r="Q532" i="24"/>
  <c r="P532" i="24"/>
  <c r="O532" i="24"/>
  <c r="T532" i="24" s="1"/>
  <c r="N532" i="24"/>
  <c r="S532" i="24" s="1"/>
  <c r="Q499" i="24"/>
  <c r="P499" i="24"/>
  <c r="O499" i="24"/>
  <c r="T499" i="24" s="1"/>
  <c r="N499" i="24"/>
  <c r="S499" i="24" s="1"/>
  <c r="Q461" i="24"/>
  <c r="P461" i="24"/>
  <c r="O461" i="24"/>
  <c r="T461" i="24" s="1"/>
  <c r="N461" i="24"/>
  <c r="S461" i="24" s="1"/>
  <c r="Q450" i="24"/>
  <c r="P450" i="24"/>
  <c r="O450" i="24"/>
  <c r="T450" i="24" s="1"/>
  <c r="N450" i="24"/>
  <c r="S450" i="24" s="1"/>
  <c r="Q411" i="24"/>
  <c r="P411" i="24"/>
  <c r="O411" i="24"/>
  <c r="T411" i="24" s="1"/>
  <c r="N411" i="24"/>
  <c r="S411" i="24" s="1"/>
  <c r="Q403" i="24"/>
  <c r="P403" i="24"/>
  <c r="O403" i="24"/>
  <c r="T403" i="24" s="1"/>
  <c r="N403" i="24"/>
  <c r="S403" i="24" s="1"/>
  <c r="Q331" i="24"/>
  <c r="P331" i="24"/>
  <c r="O331" i="24"/>
  <c r="T331" i="24" s="1"/>
  <c r="N331" i="24"/>
  <c r="S331" i="24" s="1"/>
  <c r="Q286" i="24"/>
  <c r="P286" i="24"/>
  <c r="O286" i="24"/>
  <c r="T286" i="24" s="1"/>
  <c r="N286" i="24"/>
  <c r="S286" i="24" s="1"/>
  <c r="Q252" i="24"/>
  <c r="P252" i="24"/>
  <c r="O252" i="24"/>
  <c r="T252" i="24" s="1"/>
  <c r="N252" i="24"/>
  <c r="S252" i="24" s="1"/>
  <c r="Q242" i="24"/>
  <c r="P242" i="24"/>
  <c r="O242" i="24"/>
  <c r="T242" i="24" s="1"/>
  <c r="N242" i="24"/>
  <c r="S242" i="24" s="1"/>
  <c r="Q214" i="24"/>
  <c r="P214" i="24"/>
  <c r="O214" i="24"/>
  <c r="T214" i="24" s="1"/>
  <c r="N214" i="24"/>
  <c r="S214" i="24" s="1"/>
  <c r="Q159" i="24"/>
  <c r="P159" i="24"/>
  <c r="O159" i="24"/>
  <c r="T159" i="24" s="1"/>
  <c r="N159" i="24"/>
  <c r="S159" i="24" s="1"/>
  <c r="Q141" i="24"/>
  <c r="P141" i="24"/>
  <c r="O141" i="24"/>
  <c r="T141" i="24" s="1"/>
  <c r="N141" i="24"/>
  <c r="S141" i="24" s="1"/>
  <c r="Q126" i="24"/>
  <c r="P126" i="24"/>
  <c r="O126" i="24"/>
  <c r="T126" i="24" s="1"/>
  <c r="N126" i="24"/>
  <c r="S126" i="24" s="1"/>
  <c r="Q33" i="24"/>
  <c r="P33" i="24"/>
  <c r="O33" i="24"/>
  <c r="T33" i="24" s="1"/>
  <c r="N33" i="24"/>
  <c r="S33" i="24" s="1"/>
  <c r="Q10" i="24"/>
  <c r="P10" i="24"/>
  <c r="O10" i="24"/>
  <c r="T10" i="24" s="1"/>
  <c r="N10" i="24"/>
  <c r="S10" i="24" s="1"/>
  <c r="Q452" i="24"/>
  <c r="P452" i="24"/>
  <c r="O452" i="24"/>
  <c r="T452" i="24" s="1"/>
  <c r="N452" i="24"/>
  <c r="S452" i="24" s="1"/>
  <c r="Q378" i="24"/>
  <c r="P378" i="24"/>
  <c r="O378" i="24"/>
  <c r="T378" i="24" s="1"/>
  <c r="N378" i="24"/>
  <c r="S378" i="24" s="1"/>
  <c r="Q334" i="24"/>
  <c r="P334" i="24"/>
  <c r="O334" i="24"/>
  <c r="T334" i="24" s="1"/>
  <c r="N334" i="24"/>
  <c r="S334" i="24" s="1"/>
  <c r="Q327" i="24"/>
  <c r="P327" i="24"/>
  <c r="O327" i="24"/>
  <c r="T327" i="24" s="1"/>
  <c r="N327" i="24"/>
  <c r="S327" i="24" s="1"/>
  <c r="Q177" i="24"/>
  <c r="P177" i="24"/>
  <c r="O177" i="24"/>
  <c r="T177" i="24" s="1"/>
  <c r="N177" i="24"/>
  <c r="S177" i="24" s="1"/>
  <c r="Q166" i="24"/>
  <c r="P166" i="24"/>
  <c r="O166" i="24"/>
  <c r="T166" i="24" s="1"/>
  <c r="N166" i="24"/>
  <c r="S166" i="24" s="1"/>
  <c r="Q55" i="24"/>
  <c r="P55" i="24"/>
  <c r="O55" i="24"/>
  <c r="T55" i="24" s="1"/>
  <c r="N55" i="24"/>
  <c r="S55" i="24" s="1"/>
  <c r="Q591" i="24"/>
  <c r="P591" i="24"/>
  <c r="O591" i="24"/>
  <c r="T591" i="24" s="1"/>
  <c r="N591" i="24"/>
  <c r="S591" i="24" s="1"/>
  <c r="Q586" i="24"/>
  <c r="P586" i="24"/>
  <c r="O586" i="24"/>
  <c r="T586" i="24" s="1"/>
  <c r="N586" i="24"/>
  <c r="S586" i="24" s="1"/>
  <c r="Q583" i="24"/>
  <c r="P583" i="24"/>
  <c r="O583" i="24"/>
  <c r="T583" i="24" s="1"/>
  <c r="N583" i="24"/>
  <c r="S583" i="24" s="1"/>
  <c r="Q575" i="24"/>
  <c r="P575" i="24"/>
  <c r="O575" i="24"/>
  <c r="T575" i="24" s="1"/>
  <c r="N575" i="24"/>
  <c r="S575" i="24" s="1"/>
  <c r="Q573" i="24"/>
  <c r="P573" i="24"/>
  <c r="O573" i="24"/>
  <c r="T573" i="24" s="1"/>
  <c r="N573" i="24"/>
  <c r="S573" i="24" s="1"/>
  <c r="Q557" i="24"/>
  <c r="P557" i="24"/>
  <c r="O557" i="24"/>
  <c r="T557" i="24" s="1"/>
  <c r="N557" i="24"/>
  <c r="S557" i="24" s="1"/>
  <c r="Q520" i="24"/>
  <c r="P520" i="24"/>
  <c r="O520" i="24"/>
  <c r="T520" i="24" s="1"/>
  <c r="N520" i="24"/>
  <c r="S520" i="24" s="1"/>
  <c r="Q515" i="24"/>
  <c r="P515" i="24"/>
  <c r="O515" i="24"/>
  <c r="T515" i="24" s="1"/>
  <c r="N515" i="24"/>
  <c r="S515" i="24" s="1"/>
  <c r="Q505" i="24"/>
  <c r="P505" i="24"/>
  <c r="O505" i="24"/>
  <c r="T505" i="24" s="1"/>
  <c r="N505" i="24"/>
  <c r="S505" i="24" s="1"/>
  <c r="Q491" i="24"/>
  <c r="P491" i="24"/>
  <c r="O491" i="24"/>
  <c r="T491" i="24" s="1"/>
  <c r="N491" i="24"/>
  <c r="S491" i="24" s="1"/>
  <c r="Q489" i="24"/>
  <c r="P489" i="24"/>
  <c r="O489" i="24"/>
  <c r="T489" i="24" s="1"/>
  <c r="N489" i="24"/>
  <c r="S489" i="24" s="1"/>
  <c r="Q480" i="24"/>
  <c r="P480" i="24"/>
  <c r="O480" i="24"/>
  <c r="T480" i="24" s="1"/>
  <c r="N480" i="24"/>
  <c r="S480" i="24" s="1"/>
  <c r="Q479" i="24"/>
  <c r="P479" i="24"/>
  <c r="O479" i="24"/>
  <c r="T479" i="24" s="1"/>
  <c r="N479" i="24"/>
  <c r="S479" i="24" s="1"/>
  <c r="Q478" i="24"/>
  <c r="P478" i="24"/>
  <c r="O478" i="24"/>
  <c r="T478" i="24" s="1"/>
  <c r="N478" i="24"/>
  <c r="S478" i="24" s="1"/>
  <c r="Q457" i="24"/>
  <c r="P457" i="24"/>
  <c r="O457" i="24"/>
  <c r="T457" i="24" s="1"/>
  <c r="N457" i="24"/>
  <c r="S457" i="24" s="1"/>
  <c r="Q446" i="24"/>
  <c r="P446" i="24"/>
  <c r="O446" i="24"/>
  <c r="T446" i="24" s="1"/>
  <c r="N446" i="24"/>
  <c r="S446" i="24" s="1"/>
  <c r="Q442" i="24"/>
  <c r="P442" i="24"/>
  <c r="O442" i="24"/>
  <c r="T442" i="24" s="1"/>
  <c r="N442" i="24"/>
  <c r="S442" i="24" s="1"/>
  <c r="Q424" i="24"/>
  <c r="P424" i="24"/>
  <c r="O424" i="24"/>
  <c r="T424" i="24" s="1"/>
  <c r="N424" i="24"/>
  <c r="S424" i="24" s="1"/>
  <c r="Q421" i="24"/>
  <c r="P421" i="24"/>
  <c r="O421" i="24"/>
  <c r="T421" i="24" s="1"/>
  <c r="N421" i="24"/>
  <c r="S421" i="24" s="1"/>
  <c r="Q420" i="24"/>
  <c r="P420" i="24"/>
  <c r="O420" i="24"/>
  <c r="T420" i="24" s="1"/>
  <c r="N420" i="24"/>
  <c r="S420" i="24" s="1"/>
  <c r="Q407" i="24"/>
  <c r="P407" i="24"/>
  <c r="O407" i="24"/>
  <c r="T407" i="24" s="1"/>
  <c r="N407" i="24"/>
  <c r="S407" i="24" s="1"/>
  <c r="Q404" i="24"/>
  <c r="P404" i="24"/>
  <c r="O404" i="24"/>
  <c r="T404" i="24" s="1"/>
  <c r="N404" i="24"/>
  <c r="S404" i="24" s="1"/>
  <c r="Q402" i="24"/>
  <c r="P402" i="24"/>
  <c r="O402" i="24"/>
  <c r="T402" i="24" s="1"/>
  <c r="N402" i="24"/>
  <c r="S402" i="24" s="1"/>
  <c r="Q396" i="24"/>
  <c r="P396" i="24"/>
  <c r="O396" i="24"/>
  <c r="T396" i="24" s="1"/>
  <c r="N396" i="24"/>
  <c r="S396" i="24" s="1"/>
  <c r="Q384" i="24"/>
  <c r="P384" i="24"/>
  <c r="O384" i="24"/>
  <c r="T384" i="24" s="1"/>
  <c r="N384" i="24"/>
  <c r="S384" i="24" s="1"/>
  <c r="Q383" i="24"/>
  <c r="P383" i="24"/>
  <c r="O383" i="24"/>
  <c r="T383" i="24" s="1"/>
  <c r="N383" i="24"/>
  <c r="S383" i="24" s="1"/>
  <c r="Q375" i="24"/>
  <c r="P375" i="24"/>
  <c r="O375" i="24"/>
  <c r="T375" i="24" s="1"/>
  <c r="N375" i="24"/>
  <c r="S375" i="24" s="1"/>
  <c r="Q374" i="24"/>
  <c r="P374" i="24"/>
  <c r="O374" i="24"/>
  <c r="T374" i="24" s="1"/>
  <c r="N374" i="24"/>
  <c r="S374" i="24" s="1"/>
  <c r="Q365" i="24"/>
  <c r="P365" i="24"/>
  <c r="O365" i="24"/>
  <c r="T365" i="24" s="1"/>
  <c r="N365" i="24"/>
  <c r="S365" i="24" s="1"/>
  <c r="Q361" i="24"/>
  <c r="P361" i="24"/>
  <c r="O361" i="24"/>
  <c r="T361" i="24" s="1"/>
  <c r="N361" i="24"/>
  <c r="S361" i="24" s="1"/>
  <c r="Q355" i="24"/>
  <c r="P355" i="24"/>
  <c r="O355" i="24"/>
  <c r="T355" i="24" s="1"/>
  <c r="N355" i="24"/>
  <c r="S355" i="24" s="1"/>
  <c r="Q345" i="24"/>
  <c r="P345" i="24"/>
  <c r="O345" i="24"/>
  <c r="T345" i="24" s="1"/>
  <c r="N345" i="24"/>
  <c r="S345" i="24" s="1"/>
  <c r="Q340" i="24"/>
  <c r="P340" i="24"/>
  <c r="O340" i="24"/>
  <c r="T340" i="24" s="1"/>
  <c r="N340" i="24"/>
  <c r="S340" i="24" s="1"/>
  <c r="Q336" i="24"/>
  <c r="P336" i="24"/>
  <c r="O336" i="24"/>
  <c r="T336" i="24" s="1"/>
  <c r="N336" i="24"/>
  <c r="S336" i="24" s="1"/>
  <c r="Q335" i="24"/>
  <c r="P335" i="24"/>
  <c r="O335" i="24"/>
  <c r="T335" i="24" s="1"/>
  <c r="N335" i="24"/>
  <c r="S335" i="24" s="1"/>
  <c r="Q329" i="24"/>
  <c r="P329" i="24"/>
  <c r="O329" i="24"/>
  <c r="T329" i="24" s="1"/>
  <c r="N329" i="24"/>
  <c r="S329" i="24" s="1"/>
  <c r="Q292" i="24"/>
  <c r="P292" i="24"/>
  <c r="O292" i="24"/>
  <c r="T292" i="24" s="1"/>
  <c r="N292" i="24"/>
  <c r="S292" i="24" s="1"/>
  <c r="Q264" i="24"/>
  <c r="P264" i="24"/>
  <c r="O264" i="24"/>
  <c r="T264" i="24" s="1"/>
  <c r="N264" i="24"/>
  <c r="S264" i="24" s="1"/>
  <c r="Q262" i="24"/>
  <c r="P262" i="24"/>
  <c r="O262" i="24"/>
  <c r="T262" i="24" s="1"/>
  <c r="N262" i="24"/>
  <c r="S262" i="24" s="1"/>
  <c r="Q254" i="24"/>
  <c r="P254" i="24"/>
  <c r="O254" i="24"/>
  <c r="T254" i="24" s="1"/>
  <c r="N254" i="24"/>
  <c r="S254" i="24" s="1"/>
  <c r="Q246" i="24"/>
  <c r="P246" i="24"/>
  <c r="O246" i="24"/>
  <c r="T246" i="24" s="1"/>
  <c r="N246" i="24"/>
  <c r="S246" i="24" s="1"/>
  <c r="Q245" i="24"/>
  <c r="P245" i="24"/>
  <c r="O245" i="24"/>
  <c r="T245" i="24" s="1"/>
  <c r="N245" i="24"/>
  <c r="S245" i="24" s="1"/>
  <c r="Q239" i="24"/>
  <c r="P239" i="24"/>
  <c r="O239" i="24"/>
  <c r="T239" i="24" s="1"/>
  <c r="N239" i="24"/>
  <c r="S239" i="24" s="1"/>
  <c r="Q236" i="24"/>
  <c r="P236" i="24"/>
  <c r="O236" i="24"/>
  <c r="T236" i="24" s="1"/>
  <c r="N236" i="24"/>
  <c r="S236" i="24" s="1"/>
  <c r="Q221" i="24"/>
  <c r="P221" i="24"/>
  <c r="O221" i="24"/>
  <c r="T221" i="24" s="1"/>
  <c r="N221" i="24"/>
  <c r="S221" i="24" s="1"/>
  <c r="Q204" i="24"/>
  <c r="P204" i="24"/>
  <c r="O204" i="24"/>
  <c r="T204" i="24" s="1"/>
  <c r="N204" i="24"/>
  <c r="S204" i="24" s="1"/>
  <c r="Q198" i="24"/>
  <c r="P198" i="24"/>
  <c r="O198" i="24"/>
  <c r="T198" i="24" s="1"/>
  <c r="N198" i="24"/>
  <c r="S198" i="24" s="1"/>
  <c r="Q186" i="24"/>
  <c r="P186" i="24"/>
  <c r="O186" i="24"/>
  <c r="T186" i="24" s="1"/>
  <c r="N186" i="24"/>
  <c r="S186" i="24" s="1"/>
  <c r="Q185" i="24"/>
  <c r="P185" i="24"/>
  <c r="O185" i="24"/>
  <c r="T185" i="24" s="1"/>
  <c r="N185" i="24"/>
  <c r="S185" i="24" s="1"/>
  <c r="Q181" i="24"/>
  <c r="P181" i="24"/>
  <c r="O181" i="24"/>
  <c r="T181" i="24" s="1"/>
  <c r="N181" i="24"/>
  <c r="S181" i="24" s="1"/>
  <c r="Q178" i="24"/>
  <c r="P178" i="24"/>
  <c r="O178" i="24"/>
  <c r="T178" i="24" s="1"/>
  <c r="N178" i="24"/>
  <c r="S178" i="24" s="1"/>
  <c r="Q172" i="24"/>
  <c r="P172" i="24"/>
  <c r="O172" i="24"/>
  <c r="T172" i="24" s="1"/>
  <c r="N172" i="24"/>
  <c r="S172" i="24" s="1"/>
  <c r="Q167" i="24"/>
  <c r="P167" i="24"/>
  <c r="O167" i="24"/>
  <c r="T167" i="24" s="1"/>
  <c r="N167" i="24"/>
  <c r="S167" i="24" s="1"/>
  <c r="Q152" i="24"/>
  <c r="P152" i="24"/>
  <c r="O152" i="24"/>
  <c r="T152" i="24" s="1"/>
  <c r="N152" i="24"/>
  <c r="S152" i="24" s="1"/>
  <c r="Q150" i="24"/>
  <c r="P150" i="24"/>
  <c r="O150" i="24"/>
  <c r="T150" i="24" s="1"/>
  <c r="N150" i="24"/>
  <c r="S150" i="24" s="1"/>
  <c r="Q147" i="24"/>
  <c r="P147" i="24"/>
  <c r="O147" i="24"/>
  <c r="T147" i="24" s="1"/>
  <c r="N147" i="24"/>
  <c r="S147" i="24" s="1"/>
  <c r="Q145" i="24"/>
  <c r="P145" i="24"/>
  <c r="O145" i="24"/>
  <c r="T145" i="24" s="1"/>
  <c r="N145" i="24"/>
  <c r="S145" i="24" s="1"/>
  <c r="Q142" i="24"/>
  <c r="P142" i="24"/>
  <c r="O142" i="24"/>
  <c r="T142" i="24" s="1"/>
  <c r="N142" i="24"/>
  <c r="S142" i="24" s="1"/>
  <c r="Q140" i="24"/>
  <c r="P140" i="24"/>
  <c r="O140" i="24"/>
  <c r="T140" i="24" s="1"/>
  <c r="N140" i="24"/>
  <c r="S140" i="24" s="1"/>
  <c r="Q137" i="24"/>
  <c r="P137" i="24"/>
  <c r="O137" i="24"/>
  <c r="T137" i="24" s="1"/>
  <c r="N137" i="24"/>
  <c r="S137" i="24" s="1"/>
  <c r="Q133" i="24"/>
  <c r="P133" i="24"/>
  <c r="O133" i="24"/>
  <c r="T133" i="24" s="1"/>
  <c r="N133" i="24"/>
  <c r="S133" i="24" s="1"/>
  <c r="Q131" i="24"/>
  <c r="P131" i="24"/>
  <c r="O131" i="24"/>
  <c r="T131" i="24" s="1"/>
  <c r="N131" i="24"/>
  <c r="S131" i="24" s="1"/>
  <c r="Q100" i="24"/>
  <c r="P100" i="24"/>
  <c r="O100" i="24"/>
  <c r="T100" i="24" s="1"/>
  <c r="N100" i="24"/>
  <c r="S100" i="24" s="1"/>
  <c r="Q92" i="24"/>
  <c r="P92" i="24"/>
  <c r="O92" i="24"/>
  <c r="T92" i="24" s="1"/>
  <c r="N92" i="24"/>
  <c r="S92" i="24" s="1"/>
  <c r="Q88" i="24"/>
  <c r="P88" i="24"/>
  <c r="O88" i="24"/>
  <c r="T88" i="24" s="1"/>
  <c r="N88" i="24"/>
  <c r="S88" i="24" s="1"/>
  <c r="Q85" i="24"/>
  <c r="P85" i="24"/>
  <c r="O85" i="24"/>
  <c r="T85" i="24" s="1"/>
  <c r="N85" i="24"/>
  <c r="S85" i="24" s="1"/>
  <c r="Q79" i="24"/>
  <c r="P79" i="24"/>
  <c r="O79" i="24"/>
  <c r="T79" i="24" s="1"/>
  <c r="N79" i="24"/>
  <c r="S79" i="24" s="1"/>
  <c r="Q78" i="24"/>
  <c r="P78" i="24"/>
  <c r="O78" i="24"/>
  <c r="T78" i="24" s="1"/>
  <c r="N78" i="24"/>
  <c r="S78" i="24" s="1"/>
  <c r="Q75" i="24"/>
  <c r="P75" i="24"/>
  <c r="O75" i="24"/>
  <c r="T75" i="24" s="1"/>
  <c r="N75" i="24"/>
  <c r="S75" i="24" s="1"/>
  <c r="Q73" i="24"/>
  <c r="P73" i="24"/>
  <c r="O73" i="24"/>
  <c r="T73" i="24" s="1"/>
  <c r="N73" i="24"/>
  <c r="S73" i="24" s="1"/>
  <c r="Q48" i="24"/>
  <c r="P48" i="24"/>
  <c r="O48" i="24"/>
  <c r="T48" i="24" s="1"/>
  <c r="N48" i="24"/>
  <c r="S48" i="24" s="1"/>
  <c r="Q40" i="24"/>
  <c r="P40" i="24"/>
  <c r="O40" i="24"/>
  <c r="T40" i="24" s="1"/>
  <c r="N40" i="24"/>
  <c r="S40" i="24" s="1"/>
  <c r="Q36" i="24"/>
  <c r="P36" i="24"/>
  <c r="O36" i="24"/>
  <c r="T36" i="24" s="1"/>
  <c r="N36" i="24"/>
  <c r="S36" i="24" s="1"/>
  <c r="Q35" i="24"/>
  <c r="P35" i="24"/>
  <c r="O35" i="24"/>
  <c r="T35" i="24" s="1"/>
  <c r="N35" i="24"/>
  <c r="S35" i="24" s="1"/>
  <c r="Q34" i="24"/>
  <c r="P34" i="24"/>
  <c r="O34" i="24"/>
  <c r="T34" i="24" s="1"/>
  <c r="N34" i="24"/>
  <c r="S34" i="24" s="1"/>
  <c r="Q21" i="24"/>
  <c r="P21" i="24"/>
  <c r="O21" i="24"/>
  <c r="T21" i="24" s="1"/>
  <c r="N21" i="24"/>
  <c r="S21" i="24" s="1"/>
  <c r="Q17" i="24"/>
  <c r="P17" i="24"/>
  <c r="O17" i="24"/>
  <c r="T17" i="24" s="1"/>
  <c r="N17" i="24"/>
  <c r="S17" i="24" s="1"/>
  <c r="Q9" i="24"/>
  <c r="P9" i="24"/>
  <c r="O9" i="24"/>
  <c r="T9" i="24" s="1"/>
  <c r="N9" i="24"/>
  <c r="S9" i="24" s="1"/>
  <c r="Q585" i="24"/>
  <c r="P585" i="24"/>
  <c r="O585" i="24"/>
  <c r="T585" i="24" s="1"/>
  <c r="N585" i="24"/>
  <c r="S585" i="24" s="1"/>
  <c r="Q584" i="24"/>
  <c r="P584" i="24"/>
  <c r="O584" i="24"/>
  <c r="T584" i="24" s="1"/>
  <c r="N584" i="24"/>
  <c r="S584" i="24" s="1"/>
  <c r="Q580" i="24"/>
  <c r="P580" i="24"/>
  <c r="O580" i="24"/>
  <c r="T580" i="24" s="1"/>
  <c r="N580" i="24"/>
  <c r="S580" i="24" s="1"/>
  <c r="Q567" i="24"/>
  <c r="P567" i="24"/>
  <c r="O567" i="24"/>
  <c r="T567" i="24" s="1"/>
  <c r="N567" i="24"/>
  <c r="S567" i="24" s="1"/>
  <c r="Q548" i="24"/>
  <c r="P548" i="24"/>
  <c r="O548" i="24"/>
  <c r="T548" i="24" s="1"/>
  <c r="N548" i="24"/>
  <c r="S548" i="24" s="1"/>
  <c r="Q547" i="24"/>
  <c r="P547" i="24"/>
  <c r="O547" i="24"/>
  <c r="T547" i="24" s="1"/>
  <c r="N547" i="24"/>
  <c r="S547" i="24" s="1"/>
  <c r="Q545" i="24"/>
  <c r="P545" i="24"/>
  <c r="O545" i="24"/>
  <c r="T545" i="24" s="1"/>
  <c r="N545" i="24"/>
  <c r="S545" i="24" s="1"/>
  <c r="Q544" i="24"/>
  <c r="P544" i="24"/>
  <c r="O544" i="24"/>
  <c r="T544" i="24" s="1"/>
  <c r="N544" i="24"/>
  <c r="S544" i="24" s="1"/>
  <c r="Q540" i="24"/>
  <c r="P540" i="24"/>
  <c r="O540" i="24"/>
  <c r="T540" i="24" s="1"/>
  <c r="N540" i="24"/>
  <c r="S540" i="24" s="1"/>
  <c r="Q490" i="24"/>
  <c r="P490" i="24"/>
  <c r="O490" i="24"/>
  <c r="T490" i="24" s="1"/>
  <c r="N490" i="24"/>
  <c r="S490" i="24" s="1"/>
  <c r="Q487" i="24"/>
  <c r="P487" i="24"/>
  <c r="O487" i="24"/>
  <c r="T487" i="24" s="1"/>
  <c r="N487" i="24"/>
  <c r="S487" i="24" s="1"/>
  <c r="Q467" i="24"/>
  <c r="P467" i="24"/>
  <c r="O467" i="24"/>
  <c r="T467" i="24" s="1"/>
  <c r="N467" i="24"/>
  <c r="S467" i="24" s="1"/>
  <c r="Q456" i="24"/>
  <c r="P456" i="24"/>
  <c r="O456" i="24"/>
  <c r="T456" i="24" s="1"/>
  <c r="N456" i="24"/>
  <c r="S456" i="24" s="1"/>
  <c r="Q453" i="24"/>
  <c r="P453" i="24"/>
  <c r="O453" i="24"/>
  <c r="T453" i="24" s="1"/>
  <c r="N453" i="24"/>
  <c r="S453" i="24" s="1"/>
  <c r="Q451" i="24"/>
  <c r="P451" i="24"/>
  <c r="O451" i="24"/>
  <c r="T451" i="24" s="1"/>
  <c r="N451" i="24"/>
  <c r="S451" i="24" s="1"/>
  <c r="Q436" i="24"/>
  <c r="P436" i="24"/>
  <c r="O436" i="24"/>
  <c r="T436" i="24" s="1"/>
  <c r="N436" i="24"/>
  <c r="S436" i="24" s="1"/>
  <c r="Q398" i="24"/>
  <c r="P398" i="24"/>
  <c r="O398" i="24"/>
  <c r="T398" i="24" s="1"/>
  <c r="N398" i="24"/>
  <c r="S398" i="24" s="1"/>
  <c r="Q379" i="24"/>
  <c r="P379" i="24"/>
  <c r="O379" i="24"/>
  <c r="T379" i="24" s="1"/>
  <c r="N379" i="24"/>
  <c r="S379" i="24" s="1"/>
  <c r="Q362" i="24"/>
  <c r="P362" i="24"/>
  <c r="O362" i="24"/>
  <c r="T362" i="24" s="1"/>
  <c r="N362" i="24"/>
  <c r="S362" i="24" s="1"/>
  <c r="Q360" i="24"/>
  <c r="P360" i="24"/>
  <c r="O360" i="24"/>
  <c r="T360" i="24" s="1"/>
  <c r="N360" i="24"/>
  <c r="S360" i="24" s="1"/>
  <c r="Q291" i="24"/>
  <c r="P291" i="24"/>
  <c r="O291" i="24"/>
  <c r="T291" i="24" s="1"/>
  <c r="N291" i="24"/>
  <c r="S291" i="24" s="1"/>
  <c r="Q283" i="24"/>
  <c r="P283" i="24"/>
  <c r="O283" i="24"/>
  <c r="T283" i="24" s="1"/>
  <c r="N283" i="24"/>
  <c r="S283" i="24" s="1"/>
  <c r="Q274" i="24"/>
  <c r="P274" i="24"/>
  <c r="O274" i="24"/>
  <c r="T274" i="24" s="1"/>
  <c r="N274" i="24"/>
  <c r="S274" i="24" s="1"/>
  <c r="Q212" i="24"/>
  <c r="P212" i="24"/>
  <c r="O212" i="24"/>
  <c r="T212" i="24" s="1"/>
  <c r="N212" i="24"/>
  <c r="S212" i="24" s="1"/>
  <c r="Q190" i="24"/>
  <c r="P190" i="24"/>
  <c r="O190" i="24"/>
  <c r="T190" i="24" s="1"/>
  <c r="N190" i="24"/>
  <c r="S190" i="24" s="1"/>
  <c r="Q168" i="24"/>
  <c r="P168" i="24"/>
  <c r="O168" i="24"/>
  <c r="T168" i="24" s="1"/>
  <c r="N168" i="24"/>
  <c r="S168" i="24" s="1"/>
  <c r="Q163" i="24"/>
  <c r="P163" i="24"/>
  <c r="O163" i="24"/>
  <c r="T163" i="24" s="1"/>
  <c r="N163" i="24"/>
  <c r="S163" i="24" s="1"/>
  <c r="Q149" i="24"/>
  <c r="P149" i="24"/>
  <c r="O149" i="24"/>
  <c r="T149" i="24" s="1"/>
  <c r="N149" i="24"/>
  <c r="S149" i="24" s="1"/>
  <c r="Q70" i="24"/>
  <c r="P70" i="24"/>
  <c r="O70" i="24"/>
  <c r="T70" i="24" s="1"/>
  <c r="N70" i="24"/>
  <c r="S70" i="24" s="1"/>
  <c r="Q46" i="24"/>
  <c r="P46" i="24"/>
  <c r="O46" i="24"/>
  <c r="T46" i="24" s="1"/>
  <c r="N46" i="24"/>
  <c r="S46" i="24" s="1"/>
  <c r="Q15" i="24"/>
  <c r="P15" i="24"/>
  <c r="O15" i="24"/>
  <c r="T15" i="24" s="1"/>
  <c r="N15" i="24"/>
  <c r="S15" i="24" s="1"/>
  <c r="Q14" i="24"/>
  <c r="P14" i="24"/>
  <c r="O14" i="24"/>
  <c r="T14" i="24" s="1"/>
  <c r="N14" i="24"/>
  <c r="S14" i="24" s="1"/>
  <c r="Q422" i="24"/>
  <c r="P422" i="24"/>
  <c r="O422" i="24"/>
  <c r="T422" i="24" s="1"/>
  <c r="N422" i="24"/>
  <c r="S422" i="24" s="1"/>
  <c r="Q272" i="24"/>
  <c r="P272" i="24"/>
  <c r="O272" i="24"/>
  <c r="T272" i="24" s="1"/>
  <c r="N272" i="24"/>
  <c r="S272" i="24" s="1"/>
  <c r="Q445" i="24"/>
  <c r="P445" i="24"/>
  <c r="O445" i="24"/>
  <c r="T445" i="24" s="1"/>
  <c r="N445" i="24"/>
  <c r="S445" i="24" s="1"/>
  <c r="Q267" i="24"/>
  <c r="P267" i="24"/>
  <c r="O267" i="24"/>
  <c r="T267" i="24" s="1"/>
  <c r="N267" i="24"/>
  <c r="S267" i="24" s="1"/>
  <c r="Q258" i="24"/>
  <c r="P258" i="24"/>
  <c r="O258" i="24"/>
  <c r="T258" i="24" s="1"/>
  <c r="N258" i="24"/>
  <c r="S258" i="24" s="1"/>
  <c r="Q225" i="24"/>
  <c r="P225" i="24"/>
  <c r="O225" i="24"/>
  <c r="T225" i="24" s="1"/>
  <c r="N225" i="24"/>
  <c r="S225" i="24" s="1"/>
  <c r="Q83" i="24"/>
  <c r="P83" i="24"/>
  <c r="O83" i="24"/>
  <c r="T83" i="24" s="1"/>
  <c r="N83" i="24"/>
  <c r="S83" i="24" s="1"/>
  <c r="Q536" i="24"/>
  <c r="P536" i="24"/>
  <c r="O536" i="24"/>
  <c r="T536" i="24" s="1"/>
  <c r="N536" i="24"/>
  <c r="S536" i="24" s="1"/>
  <c r="Q57" i="24"/>
  <c r="P57" i="24"/>
  <c r="O57" i="24"/>
  <c r="T57" i="24" s="1"/>
  <c r="N57" i="24"/>
  <c r="S57" i="24" s="1"/>
  <c r="Q589" i="24"/>
  <c r="P589" i="24"/>
  <c r="O589" i="24"/>
  <c r="T589" i="24" s="1"/>
  <c r="N589" i="24"/>
  <c r="S589" i="24" s="1"/>
  <c r="Q566" i="24"/>
  <c r="P566" i="24"/>
  <c r="O566" i="24"/>
  <c r="T566" i="24" s="1"/>
  <c r="N566" i="24"/>
  <c r="S566" i="24" s="1"/>
  <c r="Q558" i="24"/>
  <c r="P558" i="24"/>
  <c r="O558" i="24"/>
  <c r="T558" i="24" s="1"/>
  <c r="N558" i="24"/>
  <c r="S558" i="24" s="1"/>
  <c r="Q448" i="24"/>
  <c r="P448" i="24"/>
  <c r="O448" i="24"/>
  <c r="T448" i="24" s="1"/>
  <c r="N448" i="24"/>
  <c r="S448" i="24" s="1"/>
  <c r="Q423" i="24"/>
  <c r="P423" i="24"/>
  <c r="O423" i="24"/>
  <c r="T423" i="24" s="1"/>
  <c r="N423" i="24"/>
  <c r="S423" i="24" s="1"/>
  <c r="Q410" i="24"/>
  <c r="P410" i="24"/>
  <c r="O410" i="24"/>
  <c r="T410" i="24" s="1"/>
  <c r="N410" i="24"/>
  <c r="S410" i="24" s="1"/>
  <c r="Q395" i="24"/>
  <c r="P395" i="24"/>
  <c r="O395" i="24"/>
  <c r="T395" i="24" s="1"/>
  <c r="N395" i="24"/>
  <c r="S395" i="24" s="1"/>
  <c r="Q376" i="24"/>
  <c r="P376" i="24"/>
  <c r="O376" i="24"/>
  <c r="T376" i="24" s="1"/>
  <c r="N376" i="24"/>
  <c r="S376" i="24" s="1"/>
  <c r="Q372" i="24"/>
  <c r="P372" i="24"/>
  <c r="O372" i="24"/>
  <c r="T372" i="24" s="1"/>
  <c r="N372" i="24"/>
  <c r="S372" i="24" s="1"/>
  <c r="Q349" i="24"/>
  <c r="P349" i="24"/>
  <c r="O349" i="24"/>
  <c r="T349" i="24" s="1"/>
  <c r="N349" i="24"/>
  <c r="S349" i="24" s="1"/>
  <c r="Q324" i="24"/>
  <c r="P324" i="24"/>
  <c r="O324" i="24"/>
  <c r="T324" i="24" s="1"/>
  <c r="N324" i="24"/>
  <c r="S324" i="24" s="1"/>
  <c r="Q306" i="24"/>
  <c r="P306" i="24"/>
  <c r="O306" i="24"/>
  <c r="T306" i="24" s="1"/>
  <c r="N306" i="24"/>
  <c r="S306" i="24" s="1"/>
  <c r="Q301" i="24"/>
  <c r="P301" i="24"/>
  <c r="O301" i="24"/>
  <c r="T301" i="24" s="1"/>
  <c r="S301" i="24"/>
  <c r="Q297" i="24"/>
  <c r="P297" i="24"/>
  <c r="O297" i="24"/>
  <c r="T297" i="24" s="1"/>
  <c r="N297" i="24"/>
  <c r="S297" i="24" s="1"/>
  <c r="Q278" i="24"/>
  <c r="P278" i="24"/>
  <c r="O278" i="24"/>
  <c r="T278" i="24" s="1"/>
  <c r="N278" i="24"/>
  <c r="S278" i="24" s="1"/>
  <c r="Q266" i="24"/>
  <c r="P266" i="24"/>
  <c r="O266" i="24"/>
  <c r="T266" i="24" s="1"/>
  <c r="N266" i="24"/>
  <c r="S266" i="24" s="1"/>
  <c r="Q261" i="24"/>
  <c r="P261" i="24"/>
  <c r="O261" i="24"/>
  <c r="T261" i="24" s="1"/>
  <c r="N261" i="24"/>
  <c r="S261" i="24" s="1"/>
  <c r="Q222" i="24"/>
  <c r="P222" i="24"/>
  <c r="O222" i="24"/>
  <c r="T222" i="24" s="1"/>
  <c r="N222" i="24"/>
  <c r="S222" i="24" s="1"/>
  <c r="Q151" i="24"/>
  <c r="P151" i="24"/>
  <c r="O151" i="24"/>
  <c r="T151" i="24" s="1"/>
  <c r="N151" i="24"/>
  <c r="S151" i="24" s="1"/>
  <c r="Q76" i="24"/>
  <c r="P76" i="24"/>
  <c r="O76" i="24"/>
  <c r="T76" i="24" s="1"/>
  <c r="N76" i="24"/>
  <c r="S76" i="24" s="1"/>
  <c r="Q61" i="24"/>
  <c r="P61" i="24"/>
  <c r="O61" i="24"/>
  <c r="T61" i="24" s="1"/>
  <c r="N61" i="24"/>
  <c r="S61" i="24" s="1"/>
  <c r="Q59" i="24"/>
  <c r="P59" i="24"/>
  <c r="O59" i="24"/>
  <c r="T59" i="24" s="1"/>
  <c r="N59" i="24"/>
  <c r="S59" i="24" s="1"/>
  <c r="Q58" i="24"/>
  <c r="P58" i="24"/>
  <c r="O58" i="24"/>
  <c r="T58" i="24" s="1"/>
  <c r="N58" i="24"/>
  <c r="S58" i="24" s="1"/>
  <c r="Q399" i="24"/>
  <c r="P399" i="24"/>
  <c r="O399" i="24"/>
  <c r="T399" i="24" s="1"/>
  <c r="N399" i="24"/>
  <c r="S399" i="24" s="1"/>
  <c r="Q341" i="24"/>
  <c r="P341" i="24"/>
  <c r="O341" i="24"/>
  <c r="T341" i="24" s="1"/>
  <c r="N341" i="24"/>
  <c r="S341" i="24" s="1"/>
  <c r="Q143" i="24"/>
  <c r="P143" i="24"/>
  <c r="O143" i="24"/>
  <c r="T143" i="24" s="1"/>
  <c r="N143" i="24"/>
  <c r="S143" i="24" s="1"/>
  <c r="Q210" i="24"/>
  <c r="P210" i="24"/>
  <c r="O210" i="24"/>
  <c r="T210" i="24" s="1"/>
  <c r="N210" i="24"/>
  <c r="S210" i="24" s="1"/>
  <c r="Q405" i="24"/>
  <c r="P405" i="24"/>
  <c r="O405" i="24"/>
  <c r="T405" i="24" s="1"/>
  <c r="N405" i="24"/>
  <c r="S405" i="24" s="1"/>
  <c r="Q370" i="24"/>
  <c r="P370" i="24"/>
  <c r="O370" i="24"/>
  <c r="T370" i="24" s="1"/>
  <c r="N370" i="24"/>
  <c r="S370" i="24" s="1"/>
  <c r="Q169" i="24"/>
  <c r="P169" i="24"/>
  <c r="O169" i="24"/>
  <c r="T169" i="24" s="1"/>
  <c r="N169" i="24"/>
  <c r="S169" i="24" s="1"/>
  <c r="Q16" i="24"/>
  <c r="P16" i="24"/>
  <c r="O16" i="24"/>
  <c r="T16" i="24" s="1"/>
  <c r="N16" i="24"/>
  <c r="S16" i="24" s="1"/>
  <c r="Q53" i="24"/>
  <c r="P53" i="24"/>
  <c r="O53" i="24"/>
  <c r="T53" i="24" s="1"/>
  <c r="N53" i="24"/>
  <c r="S53" i="24" s="1"/>
  <c r="Q406" i="24"/>
  <c r="P406" i="24"/>
  <c r="O406" i="24"/>
  <c r="T406" i="24" s="1"/>
  <c r="N406" i="24"/>
  <c r="S406" i="24" s="1"/>
  <c r="Q569" i="24"/>
  <c r="P569" i="24"/>
  <c r="O569" i="24"/>
  <c r="T569" i="24" s="1"/>
  <c r="N569" i="24"/>
  <c r="S569" i="24" s="1"/>
  <c r="Q552" i="24"/>
  <c r="P552" i="24"/>
  <c r="O552" i="24"/>
  <c r="T552" i="24" s="1"/>
  <c r="N552" i="24"/>
  <c r="S552" i="24" s="1"/>
  <c r="Q541" i="24"/>
  <c r="P541" i="24"/>
  <c r="O541" i="24"/>
  <c r="T541" i="24" s="1"/>
  <c r="N541" i="24"/>
  <c r="S541" i="24" s="1"/>
  <c r="Q535" i="24"/>
  <c r="P535" i="24"/>
  <c r="O535" i="24"/>
  <c r="T535" i="24" s="1"/>
  <c r="N535" i="24"/>
  <c r="S535" i="24" s="1"/>
  <c r="Q517" i="24"/>
  <c r="P517" i="24"/>
  <c r="O517" i="24"/>
  <c r="T517" i="24" s="1"/>
  <c r="N517" i="24"/>
  <c r="S517" i="24" s="1"/>
  <c r="Q514" i="24"/>
  <c r="P514" i="24"/>
  <c r="O514" i="24"/>
  <c r="T514" i="24" s="1"/>
  <c r="N514" i="24"/>
  <c r="S514" i="24" s="1"/>
  <c r="Q481" i="24"/>
  <c r="P481" i="24"/>
  <c r="O481" i="24"/>
  <c r="T481" i="24" s="1"/>
  <c r="N481" i="24"/>
  <c r="S481" i="24" s="1"/>
  <c r="Q475" i="24"/>
  <c r="P475" i="24"/>
  <c r="O475" i="24"/>
  <c r="T475" i="24" s="1"/>
  <c r="N475" i="24"/>
  <c r="S475" i="24" s="1"/>
  <c r="Q469" i="24"/>
  <c r="P469" i="24"/>
  <c r="O469" i="24"/>
  <c r="T469" i="24" s="1"/>
  <c r="N469" i="24"/>
  <c r="S469" i="24" s="1"/>
  <c r="Q462" i="24"/>
  <c r="P462" i="24"/>
  <c r="O462" i="24"/>
  <c r="T462" i="24" s="1"/>
  <c r="N462" i="24"/>
  <c r="S462" i="24" s="1"/>
  <c r="Q459" i="24"/>
  <c r="P459" i="24"/>
  <c r="O459" i="24"/>
  <c r="T459" i="24" s="1"/>
  <c r="N459" i="24"/>
  <c r="S459" i="24" s="1"/>
  <c r="Q439" i="24"/>
  <c r="P439" i="24"/>
  <c r="O439" i="24"/>
  <c r="T439" i="24" s="1"/>
  <c r="N439" i="24"/>
  <c r="S439" i="24" s="1"/>
  <c r="Q438" i="24"/>
  <c r="P438" i="24"/>
  <c r="O438" i="24"/>
  <c r="T438" i="24" s="1"/>
  <c r="N438" i="24"/>
  <c r="S438" i="24" s="1"/>
  <c r="Q432" i="24"/>
  <c r="P432" i="24"/>
  <c r="O432" i="24"/>
  <c r="T432" i="24" s="1"/>
  <c r="N432" i="24"/>
  <c r="S432" i="24" s="1"/>
  <c r="Q429" i="24"/>
  <c r="P429" i="24"/>
  <c r="O429" i="24"/>
  <c r="T429" i="24" s="1"/>
  <c r="N429" i="24"/>
  <c r="S429" i="24" s="1"/>
  <c r="Q428" i="24"/>
  <c r="P428" i="24"/>
  <c r="O428" i="24"/>
  <c r="T428" i="24" s="1"/>
  <c r="N428" i="24"/>
  <c r="S428" i="24" s="1"/>
  <c r="Q417" i="24"/>
  <c r="P417" i="24"/>
  <c r="O417" i="24"/>
  <c r="T417" i="24" s="1"/>
  <c r="N417" i="24"/>
  <c r="S417" i="24" s="1"/>
  <c r="Q413" i="24"/>
  <c r="P413" i="24"/>
  <c r="O413" i="24"/>
  <c r="T413" i="24" s="1"/>
  <c r="N413" i="24"/>
  <c r="S413" i="24" s="1"/>
  <c r="Q397" i="24"/>
  <c r="P397" i="24"/>
  <c r="O397" i="24"/>
  <c r="T397" i="24" s="1"/>
  <c r="N397" i="24"/>
  <c r="S397" i="24" s="1"/>
  <c r="Q386" i="24"/>
  <c r="P386" i="24"/>
  <c r="O386" i="24"/>
  <c r="T386" i="24" s="1"/>
  <c r="N386" i="24"/>
  <c r="S386" i="24" s="1"/>
  <c r="Q368" i="24"/>
  <c r="P368" i="24"/>
  <c r="O368" i="24"/>
  <c r="T368" i="24" s="1"/>
  <c r="N368" i="24"/>
  <c r="S368" i="24" s="1"/>
  <c r="Q364" i="24"/>
  <c r="P364" i="24"/>
  <c r="O364" i="24"/>
  <c r="T364" i="24" s="1"/>
  <c r="N364" i="24"/>
  <c r="S364" i="24" s="1"/>
  <c r="Q359" i="24"/>
  <c r="P359" i="24"/>
  <c r="O359" i="24"/>
  <c r="T359" i="24" s="1"/>
  <c r="N359" i="24"/>
  <c r="S359" i="24" s="1"/>
  <c r="Q354" i="24"/>
  <c r="P354" i="24"/>
  <c r="O354" i="24"/>
  <c r="T354" i="24" s="1"/>
  <c r="N354" i="24"/>
  <c r="S354" i="24" s="1"/>
  <c r="Q352" i="24"/>
  <c r="P352" i="24"/>
  <c r="O352" i="24"/>
  <c r="T352" i="24" s="1"/>
  <c r="N352" i="24"/>
  <c r="S352" i="24" s="1"/>
  <c r="Q344" i="24"/>
  <c r="P344" i="24"/>
  <c r="O344" i="24"/>
  <c r="T344" i="24" s="1"/>
  <c r="N344" i="24"/>
  <c r="S344" i="24" s="1"/>
  <c r="Q343" i="24"/>
  <c r="P343" i="24"/>
  <c r="O343" i="24"/>
  <c r="T343" i="24" s="1"/>
  <c r="N343" i="24"/>
  <c r="S343" i="24" s="1"/>
  <c r="Q333" i="24"/>
  <c r="P333" i="24"/>
  <c r="O333" i="24"/>
  <c r="T333" i="24" s="1"/>
  <c r="N333" i="24"/>
  <c r="S333" i="24" s="1"/>
  <c r="Q326" i="24"/>
  <c r="P326" i="24"/>
  <c r="O326" i="24"/>
  <c r="T326" i="24" s="1"/>
  <c r="N326" i="24"/>
  <c r="S326" i="24" s="1"/>
  <c r="Q325" i="24"/>
  <c r="P325" i="24"/>
  <c r="O325" i="24"/>
  <c r="T325" i="24" s="1"/>
  <c r="N325" i="24"/>
  <c r="S325" i="24" s="1"/>
  <c r="Q321" i="24"/>
  <c r="P321" i="24"/>
  <c r="O321" i="24"/>
  <c r="T321" i="24" s="1"/>
  <c r="N321" i="24"/>
  <c r="S321" i="24" s="1"/>
  <c r="Q316" i="24"/>
  <c r="P316" i="24"/>
  <c r="O316" i="24"/>
  <c r="T316" i="24" s="1"/>
  <c r="N316" i="24"/>
  <c r="S316" i="24" s="1"/>
  <c r="Q315" i="24"/>
  <c r="P315" i="24"/>
  <c r="O315" i="24"/>
  <c r="T315" i="24" s="1"/>
  <c r="N315" i="24"/>
  <c r="S315" i="24" s="1"/>
  <c r="Q314" i="24"/>
  <c r="P314" i="24"/>
  <c r="O314" i="24"/>
  <c r="T314" i="24" s="1"/>
  <c r="N314" i="24"/>
  <c r="S314" i="24" s="1"/>
  <c r="Q304" i="24"/>
  <c r="P304" i="24"/>
  <c r="O304" i="24"/>
  <c r="T304" i="24" s="1"/>
  <c r="N304" i="24"/>
  <c r="S304" i="24" s="1"/>
  <c r="Q296" i="24"/>
  <c r="P296" i="24"/>
  <c r="O296" i="24"/>
  <c r="T296" i="24" s="1"/>
  <c r="N296" i="24"/>
  <c r="S296" i="24" s="1"/>
  <c r="Q295" i="24"/>
  <c r="P295" i="24"/>
  <c r="O295" i="24"/>
  <c r="T295" i="24" s="1"/>
  <c r="N295" i="24"/>
  <c r="S295" i="24" s="1"/>
  <c r="Q294" i="24"/>
  <c r="P294" i="24"/>
  <c r="O294" i="24"/>
  <c r="T294" i="24" s="1"/>
  <c r="N294" i="24"/>
  <c r="S294" i="24" s="1"/>
  <c r="Q293" i="24"/>
  <c r="P293" i="24"/>
  <c r="O293" i="24"/>
  <c r="T293" i="24" s="1"/>
  <c r="N293" i="24"/>
  <c r="S293" i="24" s="1"/>
  <c r="Q281" i="24"/>
  <c r="P281" i="24"/>
  <c r="O281" i="24"/>
  <c r="T281" i="24" s="1"/>
  <c r="N281" i="24"/>
  <c r="S281" i="24" s="1"/>
  <c r="Q279" i="24"/>
  <c r="P279" i="24"/>
  <c r="O279" i="24"/>
  <c r="T279" i="24" s="1"/>
  <c r="N279" i="24"/>
  <c r="S279" i="24" s="1"/>
  <c r="Q275" i="24"/>
  <c r="P275" i="24"/>
  <c r="O275" i="24"/>
  <c r="T275" i="24" s="1"/>
  <c r="N275" i="24"/>
  <c r="S275" i="24" s="1"/>
  <c r="Q271" i="24"/>
  <c r="P271" i="24"/>
  <c r="O271" i="24"/>
  <c r="T271" i="24" s="1"/>
  <c r="N271" i="24"/>
  <c r="S271" i="24" s="1"/>
  <c r="Q260" i="24"/>
  <c r="P260" i="24"/>
  <c r="O260" i="24"/>
  <c r="T260" i="24" s="1"/>
  <c r="N260" i="24"/>
  <c r="S260" i="24" s="1"/>
  <c r="Q251" i="24"/>
  <c r="P251" i="24"/>
  <c r="O251" i="24"/>
  <c r="T251" i="24" s="1"/>
  <c r="N251" i="24"/>
  <c r="S251" i="24" s="1"/>
  <c r="Q241" i="24"/>
  <c r="P241" i="24"/>
  <c r="O241" i="24"/>
  <c r="T241" i="24" s="1"/>
  <c r="N241" i="24"/>
  <c r="S241" i="24" s="1"/>
  <c r="Q203" i="24"/>
  <c r="P203" i="24"/>
  <c r="O203" i="24"/>
  <c r="T203" i="24" s="1"/>
  <c r="N203" i="24"/>
  <c r="S203" i="24" s="1"/>
  <c r="Q196" i="24"/>
  <c r="P196" i="24"/>
  <c r="O196" i="24"/>
  <c r="T196" i="24" s="1"/>
  <c r="N196" i="24"/>
  <c r="S196" i="24" s="1"/>
  <c r="Q179" i="24"/>
  <c r="P179" i="24"/>
  <c r="O179" i="24"/>
  <c r="T179" i="24" s="1"/>
  <c r="N179" i="24"/>
  <c r="S179" i="24" s="1"/>
  <c r="Q153" i="24"/>
  <c r="P153" i="24"/>
  <c r="O153" i="24"/>
  <c r="T153" i="24" s="1"/>
  <c r="N153" i="24"/>
  <c r="S153" i="24" s="1"/>
  <c r="Q148" i="24"/>
  <c r="P148" i="24"/>
  <c r="O148" i="24"/>
  <c r="T148" i="24" s="1"/>
  <c r="N148" i="24"/>
  <c r="S148" i="24" s="1"/>
  <c r="Q144" i="24"/>
  <c r="P144" i="24"/>
  <c r="O144" i="24"/>
  <c r="T144" i="24" s="1"/>
  <c r="N144" i="24"/>
  <c r="S144" i="24" s="1"/>
  <c r="Q138" i="24"/>
  <c r="P138" i="24"/>
  <c r="O138" i="24"/>
  <c r="T138" i="24" s="1"/>
  <c r="N138" i="24"/>
  <c r="S138" i="24" s="1"/>
  <c r="Q90" i="24"/>
  <c r="P90" i="24"/>
  <c r="O90" i="24"/>
  <c r="T90" i="24" s="1"/>
  <c r="N90" i="24"/>
  <c r="S90" i="24" s="1"/>
  <c r="Q89" i="24"/>
  <c r="P89" i="24"/>
  <c r="O89" i="24"/>
  <c r="T89" i="24" s="1"/>
  <c r="N89" i="24"/>
  <c r="S89" i="24" s="1"/>
  <c r="Q60" i="24"/>
  <c r="P60" i="24"/>
  <c r="O60" i="24"/>
  <c r="T60" i="24" s="1"/>
  <c r="N60" i="24"/>
  <c r="S60" i="24" s="1"/>
  <c r="Q41" i="24"/>
  <c r="P41" i="24"/>
  <c r="O41" i="24"/>
  <c r="T41" i="24" s="1"/>
  <c r="N41" i="24"/>
  <c r="S41" i="24" s="1"/>
  <c r="Q30" i="24"/>
  <c r="P30" i="24"/>
  <c r="O30" i="24"/>
  <c r="T30" i="24" s="1"/>
  <c r="N30" i="24"/>
  <c r="S30" i="24" s="1"/>
  <c r="Q4" i="24"/>
  <c r="P4" i="24"/>
  <c r="O4" i="24"/>
  <c r="T4" i="24" s="1"/>
  <c r="N4" i="24"/>
  <c r="S4" i="24" s="1"/>
  <c r="Q564" i="24"/>
  <c r="P564" i="24"/>
  <c r="O564" i="24"/>
  <c r="T564" i="24" s="1"/>
  <c r="N564" i="24"/>
  <c r="S564" i="24" s="1"/>
  <c r="Q473" i="24"/>
  <c r="P473" i="24"/>
  <c r="O473" i="24"/>
  <c r="T473" i="24" s="1"/>
  <c r="N473" i="24"/>
  <c r="S473" i="24" s="1"/>
  <c r="Q414" i="24"/>
  <c r="P414" i="24"/>
  <c r="O414" i="24"/>
  <c r="T414" i="24" s="1"/>
  <c r="N414" i="24"/>
  <c r="S414" i="24" s="1"/>
  <c r="Q363" i="24"/>
  <c r="P363" i="24"/>
  <c r="O363" i="24"/>
  <c r="T363" i="24" s="1"/>
  <c r="N363" i="24"/>
  <c r="S363" i="24" s="1"/>
  <c r="Q358" i="24"/>
  <c r="P358" i="24"/>
  <c r="O358" i="24"/>
  <c r="T358" i="24" s="1"/>
  <c r="N358" i="24"/>
  <c r="S358" i="24" s="1"/>
  <c r="Q347" i="24"/>
  <c r="P347" i="24"/>
  <c r="O347" i="24"/>
  <c r="T347" i="24" s="1"/>
  <c r="N347" i="24"/>
  <c r="S347" i="24" s="1"/>
  <c r="Q342" i="24"/>
  <c r="P342" i="24"/>
  <c r="O342" i="24"/>
  <c r="T342" i="24" s="1"/>
  <c r="N342" i="24"/>
  <c r="S342" i="24" s="1"/>
  <c r="Q317" i="24"/>
  <c r="P317" i="24"/>
  <c r="O317" i="24"/>
  <c r="T317" i="24" s="1"/>
  <c r="N317" i="24"/>
  <c r="S317" i="24" s="1"/>
  <c r="Q303" i="24"/>
  <c r="P303" i="24"/>
  <c r="O303" i="24"/>
  <c r="T303" i="24" s="1"/>
  <c r="N303" i="24"/>
  <c r="S303" i="24" s="1"/>
  <c r="Q257" i="24"/>
  <c r="P257" i="24"/>
  <c r="O257" i="24"/>
  <c r="T257" i="24" s="1"/>
  <c r="N257" i="24"/>
  <c r="S257" i="24" s="1"/>
  <c r="Q235" i="24"/>
  <c r="P235" i="24"/>
  <c r="O235" i="24"/>
  <c r="T235" i="24" s="1"/>
  <c r="N235" i="24"/>
  <c r="S235" i="24" s="1"/>
  <c r="Q211" i="24"/>
  <c r="P211" i="24"/>
  <c r="O211" i="24"/>
  <c r="T211" i="24" s="1"/>
  <c r="N211" i="24"/>
  <c r="S211" i="24" s="1"/>
  <c r="Q161" i="24"/>
  <c r="P161" i="24"/>
  <c r="O161" i="24"/>
  <c r="T161" i="24" s="1"/>
  <c r="N161" i="24"/>
  <c r="S161" i="24" s="1"/>
  <c r="Q139" i="24"/>
  <c r="P139" i="24"/>
  <c r="O139" i="24"/>
  <c r="T139" i="24" s="1"/>
  <c r="N139" i="24"/>
  <c r="S139" i="24" s="1"/>
  <c r="Q135" i="24"/>
  <c r="P135" i="24"/>
  <c r="O135" i="24"/>
  <c r="T135" i="24" s="1"/>
  <c r="N135" i="24"/>
  <c r="S135" i="24" s="1"/>
  <c r="Q102" i="24"/>
  <c r="P102" i="24"/>
  <c r="O102" i="24"/>
  <c r="T102" i="24" s="1"/>
  <c r="N102" i="24"/>
  <c r="S102" i="24" s="1"/>
  <c r="Q94" i="24"/>
  <c r="P94" i="24"/>
  <c r="O94" i="24"/>
  <c r="T94" i="24" s="1"/>
  <c r="N94" i="24"/>
  <c r="S94" i="24" s="1"/>
  <c r="Q86" i="24"/>
  <c r="P86" i="24"/>
  <c r="O86" i="24"/>
  <c r="T86" i="24" s="1"/>
  <c r="N86" i="24"/>
  <c r="S86" i="24" s="1"/>
  <c r="Q52" i="24"/>
  <c r="P52" i="24"/>
  <c r="O52" i="24"/>
  <c r="T52" i="24" s="1"/>
  <c r="N52" i="24"/>
  <c r="S52" i="24" s="1"/>
  <c r="Q50" i="24"/>
  <c r="P50" i="24"/>
  <c r="O50" i="24"/>
  <c r="T50" i="24" s="1"/>
  <c r="N50" i="24"/>
  <c r="S50" i="24" s="1"/>
  <c r="Q13" i="24"/>
  <c r="P13" i="24"/>
  <c r="O13" i="24"/>
  <c r="T13" i="24" s="1"/>
  <c r="N13" i="24"/>
  <c r="S13" i="24" s="1"/>
  <c r="Q527" i="24"/>
  <c r="P527" i="24"/>
  <c r="O527" i="24"/>
  <c r="T527" i="24" s="1"/>
  <c r="N527" i="24"/>
  <c r="S527" i="24" s="1"/>
  <c r="Q483" i="24"/>
  <c r="P483" i="24"/>
  <c r="O483" i="24"/>
  <c r="T483" i="24" s="1"/>
  <c r="N483" i="24"/>
  <c r="S483" i="24" s="1"/>
  <c r="Q182" i="24"/>
  <c r="P182" i="24"/>
  <c r="O182" i="24"/>
  <c r="T182" i="24" s="1"/>
  <c r="N182" i="24"/>
  <c r="S182" i="24" s="1"/>
  <c r="Q230" i="24"/>
  <c r="P230" i="24"/>
  <c r="O230" i="24"/>
  <c r="T230" i="24" s="1"/>
  <c r="N230" i="24"/>
  <c r="S230" i="24" s="1"/>
  <c r="Q54" i="24"/>
  <c r="P54" i="24"/>
  <c r="O54" i="24"/>
  <c r="T54" i="24" s="1"/>
  <c r="N54" i="24"/>
  <c r="S54" i="24" s="1"/>
  <c r="Q449" i="24"/>
  <c r="P449" i="24"/>
  <c r="O449" i="24"/>
  <c r="T449" i="24" s="1"/>
  <c r="N449" i="24"/>
  <c r="S449" i="24" s="1"/>
  <c r="Q377" i="24"/>
  <c r="P377" i="24"/>
  <c r="O377" i="24"/>
  <c r="T377" i="24" s="1"/>
  <c r="N377" i="24"/>
  <c r="S377" i="24" s="1"/>
  <c r="Q373" i="24"/>
  <c r="P373" i="24"/>
  <c r="O373" i="24"/>
  <c r="T373" i="24" s="1"/>
  <c r="N373" i="24"/>
  <c r="S373" i="24" s="1"/>
  <c r="Q250" i="24"/>
  <c r="P250" i="24"/>
  <c r="O250" i="24"/>
  <c r="T250" i="24" s="1"/>
  <c r="N250" i="24"/>
  <c r="S250" i="24" s="1"/>
  <c r="Q103" i="24"/>
  <c r="P103" i="24"/>
  <c r="O103" i="24"/>
  <c r="T103" i="24" s="1"/>
  <c r="N103" i="24"/>
  <c r="S103" i="24" s="1"/>
  <c r="Q69" i="24"/>
  <c r="P69" i="24"/>
  <c r="O69" i="24"/>
  <c r="T69" i="24" s="1"/>
  <c r="N69" i="24"/>
  <c r="S69" i="24" s="1"/>
  <c r="Q63" i="24"/>
  <c r="P63" i="24"/>
  <c r="O63" i="24"/>
  <c r="T63" i="24" s="1"/>
  <c r="N63" i="24"/>
  <c r="S63" i="24" s="1"/>
  <c r="Q460" i="24"/>
  <c r="P460" i="24"/>
  <c r="O460" i="24"/>
  <c r="T460" i="24" s="1"/>
  <c r="N460" i="24"/>
  <c r="S460" i="24" s="1"/>
  <c r="Q72" i="24"/>
  <c r="P72" i="24"/>
  <c r="O72" i="24"/>
  <c r="T72" i="24" s="1"/>
  <c r="N72" i="24"/>
  <c r="S72" i="24" s="1"/>
  <c r="Q401" i="24"/>
  <c r="P401" i="24"/>
  <c r="O401" i="24"/>
  <c r="T401" i="24" s="1"/>
  <c r="N401" i="24"/>
  <c r="S401" i="24" s="1"/>
  <c r="Q581" i="24"/>
  <c r="P581" i="24"/>
  <c r="O581" i="24"/>
  <c r="T581" i="24" s="1"/>
  <c r="N581" i="24"/>
  <c r="S581" i="24" s="1"/>
  <c r="Q524" i="24"/>
  <c r="P524" i="24"/>
  <c r="O524" i="24"/>
  <c r="T524" i="24" s="1"/>
  <c r="N524" i="24"/>
  <c r="S524" i="24" s="1"/>
  <c r="Q464" i="24"/>
  <c r="P464" i="24"/>
  <c r="O464" i="24"/>
  <c r="T464" i="24" s="1"/>
  <c r="N464" i="24"/>
  <c r="S464" i="24" s="1"/>
  <c r="Q277" i="24"/>
  <c r="P277" i="24"/>
  <c r="O277" i="24"/>
  <c r="T277" i="24" s="1"/>
  <c r="N277" i="24"/>
  <c r="S277" i="24" s="1"/>
  <c r="Q193" i="24"/>
  <c r="P193" i="24"/>
  <c r="O193" i="24"/>
  <c r="T193" i="24" s="1"/>
  <c r="N193" i="24"/>
  <c r="S193" i="24" s="1"/>
  <c r="Q560" i="24"/>
  <c r="P560" i="24"/>
  <c r="O560" i="24"/>
  <c r="T560" i="24" s="1"/>
  <c r="N560" i="24"/>
  <c r="S560" i="24" s="1"/>
  <c r="Q380" i="24"/>
  <c r="P380" i="24"/>
  <c r="O380" i="24"/>
  <c r="T380" i="24" s="1"/>
  <c r="N380" i="24"/>
  <c r="S380" i="24" s="1"/>
  <c r="Q273" i="24"/>
  <c r="P273" i="24"/>
  <c r="O273" i="24"/>
  <c r="T273" i="24" s="1"/>
  <c r="N273" i="24"/>
  <c r="S273" i="24" s="1"/>
  <c r="Q234" i="24"/>
  <c r="P234" i="24"/>
  <c r="O234" i="24"/>
  <c r="T234" i="24" s="1"/>
  <c r="N234" i="24"/>
  <c r="S234" i="24" s="1"/>
  <c r="Q248" i="24"/>
  <c r="P248" i="24"/>
  <c r="O248" i="24"/>
  <c r="T248" i="24" s="1"/>
  <c r="N248" i="24"/>
  <c r="S248" i="24" s="1"/>
  <c r="Q284" i="24"/>
  <c r="P284" i="24"/>
  <c r="O284" i="24"/>
  <c r="T284" i="24" s="1"/>
  <c r="N284" i="24"/>
  <c r="S284" i="24" s="1"/>
  <c r="Q528" i="24"/>
  <c r="P528" i="24"/>
  <c r="O528" i="24"/>
  <c r="T528" i="24" s="1"/>
  <c r="N528" i="24"/>
  <c r="S528" i="24" s="1"/>
  <c r="Q486" i="24"/>
  <c r="P486" i="24"/>
  <c r="O486" i="24"/>
  <c r="T486" i="24" s="1"/>
  <c r="N486" i="24"/>
  <c r="S486" i="24" s="1"/>
  <c r="Q466" i="24"/>
  <c r="P466" i="24"/>
  <c r="O466" i="24"/>
  <c r="T466" i="24" s="1"/>
  <c r="N466" i="24"/>
  <c r="S466" i="24" s="1"/>
  <c r="Q391" i="24"/>
  <c r="P391" i="24"/>
  <c r="O391" i="24"/>
  <c r="T391" i="24" s="1"/>
  <c r="N391" i="24"/>
  <c r="S391" i="24" s="1"/>
  <c r="Q269" i="24"/>
  <c r="P269" i="24"/>
  <c r="O269" i="24"/>
  <c r="T269" i="24" s="1"/>
  <c r="N269" i="24"/>
  <c r="S269" i="24" s="1"/>
  <c r="Q65" i="24"/>
  <c r="P65" i="24"/>
  <c r="O65" i="24"/>
  <c r="T65" i="24" s="1"/>
  <c r="N65" i="24"/>
  <c r="S65" i="24" s="1"/>
  <c r="Q408" i="24"/>
  <c r="P408" i="24"/>
  <c r="O408" i="24"/>
  <c r="T408" i="24" s="1"/>
  <c r="N408" i="24"/>
  <c r="S408" i="24" s="1"/>
  <c r="Q253" i="24"/>
  <c r="P253" i="24"/>
  <c r="O253" i="24"/>
  <c r="T253" i="24" s="1"/>
  <c r="N253" i="24"/>
  <c r="S253" i="24" s="1"/>
  <c r="Q538" i="24"/>
  <c r="P538" i="24"/>
  <c r="O538" i="24"/>
  <c r="T538" i="24" s="1"/>
  <c r="N538" i="24"/>
  <c r="S538" i="24" s="1"/>
  <c r="Q200" i="24"/>
  <c r="P200" i="24"/>
  <c r="O200" i="24"/>
  <c r="T200" i="24" s="1"/>
  <c r="N200" i="24"/>
  <c r="S200" i="24" s="1"/>
  <c r="Q95" i="24"/>
  <c r="P95" i="24"/>
  <c r="O95" i="24"/>
  <c r="T95" i="24" s="1"/>
  <c r="N95" i="24"/>
  <c r="S95" i="24" s="1"/>
  <c r="Q529" i="24"/>
  <c r="P529" i="24"/>
  <c r="O529" i="24"/>
  <c r="T529" i="24" s="1"/>
  <c r="N529" i="24"/>
  <c r="S529" i="24" s="1"/>
  <c r="Q393" i="24"/>
  <c r="P393" i="24"/>
  <c r="O393" i="24"/>
  <c r="T393" i="24" s="1"/>
  <c r="N393" i="24"/>
  <c r="S393" i="24" s="1"/>
  <c r="Q231" i="24"/>
  <c r="P231" i="24"/>
  <c r="O231" i="24"/>
  <c r="T231" i="24" s="1"/>
  <c r="N231" i="24"/>
  <c r="S231" i="24" s="1"/>
  <c r="Q199" i="24"/>
  <c r="P199" i="24"/>
  <c r="O199" i="24"/>
  <c r="T199" i="24" s="1"/>
  <c r="N199" i="24"/>
  <c r="S199" i="24" s="1"/>
  <c r="Q180" i="24"/>
  <c r="P180" i="24"/>
  <c r="O180" i="24"/>
  <c r="T180" i="24" s="1"/>
  <c r="N180" i="24"/>
  <c r="S180" i="24" s="1"/>
  <c r="Q154" i="24"/>
  <c r="P154" i="24"/>
  <c r="O154" i="24"/>
  <c r="T154" i="24" s="1"/>
  <c r="N154" i="24"/>
  <c r="S154" i="24" s="1"/>
  <c r="Q104" i="24"/>
  <c r="P104" i="24"/>
  <c r="O104" i="24"/>
  <c r="T104" i="24" s="1"/>
  <c r="N104" i="24"/>
  <c r="S104" i="24" s="1"/>
  <c r="Q98" i="24"/>
  <c r="P98" i="24"/>
  <c r="O98" i="24"/>
  <c r="T98" i="24" s="1"/>
  <c r="N98" i="24"/>
  <c r="S98" i="24" s="1"/>
  <c r="Q74" i="24"/>
  <c r="P74" i="24"/>
  <c r="O74" i="24"/>
  <c r="T74" i="24" s="1"/>
  <c r="N74" i="24"/>
  <c r="S74" i="24" s="1"/>
  <c r="Q42" i="24"/>
  <c r="P42" i="24"/>
  <c r="O42" i="24"/>
  <c r="T42" i="24" s="1"/>
  <c r="N42" i="24"/>
  <c r="S42" i="24" s="1"/>
  <c r="Q563" i="24"/>
  <c r="P563" i="24"/>
  <c r="O563" i="24"/>
  <c r="T563" i="24" s="1"/>
  <c r="N563" i="24"/>
  <c r="S563" i="24" s="1"/>
  <c r="Q533" i="24"/>
  <c r="P533" i="24"/>
  <c r="O533" i="24"/>
  <c r="T533" i="24" s="1"/>
  <c r="N533" i="24"/>
  <c r="S533" i="24" s="1"/>
  <c r="Q504" i="24"/>
  <c r="P504" i="24"/>
  <c r="O504" i="24"/>
  <c r="T504" i="24" s="1"/>
  <c r="N504" i="24"/>
  <c r="S504" i="24" s="1"/>
  <c r="Q497" i="24"/>
  <c r="P497" i="24"/>
  <c r="O497" i="24"/>
  <c r="T497" i="24" s="1"/>
  <c r="N497" i="24"/>
  <c r="S497" i="24" s="1"/>
  <c r="Q496" i="24"/>
  <c r="P496" i="24"/>
  <c r="O496" i="24"/>
  <c r="T496" i="24" s="1"/>
  <c r="N496" i="24"/>
  <c r="S496" i="24" s="1"/>
  <c r="Q488" i="24"/>
  <c r="P488" i="24"/>
  <c r="O488" i="24"/>
  <c r="T488" i="24" s="1"/>
  <c r="N488" i="24"/>
  <c r="S488" i="24" s="1"/>
  <c r="Q392" i="24"/>
  <c r="P392" i="24"/>
  <c r="O392" i="24"/>
  <c r="T392" i="24" s="1"/>
  <c r="N392" i="24"/>
  <c r="S392" i="24" s="1"/>
  <c r="Q510" i="24"/>
  <c r="P510" i="24"/>
  <c r="O510" i="24"/>
  <c r="T510" i="24" s="1"/>
  <c r="N510" i="24"/>
  <c r="S510" i="24" s="1"/>
  <c r="Q494" i="24"/>
  <c r="P494" i="24"/>
  <c r="O494" i="24"/>
  <c r="T494" i="24" s="1"/>
  <c r="N494" i="24"/>
  <c r="S494" i="24" s="1"/>
  <c r="Q471" i="24"/>
  <c r="P471" i="24"/>
  <c r="O471" i="24"/>
  <c r="T471" i="24" s="1"/>
  <c r="N471" i="24"/>
  <c r="S471" i="24" s="1"/>
  <c r="Q444" i="24"/>
  <c r="P444" i="24"/>
  <c r="O444" i="24"/>
  <c r="T444" i="24" s="1"/>
  <c r="N444" i="24"/>
  <c r="S444" i="24" s="1"/>
  <c r="Q415" i="24"/>
  <c r="P415" i="24"/>
  <c r="O415" i="24"/>
  <c r="T415" i="24" s="1"/>
  <c r="N415" i="24"/>
  <c r="S415" i="24" s="1"/>
  <c r="Q409" i="24"/>
  <c r="P409" i="24"/>
  <c r="O409" i="24"/>
  <c r="T409" i="24" s="1"/>
  <c r="N409" i="24"/>
  <c r="S409" i="24" s="1"/>
  <c r="Q390" i="24"/>
  <c r="P390" i="24"/>
  <c r="O390" i="24"/>
  <c r="T390" i="24" s="1"/>
  <c r="N390" i="24"/>
  <c r="S390" i="24" s="1"/>
  <c r="Q309" i="24"/>
  <c r="P309" i="24"/>
  <c r="O309" i="24"/>
  <c r="T309" i="24" s="1"/>
  <c r="N309" i="24"/>
  <c r="S309" i="24" s="1"/>
  <c r="Q158" i="24"/>
  <c r="P158" i="24"/>
  <c r="O158" i="24"/>
  <c r="T158" i="24" s="1"/>
  <c r="N158" i="24"/>
  <c r="S158" i="24" s="1"/>
  <c r="Q508" i="24"/>
  <c r="P508" i="24"/>
  <c r="O508" i="24"/>
  <c r="T508" i="24" s="1"/>
  <c r="N508" i="24"/>
  <c r="S508" i="24" s="1"/>
  <c r="Q357" i="24"/>
  <c r="P357" i="24"/>
  <c r="O357" i="24"/>
  <c r="T357" i="24" s="1"/>
  <c r="N357" i="24"/>
  <c r="S357" i="24" s="1"/>
  <c r="Q302" i="24"/>
  <c r="P302" i="24"/>
  <c r="O302" i="24"/>
  <c r="T302" i="24" s="1"/>
  <c r="N302" i="24"/>
  <c r="S302" i="24" s="1"/>
  <c r="Q202" i="24"/>
  <c r="P202" i="24"/>
  <c r="O202" i="24"/>
  <c r="T202" i="24" s="1"/>
  <c r="N202" i="24"/>
  <c r="S202" i="24" s="1"/>
  <c r="Q128" i="24"/>
  <c r="P128" i="24"/>
  <c r="O128" i="24"/>
  <c r="T128" i="24" s="1"/>
  <c r="N128" i="24"/>
  <c r="S128" i="24" s="1"/>
  <c r="Q93" i="24"/>
  <c r="P93" i="24"/>
  <c r="O93" i="24"/>
  <c r="T93" i="24" s="1"/>
  <c r="N93" i="24"/>
  <c r="S93" i="24" s="1"/>
  <c r="Q68" i="24"/>
  <c r="P68" i="24"/>
  <c r="O68" i="24"/>
  <c r="T68" i="24" s="1"/>
  <c r="N68" i="24"/>
  <c r="S68" i="24" s="1"/>
  <c r="Q47" i="24"/>
  <c r="P47" i="24"/>
  <c r="O47" i="24"/>
  <c r="T47" i="24" s="1"/>
  <c r="N47" i="24"/>
  <c r="S47" i="24" s="1"/>
  <c r="Q25" i="24"/>
  <c r="P25" i="24"/>
  <c r="O25" i="24"/>
  <c r="T25" i="24" s="1"/>
  <c r="N25" i="24"/>
  <c r="S25" i="24" s="1"/>
  <c r="Q322" i="24"/>
  <c r="P322" i="24"/>
  <c r="O322" i="24"/>
  <c r="T322" i="24" s="1"/>
  <c r="N322" i="24"/>
  <c r="S322" i="24" s="1"/>
  <c r="Q513" i="24"/>
  <c r="P513" i="24"/>
  <c r="O513" i="24"/>
  <c r="T513" i="24" s="1"/>
  <c r="N513" i="24"/>
  <c r="S513" i="24" s="1"/>
  <c r="Q381" i="24"/>
  <c r="P381" i="24"/>
  <c r="O381" i="24"/>
  <c r="T381" i="24" s="1"/>
  <c r="N381" i="24"/>
  <c r="S381" i="24" s="1"/>
  <c r="Q366" i="24"/>
  <c r="P366" i="24"/>
  <c r="O366" i="24"/>
  <c r="T366" i="24" s="1"/>
  <c r="N366" i="24"/>
  <c r="S366" i="24" s="1"/>
  <c r="Q320" i="24"/>
  <c r="P320" i="24"/>
  <c r="O320" i="24"/>
  <c r="T320" i="24" s="1"/>
  <c r="N320" i="24"/>
  <c r="S320" i="24" s="1"/>
  <c r="Q175" i="24"/>
  <c r="P175" i="24"/>
  <c r="O175" i="24"/>
  <c r="T175" i="24" s="1"/>
  <c r="N175" i="24"/>
  <c r="S175" i="24" s="1"/>
  <c r="Q136" i="24"/>
  <c r="P136" i="24"/>
  <c r="O136" i="24"/>
  <c r="T136" i="24" s="1"/>
  <c r="N136" i="24"/>
  <c r="S136" i="24" s="1"/>
  <c r="Q132" i="24"/>
  <c r="P132" i="24"/>
  <c r="O132" i="24"/>
  <c r="T132" i="24" s="1"/>
  <c r="N132" i="24"/>
  <c r="S132" i="24" s="1"/>
  <c r="Q117" i="24"/>
  <c r="P117" i="24"/>
  <c r="O117" i="24"/>
  <c r="T117" i="24" s="1"/>
  <c r="N117" i="24"/>
  <c r="S117" i="24" s="1"/>
  <c r="Q116" i="24"/>
  <c r="P116" i="24"/>
  <c r="O116" i="24"/>
  <c r="T116" i="24" s="1"/>
  <c r="N116" i="24"/>
  <c r="S116" i="24" s="1"/>
  <c r="Q110" i="24"/>
  <c r="P110" i="24"/>
  <c r="O110" i="24"/>
  <c r="T110" i="24" s="1"/>
  <c r="N110" i="24"/>
  <c r="S110" i="24" s="1"/>
  <c r="Q49" i="24"/>
  <c r="P49" i="24"/>
  <c r="O49" i="24"/>
  <c r="T49" i="24" s="1"/>
  <c r="N49" i="24"/>
  <c r="S49" i="24" s="1"/>
  <c r="Q24" i="24"/>
  <c r="P24" i="24"/>
  <c r="O24" i="24"/>
  <c r="T24" i="24" s="1"/>
  <c r="N24" i="24"/>
  <c r="S24" i="24" s="1"/>
  <c r="Q12" i="24"/>
  <c r="P12" i="24"/>
  <c r="O12" i="24"/>
  <c r="T12" i="24" s="1"/>
  <c r="N12" i="24"/>
  <c r="S12" i="24" s="1"/>
  <c r="Q11" i="24"/>
  <c r="P11" i="24"/>
  <c r="O11" i="24"/>
  <c r="T11" i="24" s="1"/>
  <c r="N11" i="24"/>
  <c r="S11" i="24" s="1"/>
  <c r="Q579" i="24"/>
  <c r="P579" i="24"/>
  <c r="O579" i="24"/>
  <c r="T579" i="24" s="1"/>
  <c r="N579" i="24"/>
  <c r="S579" i="24" s="1"/>
  <c r="Q568" i="24"/>
  <c r="P568" i="24"/>
  <c r="O568" i="24"/>
  <c r="T568" i="24" s="1"/>
  <c r="N568" i="24"/>
  <c r="S568" i="24" s="1"/>
  <c r="Q509" i="24"/>
  <c r="P509" i="24"/>
  <c r="O509" i="24"/>
  <c r="T509" i="24" s="1"/>
  <c r="N509" i="24"/>
  <c r="S509" i="24" s="1"/>
  <c r="Q476" i="24"/>
  <c r="P476" i="24"/>
  <c r="O476" i="24"/>
  <c r="T476" i="24" s="1"/>
  <c r="N476" i="24"/>
  <c r="S476" i="24" s="1"/>
  <c r="Q265" i="24"/>
  <c r="P265" i="24"/>
  <c r="O265" i="24"/>
  <c r="T265" i="24" s="1"/>
  <c r="N265" i="24"/>
  <c r="S265" i="24" s="1"/>
  <c r="Q127" i="24"/>
  <c r="P127" i="24"/>
  <c r="O127" i="24"/>
  <c r="T127" i="24" s="1"/>
  <c r="N127" i="24"/>
  <c r="S127" i="24" s="1"/>
  <c r="Q114" i="24"/>
  <c r="P114" i="24"/>
  <c r="O114" i="24"/>
  <c r="T114" i="24" s="1"/>
  <c r="N114" i="24"/>
  <c r="S114" i="24" s="1"/>
  <c r="Q270" i="24"/>
  <c r="P270" i="24"/>
  <c r="O270" i="24"/>
  <c r="T270" i="24" s="1"/>
  <c r="N270" i="24"/>
  <c r="S270" i="24" s="1"/>
  <c r="Q97" i="24"/>
  <c r="P97" i="24"/>
  <c r="O97" i="24"/>
  <c r="T97" i="24" s="1"/>
  <c r="N97" i="24"/>
  <c r="S97" i="24" s="1"/>
  <c r="Q22" i="24"/>
  <c r="P22" i="24"/>
  <c r="O22" i="24"/>
  <c r="T22" i="24" s="1"/>
  <c r="N22" i="24"/>
  <c r="S22" i="24" s="1"/>
  <c r="Q592" i="24"/>
  <c r="P592" i="24"/>
  <c r="O592" i="24"/>
  <c r="T592" i="24" s="1"/>
  <c r="N592" i="24"/>
  <c r="S592" i="24" s="1"/>
  <c r="Q226" i="24"/>
  <c r="P226" i="24"/>
  <c r="O226" i="24"/>
  <c r="T226" i="24" s="1"/>
  <c r="N226" i="24"/>
  <c r="S226" i="24" s="1"/>
  <c r="Q121" i="24"/>
  <c r="P121" i="24"/>
  <c r="O121" i="24"/>
  <c r="T121" i="24" s="1"/>
  <c r="N121" i="24"/>
  <c r="S121" i="24" s="1"/>
  <c r="Q115" i="24"/>
  <c r="P115" i="24"/>
  <c r="O115" i="24"/>
  <c r="T115" i="24" s="1"/>
  <c r="N115" i="24"/>
  <c r="S115" i="24" s="1"/>
  <c r="Q559" i="24"/>
  <c r="P559" i="24"/>
  <c r="O559" i="24"/>
  <c r="T559" i="24" s="1"/>
  <c r="N559" i="24"/>
  <c r="S559" i="24" s="1"/>
  <c r="Q388" i="24"/>
  <c r="P388" i="24"/>
  <c r="O388" i="24"/>
  <c r="T388" i="24" s="1"/>
  <c r="N388" i="24"/>
  <c r="S388" i="24" s="1"/>
  <c r="Q394" i="24"/>
  <c r="P394" i="24"/>
  <c r="O394" i="24"/>
  <c r="T394" i="24" s="1"/>
  <c r="N394" i="24"/>
  <c r="S394" i="24" s="1"/>
  <c r="Q346" i="24"/>
  <c r="P346" i="24"/>
  <c r="O346" i="24"/>
  <c r="T346" i="24" s="1"/>
  <c r="N346" i="24"/>
  <c r="S346" i="24" s="1"/>
  <c r="Q323" i="24"/>
  <c r="P323" i="24"/>
  <c r="O323" i="24"/>
  <c r="T323" i="24" s="1"/>
  <c r="N323" i="24"/>
  <c r="S323" i="24" s="1"/>
  <c r="Q255" i="24"/>
  <c r="P255" i="24"/>
  <c r="O255" i="24"/>
  <c r="T255" i="24" s="1"/>
  <c r="N255" i="24"/>
  <c r="S255" i="24" s="1"/>
  <c r="Q124" i="24"/>
  <c r="P124" i="24"/>
  <c r="O124" i="24"/>
  <c r="T124" i="24" s="1"/>
  <c r="N124" i="24"/>
  <c r="S124" i="24" s="1"/>
  <c r="Q232" i="24"/>
  <c r="P232" i="24"/>
  <c r="O232" i="24"/>
  <c r="T232" i="24" s="1"/>
  <c r="N232" i="24"/>
  <c r="S232" i="24" s="1"/>
  <c r="Q170" i="24"/>
  <c r="P170" i="24"/>
  <c r="O170" i="24"/>
  <c r="T170" i="24" s="1"/>
  <c r="N170" i="24"/>
  <c r="S170" i="24" s="1"/>
  <c r="Q590" i="24"/>
  <c r="P590" i="24"/>
  <c r="O590" i="24"/>
  <c r="T590" i="24" s="1"/>
  <c r="N590" i="24"/>
  <c r="S590" i="24" s="1"/>
  <c r="Q531" i="24"/>
  <c r="P531" i="24"/>
  <c r="O531" i="24"/>
  <c r="T531" i="24" s="1"/>
  <c r="N531" i="24"/>
  <c r="S531" i="24" s="1"/>
  <c r="Q458" i="24"/>
  <c r="P458" i="24"/>
  <c r="O458" i="24"/>
  <c r="T458" i="24" s="1"/>
  <c r="N458" i="24"/>
  <c r="S458" i="24" s="1"/>
  <c r="Q385" i="24"/>
  <c r="P385" i="24"/>
  <c r="O385" i="24"/>
  <c r="T385" i="24" s="1"/>
  <c r="N385" i="24"/>
  <c r="S385" i="24" s="1"/>
  <c r="Q256" i="24"/>
  <c r="P256" i="24"/>
  <c r="O256" i="24"/>
  <c r="T256" i="24" s="1"/>
  <c r="N256" i="24"/>
  <c r="S256" i="24" s="1"/>
  <c r="Q189" i="24"/>
  <c r="P189" i="24"/>
  <c r="O189" i="24"/>
  <c r="T189" i="24" s="1"/>
  <c r="N189" i="24"/>
  <c r="S189" i="24" s="1"/>
  <c r="Q45" i="24"/>
  <c r="P45" i="24"/>
  <c r="O45" i="24"/>
  <c r="T45" i="24" s="1"/>
  <c r="N45" i="24"/>
  <c r="S45" i="24" s="1"/>
  <c r="Q310" i="24"/>
  <c r="P310" i="24"/>
  <c r="O310" i="24"/>
  <c r="T310" i="24" s="1"/>
  <c r="N310" i="24"/>
  <c r="S310" i="24" s="1"/>
  <c r="Q434" i="24"/>
  <c r="P434" i="24"/>
  <c r="O434" i="24"/>
  <c r="T434" i="24" s="1"/>
  <c r="N434" i="24"/>
  <c r="S434" i="24" s="1"/>
  <c r="Q534" i="24"/>
  <c r="P534" i="24"/>
  <c r="O534" i="24"/>
  <c r="T534" i="24" s="1"/>
  <c r="N534" i="24"/>
  <c r="S534" i="24" s="1"/>
  <c r="Q311" i="24"/>
  <c r="P311" i="24"/>
  <c r="O311" i="24"/>
  <c r="T311" i="24" s="1"/>
  <c r="N311" i="24"/>
  <c r="S311" i="24" s="1"/>
  <c r="Q122" i="24"/>
  <c r="P122" i="24"/>
  <c r="O122" i="24"/>
  <c r="T122" i="24" s="1"/>
  <c r="N122" i="24"/>
  <c r="S122" i="24" s="1"/>
  <c r="Q493" i="24"/>
  <c r="P493" i="24"/>
  <c r="O493" i="24"/>
  <c r="T493" i="24" s="1"/>
  <c r="N493" i="24"/>
  <c r="S493" i="24" s="1"/>
  <c r="Q492" i="24"/>
  <c r="P492" i="24"/>
  <c r="O492" i="24"/>
  <c r="T492" i="24" s="1"/>
  <c r="N492" i="24"/>
  <c r="S492" i="24" s="1"/>
  <c r="Q350" i="24"/>
  <c r="P350" i="24"/>
  <c r="O350" i="24"/>
  <c r="T350" i="24" s="1"/>
  <c r="N350" i="24"/>
  <c r="S350" i="24" s="1"/>
  <c r="Q572" i="24"/>
  <c r="P572" i="24"/>
  <c r="O572" i="24"/>
  <c r="T572" i="24" s="1"/>
  <c r="N572" i="24"/>
  <c r="S572" i="24" s="1"/>
  <c r="Q551" i="24"/>
  <c r="P551" i="24"/>
  <c r="O551" i="24"/>
  <c r="T551" i="24" s="1"/>
  <c r="N551" i="24"/>
  <c r="S551" i="24" s="1"/>
  <c r="Q160" i="24"/>
  <c r="P160" i="24"/>
  <c r="O160" i="24"/>
  <c r="T160" i="24" s="1"/>
  <c r="N160" i="24"/>
  <c r="S160" i="24" s="1"/>
  <c r="Q71" i="24"/>
  <c r="P71" i="24"/>
  <c r="O71" i="24"/>
  <c r="T71" i="24" s="1"/>
  <c r="N71" i="24"/>
  <c r="S71" i="24" s="1"/>
  <c r="Q44" i="24"/>
  <c r="P44" i="24"/>
  <c r="O44" i="24"/>
  <c r="T44" i="24" s="1"/>
  <c r="N44" i="24"/>
  <c r="S44" i="24" s="1"/>
  <c r="Q207" i="24"/>
  <c r="P207" i="24"/>
  <c r="O207" i="24"/>
  <c r="T207" i="24" s="1"/>
  <c r="N207" i="24"/>
  <c r="S207" i="24" s="1"/>
  <c r="Q29" i="24"/>
  <c r="P29" i="24"/>
  <c r="O29" i="24"/>
  <c r="T29" i="24" s="1"/>
  <c r="N29" i="24"/>
  <c r="S29" i="24" s="1"/>
  <c r="Q570" i="24"/>
  <c r="P570" i="24"/>
  <c r="O570" i="24"/>
  <c r="T570" i="24" s="1"/>
  <c r="N570" i="24"/>
  <c r="S570" i="24" s="1"/>
  <c r="Q201" i="24"/>
  <c r="P201" i="24"/>
  <c r="O201" i="24"/>
  <c r="T201" i="24" s="1"/>
  <c r="N201" i="24"/>
  <c r="S201" i="24" s="1"/>
  <c r="Q106" i="24"/>
  <c r="P106" i="24"/>
  <c r="O106" i="24"/>
  <c r="T106" i="24" s="1"/>
  <c r="N106" i="24"/>
  <c r="S106" i="24" s="1"/>
  <c r="Q549" i="24"/>
  <c r="P549" i="24"/>
  <c r="O549" i="24"/>
  <c r="T549" i="24" s="1"/>
  <c r="N549" i="24"/>
  <c r="S549" i="24" s="1"/>
  <c r="Q455" i="24"/>
  <c r="P455" i="24"/>
  <c r="O455" i="24"/>
  <c r="T455" i="24" s="1"/>
  <c r="N455" i="24"/>
  <c r="S455" i="24" s="1"/>
  <c r="Q191" i="24"/>
  <c r="P191" i="24"/>
  <c r="O191" i="24"/>
  <c r="T191" i="24" s="1"/>
  <c r="N191" i="24"/>
  <c r="S191" i="24" s="1"/>
  <c r="Q38" i="24"/>
  <c r="P38" i="24"/>
  <c r="O38" i="24"/>
  <c r="T38" i="24" s="1"/>
  <c r="N38" i="24"/>
  <c r="S38" i="24" s="1"/>
  <c r="Q7" i="24"/>
  <c r="P7" i="24"/>
  <c r="O7" i="24"/>
  <c r="T7" i="24" s="1"/>
  <c r="N7" i="24"/>
  <c r="S7" i="24" s="1"/>
  <c r="Q503" i="24"/>
  <c r="P503" i="24"/>
  <c r="O503" i="24"/>
  <c r="T503" i="24" s="1"/>
  <c r="N503" i="24"/>
  <c r="S503" i="24" s="1"/>
  <c r="Q244" i="24"/>
  <c r="P244" i="24"/>
  <c r="O244" i="24"/>
  <c r="T244" i="24" s="1"/>
  <c r="N244" i="24"/>
  <c r="S244" i="24" s="1"/>
  <c r="Q197" i="24"/>
  <c r="P197" i="24"/>
  <c r="O197" i="24"/>
  <c r="T197" i="24" s="1"/>
  <c r="N197" i="24"/>
  <c r="S197" i="24" s="1"/>
  <c r="Q101" i="24"/>
  <c r="P101" i="24"/>
  <c r="O101" i="24"/>
  <c r="T101" i="24" s="1"/>
  <c r="N101" i="24"/>
  <c r="S101" i="24" s="1"/>
  <c r="Q371" i="24"/>
  <c r="P371" i="24"/>
  <c r="O371" i="24"/>
  <c r="T371" i="24" s="1"/>
  <c r="N371" i="24"/>
  <c r="S371" i="24" s="1"/>
  <c r="Q228" i="24"/>
  <c r="P228" i="24"/>
  <c r="O228" i="24"/>
  <c r="T228" i="24" s="1"/>
  <c r="N228" i="24"/>
  <c r="S228" i="24" s="1"/>
  <c r="Q155" i="24"/>
  <c r="P155" i="24"/>
  <c r="O155" i="24"/>
  <c r="T155" i="24" s="1"/>
  <c r="N155" i="24"/>
  <c r="S155" i="24" s="1"/>
  <c r="Q118" i="24"/>
  <c r="P118" i="24"/>
  <c r="O118" i="24"/>
  <c r="T118" i="24" s="1"/>
  <c r="N118" i="24"/>
  <c r="S118" i="24" s="1"/>
  <c r="Q23" i="24"/>
  <c r="P23" i="24"/>
  <c r="O23" i="24"/>
  <c r="T23" i="24" s="1"/>
  <c r="N23" i="24"/>
  <c r="S23" i="24" s="1"/>
  <c r="Q18" i="24"/>
  <c r="P18" i="24"/>
  <c r="O18" i="24"/>
  <c r="T18" i="24" s="1"/>
  <c r="N18" i="24"/>
  <c r="S18" i="24" s="1"/>
  <c r="Q550" i="24"/>
  <c r="P550" i="24"/>
  <c r="O550" i="24"/>
  <c r="T550" i="24" s="1"/>
  <c r="N550" i="24"/>
  <c r="S550" i="24" s="1"/>
  <c r="Q427" i="24"/>
  <c r="P427" i="24"/>
  <c r="O427" i="24"/>
  <c r="T427" i="24" s="1"/>
  <c r="N427" i="24"/>
  <c r="S427" i="24" s="1"/>
  <c r="Q243" i="24"/>
  <c r="P243" i="24"/>
  <c r="O243" i="24"/>
  <c r="T243" i="24" s="1"/>
  <c r="N243" i="24"/>
  <c r="S243" i="24" s="1"/>
  <c r="Q217" i="24"/>
  <c r="P217" i="24"/>
  <c r="O217" i="24"/>
  <c r="T217" i="24" s="1"/>
  <c r="N217" i="24"/>
  <c r="S217" i="24" s="1"/>
  <c r="Q129" i="24"/>
  <c r="P129" i="24"/>
  <c r="O129" i="24"/>
  <c r="T129" i="24" s="1"/>
  <c r="N129" i="24"/>
  <c r="S129" i="24" s="1"/>
  <c r="Q64" i="24"/>
  <c r="P64" i="24"/>
  <c r="O64" i="24"/>
  <c r="T64" i="24" s="1"/>
  <c r="N64" i="24"/>
  <c r="S64" i="24" s="1"/>
  <c r="Q20" i="24"/>
  <c r="P20" i="24"/>
  <c r="O20" i="24"/>
  <c r="T20" i="24" s="1"/>
  <c r="N20" i="24"/>
  <c r="S20" i="24" s="1"/>
  <c r="Q268" i="24"/>
  <c r="P268" i="24"/>
  <c r="O268" i="24"/>
  <c r="T268" i="24" s="1"/>
  <c r="N268" i="24"/>
  <c r="S268" i="24" s="1"/>
  <c r="Q218" i="24"/>
  <c r="P218" i="24"/>
  <c r="O218" i="24"/>
  <c r="T218" i="24" s="1"/>
  <c r="N218" i="24"/>
  <c r="S218" i="24" s="1"/>
  <c r="Q472" i="24"/>
  <c r="P472" i="24"/>
  <c r="O472" i="24"/>
  <c r="T472" i="24" s="1"/>
  <c r="N472" i="24"/>
  <c r="S472" i="24" s="1"/>
  <c r="Q107" i="24"/>
  <c r="P107" i="24"/>
  <c r="O107" i="24"/>
  <c r="T107" i="24" s="1"/>
  <c r="N107" i="24"/>
  <c r="S107" i="24" s="1"/>
  <c r="Q67" i="24"/>
  <c r="P67" i="24"/>
  <c r="O67" i="24"/>
  <c r="T67" i="24" s="1"/>
  <c r="N67" i="24"/>
  <c r="S67" i="24" s="1"/>
  <c r="Q56" i="24"/>
  <c r="P56" i="24"/>
  <c r="O56" i="24"/>
  <c r="T56" i="24" s="1"/>
  <c r="N56" i="24"/>
  <c r="S56" i="24" s="1"/>
  <c r="Q501" i="24"/>
  <c r="P501" i="24"/>
  <c r="O501" i="24"/>
  <c r="T501" i="24" s="1"/>
  <c r="N501" i="24"/>
  <c r="S501" i="24" s="1"/>
  <c r="Q437" i="24"/>
  <c r="P437" i="24"/>
  <c r="O437" i="24"/>
  <c r="T437" i="24" s="1"/>
  <c r="N437" i="24"/>
  <c r="S437" i="24" s="1"/>
  <c r="Q187" i="24"/>
  <c r="P187" i="24"/>
  <c r="O187" i="24"/>
  <c r="T187" i="24" s="1"/>
  <c r="N187" i="24"/>
  <c r="S187" i="24" s="1"/>
  <c r="Q164" i="24"/>
  <c r="P164" i="24"/>
  <c r="O164" i="24"/>
  <c r="T164" i="24" s="1"/>
  <c r="N164" i="24"/>
  <c r="S164" i="24" s="1"/>
  <c r="Q157" i="24"/>
  <c r="P157" i="24"/>
  <c r="O157" i="24"/>
  <c r="T157" i="24" s="1"/>
  <c r="N157" i="24"/>
  <c r="S157" i="24" s="1"/>
  <c r="Q82" i="24"/>
  <c r="P82" i="24"/>
  <c r="O82" i="24"/>
  <c r="T82" i="24" s="1"/>
  <c r="N82" i="24"/>
  <c r="S82" i="24" s="1"/>
  <c r="Q328" i="24"/>
  <c r="P328" i="24"/>
  <c r="O328" i="24"/>
  <c r="T328" i="24" s="1"/>
  <c r="N328" i="24"/>
  <c r="S328" i="24" s="1"/>
  <c r="Q282" i="24"/>
  <c r="P282" i="24"/>
  <c r="O282" i="24"/>
  <c r="T282" i="24" s="1"/>
  <c r="N282" i="24"/>
  <c r="S282" i="24" s="1"/>
  <c r="Q43" i="24"/>
  <c r="P43" i="24"/>
  <c r="O43" i="24"/>
  <c r="T43" i="24" s="1"/>
  <c r="N43" i="24"/>
  <c r="S43" i="24" s="1"/>
  <c r="Q27" i="24"/>
  <c r="P27" i="24"/>
  <c r="O27" i="24"/>
  <c r="T27" i="24" s="1"/>
  <c r="N27" i="24"/>
  <c r="S27" i="24" s="1"/>
  <c r="Q498" i="24"/>
  <c r="P498" i="24"/>
  <c r="O498" i="24"/>
  <c r="T498" i="24" s="1"/>
  <c r="N498" i="24"/>
  <c r="S498" i="24" s="1"/>
  <c r="Q470" i="24"/>
  <c r="P470" i="24"/>
  <c r="O470" i="24"/>
  <c r="T470" i="24" s="1"/>
  <c r="N470" i="24"/>
  <c r="S470" i="24" s="1"/>
  <c r="Q431" i="24"/>
  <c r="P431" i="24"/>
  <c r="O431" i="24"/>
  <c r="T431" i="24" s="1"/>
  <c r="N431" i="24"/>
  <c r="S431" i="24" s="1"/>
  <c r="Q353" i="24"/>
  <c r="P353" i="24"/>
  <c r="O353" i="24"/>
  <c r="T353" i="24" s="1"/>
  <c r="N353" i="24"/>
  <c r="S353" i="24" s="1"/>
  <c r="Q289" i="24"/>
  <c r="P289" i="24"/>
  <c r="O289" i="24"/>
  <c r="T289" i="24" s="1"/>
  <c r="N289" i="24"/>
  <c r="S289" i="24" s="1"/>
  <c r="Q276" i="24"/>
  <c r="P276" i="24"/>
  <c r="O276" i="24"/>
  <c r="T276" i="24" s="1"/>
  <c r="N276" i="24"/>
  <c r="S276" i="24" s="1"/>
  <c r="Q249" i="24"/>
  <c r="P249" i="24"/>
  <c r="O249" i="24"/>
  <c r="T249" i="24" s="1"/>
  <c r="N249" i="24"/>
  <c r="S249" i="24" s="1"/>
  <c r="Q113" i="24"/>
  <c r="P113" i="24"/>
  <c r="O113" i="24"/>
  <c r="T113" i="24" s="1"/>
  <c r="N113" i="24"/>
  <c r="S113" i="24" s="1"/>
  <c r="Q105" i="24"/>
  <c r="P105" i="24"/>
  <c r="O105" i="24"/>
  <c r="T105" i="24" s="1"/>
  <c r="N105" i="24"/>
  <c r="S105" i="24" s="1"/>
  <c r="Q31" i="24"/>
  <c r="P31" i="24"/>
  <c r="O31" i="24"/>
  <c r="T31" i="24" s="1"/>
  <c r="N31" i="24"/>
  <c r="S31" i="24" s="1"/>
  <c r="Q518" i="24"/>
  <c r="P518" i="24"/>
  <c r="O518" i="24"/>
  <c r="T518" i="24" s="1"/>
  <c r="N518" i="24"/>
  <c r="S518" i="24" s="1"/>
  <c r="Q516" i="24"/>
  <c r="P516" i="24"/>
  <c r="O516" i="24"/>
  <c r="T516" i="24" s="1"/>
  <c r="N516" i="24"/>
  <c r="S516" i="24" s="1"/>
  <c r="Q367" i="24"/>
  <c r="P367" i="24"/>
  <c r="O367" i="24"/>
  <c r="T367" i="24" s="1"/>
  <c r="N367" i="24"/>
  <c r="S367" i="24" s="1"/>
  <c r="Q263" i="24"/>
  <c r="P263" i="24"/>
  <c r="O263" i="24"/>
  <c r="T263" i="24" s="1"/>
  <c r="N263" i="24"/>
  <c r="S263" i="24" s="1"/>
  <c r="Q209" i="24"/>
  <c r="P209" i="24"/>
  <c r="O209" i="24"/>
  <c r="T209" i="24" s="1"/>
  <c r="N209" i="24"/>
  <c r="S209" i="24" s="1"/>
  <c r="Q205" i="24"/>
  <c r="P205" i="24"/>
  <c r="O205" i="24"/>
  <c r="T205" i="24" s="1"/>
  <c r="N205" i="24"/>
  <c r="S205" i="24" s="1"/>
  <c r="Q176" i="24"/>
  <c r="P176" i="24"/>
  <c r="O176" i="24"/>
  <c r="T176" i="24" s="1"/>
  <c r="N176" i="24"/>
  <c r="S176" i="24" s="1"/>
  <c r="Q165" i="24"/>
  <c r="P165" i="24"/>
  <c r="O165" i="24"/>
  <c r="T165" i="24" s="1"/>
  <c r="N165" i="24"/>
  <c r="S165" i="24" s="1"/>
  <c r="Q134" i="24"/>
  <c r="P134" i="24"/>
  <c r="O134" i="24"/>
  <c r="T134" i="24" s="1"/>
  <c r="N134" i="24"/>
  <c r="S134" i="24" s="1"/>
  <c r="Q87" i="24"/>
  <c r="P87" i="24"/>
  <c r="O87" i="24"/>
  <c r="T87" i="24" s="1"/>
  <c r="N87" i="24"/>
  <c r="S87" i="24" s="1"/>
  <c r="Q84" i="24"/>
  <c r="P84" i="24"/>
  <c r="O84" i="24"/>
  <c r="T84" i="24" s="1"/>
  <c r="N84" i="24"/>
  <c r="S84" i="24" s="1"/>
  <c r="Q6" i="24"/>
  <c r="P6" i="24"/>
  <c r="O6" i="24"/>
  <c r="T6" i="24" s="1"/>
  <c r="N6" i="24"/>
  <c r="S6" i="24" s="1"/>
  <c r="Q5" i="24"/>
  <c r="P5" i="24"/>
  <c r="O5" i="24"/>
  <c r="T5" i="24" s="1"/>
  <c r="N5" i="24"/>
  <c r="S5" i="24" s="1"/>
  <c r="Q537" i="24"/>
  <c r="P537" i="24"/>
  <c r="O537" i="24"/>
  <c r="T537" i="24" s="1"/>
  <c r="N537" i="24"/>
  <c r="S537" i="24" s="1"/>
  <c r="Q300" i="24"/>
  <c r="P300" i="24"/>
  <c r="O300" i="24"/>
  <c r="T300" i="24" s="1"/>
  <c r="N300" i="24"/>
  <c r="S300" i="24" s="1"/>
  <c r="Q111" i="24"/>
  <c r="P111" i="24"/>
  <c r="O111" i="24"/>
  <c r="T111" i="24" s="1"/>
  <c r="N111" i="24"/>
  <c r="S111" i="24" s="1"/>
  <c r="Q99" i="24"/>
  <c r="P99" i="24"/>
  <c r="O99" i="24"/>
  <c r="T99" i="24" s="1"/>
  <c r="N99" i="24"/>
  <c r="S99" i="24" s="1"/>
  <c r="Q588" i="24"/>
  <c r="P588" i="24"/>
  <c r="O588" i="24"/>
  <c r="T588" i="24" s="1"/>
  <c r="N588" i="24"/>
  <c r="S588" i="24" s="1"/>
  <c r="Q571" i="24"/>
  <c r="P571" i="24"/>
  <c r="O571" i="24"/>
  <c r="T571" i="24" s="1"/>
  <c r="N571" i="24"/>
  <c r="S571" i="24" s="1"/>
  <c r="Q506" i="24"/>
  <c r="P506" i="24"/>
  <c r="O506" i="24"/>
  <c r="T506" i="24" s="1"/>
  <c r="N506" i="24"/>
  <c r="S506" i="24" s="1"/>
  <c r="Q440" i="24"/>
  <c r="P440" i="24"/>
  <c r="O440" i="24"/>
  <c r="T440" i="24" s="1"/>
  <c r="N440" i="24"/>
  <c r="S440" i="24" s="1"/>
  <c r="Q416" i="24"/>
  <c r="P416" i="24"/>
  <c r="O416" i="24"/>
  <c r="T416" i="24" s="1"/>
  <c r="N416" i="24"/>
  <c r="S416" i="24" s="1"/>
  <c r="Q259" i="24"/>
  <c r="P259" i="24"/>
  <c r="O259" i="24"/>
  <c r="T259" i="24" s="1"/>
  <c r="N259" i="24"/>
  <c r="S259" i="24" s="1"/>
  <c r="Q195" i="24"/>
  <c r="P195" i="24"/>
  <c r="O195" i="24"/>
  <c r="T195" i="24" s="1"/>
  <c r="N195" i="24"/>
  <c r="S195" i="24" s="1"/>
  <c r="Q194" i="24"/>
  <c r="P194" i="24"/>
  <c r="O194" i="24"/>
  <c r="T194" i="24" s="1"/>
  <c r="N194" i="24"/>
  <c r="S194" i="24" s="1"/>
  <c r="Q174" i="24"/>
  <c r="P174" i="24"/>
  <c r="O174" i="24"/>
  <c r="T174" i="24" s="1"/>
  <c r="N174" i="24"/>
  <c r="S174" i="24" s="1"/>
  <c r="Q146" i="24"/>
  <c r="P146" i="24"/>
  <c r="O146" i="24"/>
  <c r="T146" i="24" s="1"/>
  <c r="N146" i="24"/>
  <c r="S146" i="24" s="1"/>
  <c r="Q582" i="24"/>
  <c r="P582" i="24"/>
  <c r="O582" i="24"/>
  <c r="T582" i="24" s="1"/>
  <c r="N582" i="24"/>
  <c r="S582" i="24" s="1"/>
  <c r="Q502" i="24"/>
  <c r="P502" i="24"/>
  <c r="O502" i="24"/>
  <c r="T502" i="24" s="1"/>
  <c r="N502" i="24"/>
  <c r="S502" i="24" s="1"/>
  <c r="Q426" i="24"/>
  <c r="P426" i="24"/>
  <c r="O426" i="24"/>
  <c r="T426" i="24" s="1"/>
  <c r="N426" i="24"/>
  <c r="S426" i="24" s="1"/>
  <c r="Q238" i="24"/>
  <c r="P238" i="24"/>
  <c r="O238" i="24"/>
  <c r="T238" i="24" s="1"/>
  <c r="N238" i="24"/>
  <c r="S238" i="24" s="1"/>
  <c r="Q237" i="24"/>
  <c r="P237" i="24"/>
  <c r="O237" i="24"/>
  <c r="T237" i="24" s="1"/>
  <c r="N237" i="24"/>
  <c r="S237" i="24" s="1"/>
  <c r="Q233" i="24"/>
  <c r="P233" i="24"/>
  <c r="O233" i="24"/>
  <c r="T233" i="24" s="1"/>
  <c r="N233" i="24"/>
  <c r="S233" i="24" s="1"/>
  <c r="Q77" i="24"/>
  <c r="P77" i="24"/>
  <c r="O77" i="24"/>
  <c r="T77" i="24" s="1"/>
  <c r="N77" i="24"/>
  <c r="S77" i="24" s="1"/>
  <c r="Q188" i="24"/>
  <c r="P188" i="24"/>
  <c r="O188" i="24"/>
  <c r="T188" i="24" s="1"/>
  <c r="N188" i="24"/>
  <c r="S188" i="24" s="1"/>
  <c r="Q553" i="24"/>
  <c r="P553" i="24"/>
  <c r="O553" i="24"/>
  <c r="T553" i="24" s="1"/>
  <c r="N553" i="24"/>
  <c r="S553" i="24" s="1"/>
  <c r="Q419" i="24"/>
  <c r="P419" i="24"/>
  <c r="O419" i="24"/>
  <c r="T419" i="24" s="1"/>
  <c r="N419" i="24"/>
  <c r="S419" i="24" s="1"/>
  <c r="Q400" i="24"/>
  <c r="P400" i="24"/>
  <c r="O400" i="24"/>
  <c r="T400" i="24" s="1"/>
  <c r="N400" i="24"/>
  <c r="S400" i="24" s="1"/>
  <c r="Q387" i="24"/>
  <c r="P387" i="24"/>
  <c r="O387" i="24"/>
  <c r="T387" i="24" s="1"/>
  <c r="N387" i="24"/>
  <c r="S387" i="24" s="1"/>
  <c r="Q130" i="24"/>
  <c r="P130" i="24"/>
  <c r="O130" i="24"/>
  <c r="T130" i="24" s="1"/>
  <c r="N130" i="24"/>
  <c r="S130" i="24" s="1"/>
  <c r="Q120" i="24"/>
  <c r="P120" i="24"/>
  <c r="O120" i="24"/>
  <c r="T120" i="24" s="1"/>
  <c r="N120" i="24"/>
  <c r="S120" i="24" s="1"/>
  <c r="Q51" i="24"/>
  <c r="P51" i="24"/>
  <c r="O51" i="24"/>
  <c r="T51" i="24" s="1"/>
  <c r="N51" i="24"/>
  <c r="S51" i="24" s="1"/>
  <c r="Q28" i="24"/>
  <c r="P28" i="24"/>
  <c r="O28" i="24"/>
  <c r="T28" i="24" s="1"/>
  <c r="N28" i="24"/>
  <c r="S28" i="24" s="1"/>
  <c r="Q171" i="24"/>
  <c r="P171" i="24"/>
  <c r="O171" i="24"/>
  <c r="T171" i="24" s="1"/>
  <c r="N171" i="24"/>
  <c r="S171" i="24" s="1"/>
  <c r="Q219" i="24"/>
  <c r="P219" i="24"/>
  <c r="O219" i="24"/>
  <c r="T219" i="24" s="1"/>
  <c r="N219" i="24"/>
  <c r="S219" i="24" s="1"/>
  <c r="Q587" i="24"/>
  <c r="P587" i="24"/>
  <c r="O587" i="24"/>
  <c r="T587" i="24" s="1"/>
  <c r="N587" i="24"/>
  <c r="S587" i="24" s="1"/>
  <c r="Q577" i="24"/>
  <c r="P577" i="24"/>
  <c r="O577" i="24"/>
  <c r="T577" i="24" s="1"/>
  <c r="N577" i="24"/>
  <c r="S577" i="24" s="1"/>
  <c r="Q574" i="24"/>
  <c r="P574" i="24"/>
  <c r="O574" i="24"/>
  <c r="T574" i="24" s="1"/>
  <c r="N574" i="24"/>
  <c r="S574" i="24" s="1"/>
  <c r="Q482" i="24"/>
  <c r="P482" i="24"/>
  <c r="O482" i="24"/>
  <c r="T482" i="24" s="1"/>
  <c r="N482" i="24"/>
  <c r="S482" i="24" s="1"/>
  <c r="Q454" i="24"/>
  <c r="P454" i="24"/>
  <c r="O454" i="24"/>
  <c r="T454" i="24" s="1"/>
  <c r="N454" i="24"/>
  <c r="S454" i="24" s="1"/>
  <c r="Q418" i="24"/>
  <c r="P418" i="24"/>
  <c r="O418" i="24"/>
  <c r="T418" i="24" s="1"/>
  <c r="N418" i="24"/>
  <c r="S418" i="24" s="1"/>
  <c r="Q348" i="24"/>
  <c r="P348" i="24"/>
  <c r="O348" i="24"/>
  <c r="T348" i="24" s="1"/>
  <c r="N348" i="24"/>
  <c r="S348" i="24" s="1"/>
  <c r="Q319" i="24"/>
  <c r="P319" i="24"/>
  <c r="O319" i="24"/>
  <c r="T319" i="24" s="1"/>
  <c r="N319" i="24"/>
  <c r="S319" i="24" s="1"/>
  <c r="Q312" i="24"/>
  <c r="P312" i="24"/>
  <c r="O312" i="24"/>
  <c r="T312" i="24" s="1"/>
  <c r="N312" i="24"/>
  <c r="S312" i="24" s="1"/>
  <c r="Q119" i="24"/>
  <c r="P119" i="24"/>
  <c r="O119" i="24"/>
  <c r="T119" i="24" s="1"/>
  <c r="N119" i="24"/>
  <c r="S119" i="24" s="1"/>
  <c r="Q37" i="24"/>
  <c r="P37" i="24"/>
  <c r="O37" i="24"/>
  <c r="T37" i="24" s="1"/>
  <c r="N37" i="24"/>
  <c r="S37" i="24" s="1"/>
  <c r="Q556" i="24"/>
  <c r="P556" i="24"/>
  <c r="O556" i="24"/>
  <c r="T556" i="24" s="1"/>
  <c r="N556" i="24"/>
  <c r="S556" i="24" s="1"/>
  <c r="Q485" i="24"/>
  <c r="P485" i="24"/>
  <c r="O485" i="24"/>
  <c r="T485" i="24" s="1"/>
  <c r="N485" i="24"/>
  <c r="S485" i="24" s="1"/>
  <c r="Q447" i="24"/>
  <c r="P447" i="24"/>
  <c r="O447" i="24"/>
  <c r="T447" i="24" s="1"/>
  <c r="N447" i="24"/>
  <c r="S447" i="24" s="1"/>
  <c r="Q123" i="24"/>
  <c r="P123" i="24"/>
  <c r="O123" i="24"/>
  <c r="T123" i="24" s="1"/>
  <c r="N123" i="24"/>
  <c r="S123" i="24" s="1"/>
  <c r="Q576" i="24"/>
  <c r="P576" i="24"/>
  <c r="O576" i="24"/>
  <c r="T576" i="24" s="1"/>
  <c r="N576" i="24"/>
  <c r="S576" i="24" s="1"/>
  <c r="Q539" i="24"/>
  <c r="P539" i="24"/>
  <c r="O539" i="24"/>
  <c r="T539" i="24" s="1"/>
  <c r="N539" i="24"/>
  <c r="S539" i="24" s="1"/>
  <c r="Q351" i="24"/>
  <c r="P351" i="24"/>
  <c r="O351" i="24"/>
  <c r="T351" i="24" s="1"/>
  <c r="N351" i="24"/>
  <c r="S351" i="24" s="1"/>
  <c r="Q500" i="24"/>
  <c r="P500" i="24"/>
  <c r="O500" i="24"/>
  <c r="T500" i="24" s="1"/>
  <c r="N500" i="24"/>
  <c r="S500" i="24" s="1"/>
  <c r="Q213" i="24"/>
  <c r="P213" i="24"/>
  <c r="O213" i="24"/>
  <c r="T213" i="24" s="1"/>
  <c r="N213" i="24"/>
  <c r="S213" i="24" s="1"/>
  <c r="Q96" i="24"/>
  <c r="P96" i="24"/>
  <c r="O96" i="24"/>
  <c r="T96" i="24" s="1"/>
  <c r="N96" i="24"/>
  <c r="S96" i="24" s="1"/>
  <c r="Q546" i="24"/>
  <c r="P546" i="24"/>
  <c r="O546" i="24"/>
  <c r="T546" i="24" s="1"/>
  <c r="N546" i="24"/>
  <c r="S546" i="24" s="1"/>
  <c r="Q542" i="24"/>
  <c r="P542" i="24"/>
  <c r="O542" i="24"/>
  <c r="T542" i="24" s="1"/>
  <c r="N542" i="24"/>
  <c r="S542" i="24" s="1"/>
  <c r="Q433" i="24"/>
  <c r="P433" i="24"/>
  <c r="O433" i="24"/>
  <c r="T433" i="24" s="1"/>
  <c r="N433" i="24"/>
  <c r="S433" i="24" s="1"/>
  <c r="Q313" i="24"/>
  <c r="P313" i="24"/>
  <c r="O313" i="24"/>
  <c r="T313" i="24" s="1"/>
  <c r="N313" i="24"/>
  <c r="S313" i="24" s="1"/>
  <c r="Q565" i="24"/>
  <c r="P565" i="24"/>
  <c r="O565" i="24"/>
  <c r="T565" i="24" s="1"/>
  <c r="N565" i="24"/>
  <c r="S565" i="24" s="1"/>
  <c r="Q562" i="24"/>
  <c r="P562" i="24"/>
  <c r="O562" i="24"/>
  <c r="T562" i="24" s="1"/>
  <c r="N562" i="24"/>
  <c r="S562" i="24" s="1"/>
  <c r="Q555" i="24"/>
  <c r="P555" i="24"/>
  <c r="O555" i="24"/>
  <c r="T555" i="24" s="1"/>
  <c r="N555" i="24"/>
  <c r="S555" i="24" s="1"/>
  <c r="Q543" i="24"/>
  <c r="P543" i="24"/>
  <c r="O543" i="24"/>
  <c r="T543" i="24" s="1"/>
  <c r="N543" i="24"/>
  <c r="S543" i="24" s="1"/>
  <c r="Q412" i="24"/>
  <c r="P412" i="24"/>
  <c r="O412" i="24"/>
  <c r="T412" i="24" s="1"/>
  <c r="N412" i="24"/>
  <c r="S412" i="24" s="1"/>
  <c r="Q308" i="24"/>
  <c r="P308" i="24"/>
  <c r="O308" i="24"/>
  <c r="T308" i="24" s="1"/>
  <c r="N308" i="24"/>
  <c r="S308" i="24" s="1"/>
  <c r="Q305" i="24"/>
  <c r="P305" i="24"/>
  <c r="O305" i="24"/>
  <c r="T305" i="24" s="1"/>
  <c r="N305" i="24"/>
  <c r="S305" i="24" s="1"/>
  <c r="Q287" i="24"/>
  <c r="P287" i="24"/>
  <c r="O287" i="24"/>
  <c r="T287" i="24" s="1"/>
  <c r="N287" i="24"/>
  <c r="S287" i="24" s="1"/>
  <c r="Q285" i="24"/>
  <c r="P285" i="24"/>
  <c r="O285" i="24"/>
  <c r="T285" i="24" s="1"/>
  <c r="N285" i="24"/>
  <c r="S285" i="24" s="1"/>
  <c r="Q247" i="24"/>
  <c r="P247" i="24"/>
  <c r="O247" i="24"/>
  <c r="T247" i="24" s="1"/>
  <c r="N247" i="24"/>
  <c r="S247" i="24" s="1"/>
  <c r="Q183" i="24"/>
  <c r="P183" i="24"/>
  <c r="O183" i="24"/>
  <c r="T183" i="24" s="1"/>
  <c r="N183" i="24"/>
  <c r="S183" i="24" s="1"/>
  <c r="Q112" i="24"/>
  <c r="P112" i="24"/>
  <c r="O112" i="24"/>
  <c r="T112" i="24" s="1"/>
  <c r="N112" i="24"/>
  <c r="S112" i="24" s="1"/>
  <c r="Q474" i="24"/>
  <c r="P474" i="24"/>
  <c r="O474" i="24"/>
  <c r="T474" i="24" s="1"/>
  <c r="N474" i="24"/>
  <c r="S474" i="24" s="1"/>
  <c r="Q318" i="24"/>
  <c r="P318" i="24"/>
  <c r="O318" i="24"/>
  <c r="T318" i="24" s="1"/>
  <c r="N318" i="24"/>
  <c r="S318" i="24" s="1"/>
  <c r="Q220" i="24"/>
  <c r="P220" i="24"/>
  <c r="O220" i="24"/>
  <c r="T220" i="24" s="1"/>
  <c r="N220" i="24"/>
  <c r="S220" i="24" s="1"/>
  <c r="Q192" i="24"/>
  <c r="P192" i="24"/>
  <c r="O192" i="24"/>
  <c r="T192" i="24" s="1"/>
  <c r="N192" i="24"/>
  <c r="S192" i="24" s="1"/>
  <c r="Q108" i="24"/>
  <c r="P108" i="24"/>
  <c r="O108" i="24"/>
  <c r="T108" i="24" s="1"/>
  <c r="N108" i="24"/>
  <c r="S108" i="24" s="1"/>
  <c r="Q91" i="24"/>
  <c r="P91" i="24"/>
  <c r="O91" i="24"/>
  <c r="T91" i="24" s="1"/>
  <c r="N91" i="24"/>
  <c r="S91" i="24" s="1"/>
  <c r="Q62" i="24"/>
  <c r="P62" i="24"/>
  <c r="O62" i="24"/>
  <c r="T62" i="24" s="1"/>
  <c r="N62" i="24"/>
  <c r="S62" i="24" s="1"/>
  <c r="Q561" i="24"/>
  <c r="P561" i="24"/>
  <c r="O561" i="24"/>
  <c r="T561" i="24" s="1"/>
  <c r="N561" i="24"/>
  <c r="S561" i="24" s="1"/>
  <c r="Q511" i="24"/>
  <c r="P511" i="24"/>
  <c r="O511" i="24"/>
  <c r="T511" i="24" s="1"/>
  <c r="N511" i="24"/>
  <c r="S511" i="24" s="1"/>
  <c r="Q430" i="24"/>
  <c r="P430" i="24"/>
  <c r="O430" i="24"/>
  <c r="T430" i="24" s="1"/>
  <c r="N430" i="24"/>
  <c r="S430" i="24" s="1"/>
  <c r="Q425" i="24"/>
  <c r="P425" i="24"/>
  <c r="O425" i="24"/>
  <c r="T425" i="24" s="1"/>
  <c r="N425" i="24"/>
  <c r="S425" i="24" s="1"/>
  <c r="Q369" i="24"/>
  <c r="P369" i="24"/>
  <c r="O369" i="24"/>
  <c r="T369" i="24" s="1"/>
  <c r="N369" i="24"/>
  <c r="S369" i="24" s="1"/>
  <c r="Q290" i="24"/>
  <c r="P290" i="24"/>
  <c r="O290" i="24"/>
  <c r="T290" i="24" s="1"/>
  <c r="N290" i="24"/>
  <c r="S290" i="24" s="1"/>
  <c r="Q280" i="24"/>
  <c r="P280" i="24"/>
  <c r="O280" i="24"/>
  <c r="T280" i="24" s="1"/>
  <c r="N280" i="24"/>
  <c r="S280" i="24" s="1"/>
  <c r="Q216" i="24"/>
  <c r="P216" i="24"/>
  <c r="O216" i="24"/>
  <c r="T216" i="24" s="1"/>
  <c r="N216" i="24"/>
  <c r="S216" i="24" s="1"/>
  <c r="Q206" i="24"/>
  <c r="P206" i="24"/>
  <c r="O206" i="24"/>
  <c r="T206" i="24" s="1"/>
  <c r="N206" i="24"/>
  <c r="S206" i="24" s="1"/>
  <c r="Q125" i="24"/>
  <c r="P125" i="24"/>
  <c r="O125" i="24"/>
  <c r="T125" i="24" s="1"/>
  <c r="N125" i="24"/>
  <c r="S125" i="24" s="1"/>
  <c r="Q81" i="24"/>
  <c r="P81" i="24"/>
  <c r="O81" i="24"/>
  <c r="T81" i="24" s="1"/>
  <c r="N81" i="24"/>
  <c r="S81" i="24" s="1"/>
  <c r="Q80" i="24"/>
  <c r="P80" i="24"/>
  <c r="O80" i="24"/>
  <c r="T80" i="24" s="1"/>
  <c r="N80" i="24"/>
  <c r="S80" i="24" s="1"/>
  <c r="Q32" i="24"/>
  <c r="P32" i="24"/>
  <c r="O32" i="24"/>
  <c r="T32" i="24" s="1"/>
  <c r="N32" i="24"/>
  <c r="S32" i="24" s="1"/>
  <c r="Q3" i="24"/>
  <c r="P3" i="24"/>
  <c r="O3" i="24"/>
  <c r="T3" i="24" s="1"/>
  <c r="S3" i="24"/>
  <c r="Q578" i="24"/>
  <c r="P578" i="24"/>
  <c r="O578" i="24"/>
  <c r="T578" i="24" s="1"/>
  <c r="N578" i="24"/>
  <c r="S578" i="24" s="1"/>
  <c r="Q468" i="24"/>
  <c r="P468" i="24"/>
  <c r="O468" i="24"/>
  <c r="T468" i="24" s="1"/>
  <c r="N468" i="24"/>
  <c r="S468" i="24" s="1"/>
  <c r="Q382" i="24"/>
  <c r="P382" i="24"/>
  <c r="O382" i="24"/>
  <c r="T382" i="24" s="1"/>
  <c r="N382" i="24"/>
  <c r="S382" i="24" s="1"/>
  <c r="Q339" i="24"/>
  <c r="P339" i="24"/>
  <c r="O339" i="24"/>
  <c r="T339" i="24" s="1"/>
  <c r="N339" i="24"/>
  <c r="S339" i="24" s="1"/>
  <c r="Q330" i="24"/>
  <c r="P330" i="24"/>
  <c r="O330" i="24"/>
  <c r="T330" i="24" s="1"/>
  <c r="N330" i="24"/>
  <c r="S330" i="24" s="1"/>
  <c r="Q298" i="24"/>
  <c r="P298" i="24"/>
  <c r="O298" i="24"/>
  <c r="T298" i="24" s="1"/>
  <c r="N298" i="24"/>
  <c r="S298" i="24" s="1"/>
  <c r="Q223" i="24"/>
  <c r="P223" i="24"/>
  <c r="O223" i="24"/>
  <c r="T223" i="24" s="1"/>
  <c r="N223" i="24"/>
  <c r="S223" i="24" s="1"/>
  <c r="Q26" i="24"/>
  <c r="P26" i="24"/>
  <c r="O26" i="24"/>
  <c r="T26" i="24" s="1"/>
  <c r="N26" i="24"/>
  <c r="S26" i="24" s="1"/>
  <c r="Q554" i="24"/>
  <c r="P554" i="24"/>
  <c r="O554" i="24"/>
  <c r="T554" i="24" s="1"/>
  <c r="N554" i="24"/>
  <c r="S554" i="24" s="1"/>
  <c r="Q530" i="24"/>
  <c r="P530" i="24"/>
  <c r="O530" i="24"/>
  <c r="T530" i="24" s="1"/>
  <c r="N530" i="24"/>
  <c r="S530" i="24" s="1"/>
  <c r="Q495" i="24"/>
  <c r="P495" i="24"/>
  <c r="O495" i="24"/>
  <c r="T495" i="24" s="1"/>
  <c r="N495" i="24"/>
  <c r="S495" i="24" s="1"/>
  <c r="Q477" i="24"/>
  <c r="P477" i="24"/>
  <c r="O477" i="24"/>
  <c r="T477" i="24" s="1"/>
  <c r="N477" i="24"/>
  <c r="S477" i="24" s="1"/>
  <c r="Q463" i="24"/>
  <c r="P463" i="24"/>
  <c r="O463" i="24"/>
  <c r="T463" i="24" s="1"/>
  <c r="N463" i="24"/>
  <c r="S463" i="24" s="1"/>
  <c r="Q443" i="24"/>
  <c r="P443" i="24"/>
  <c r="O443" i="24"/>
  <c r="T443" i="24" s="1"/>
  <c r="N443" i="24"/>
  <c r="S443" i="24" s="1"/>
  <c r="Q389" i="24"/>
  <c r="P389" i="24"/>
  <c r="O389" i="24"/>
  <c r="T389" i="24" s="1"/>
  <c r="N389" i="24"/>
  <c r="S389" i="24" s="1"/>
  <c r="Q307" i="24"/>
  <c r="P307" i="24"/>
  <c r="O307" i="24"/>
  <c r="T307" i="24" s="1"/>
  <c r="N307" i="24"/>
  <c r="S307" i="24" s="1"/>
  <c r="Q288" i="24"/>
  <c r="P288" i="24"/>
  <c r="O288" i="24"/>
  <c r="T288" i="24" s="1"/>
  <c r="N288" i="24"/>
  <c r="S288" i="24" s="1"/>
  <c r="Q240" i="24"/>
  <c r="P240" i="24"/>
  <c r="O240" i="24"/>
  <c r="T240" i="24" s="1"/>
  <c r="N240" i="24"/>
  <c r="S240" i="24" s="1"/>
  <c r="Q224" i="24"/>
  <c r="P224" i="24"/>
  <c r="O224" i="24"/>
  <c r="T224" i="24" s="1"/>
  <c r="N224" i="24"/>
  <c r="S224" i="24" s="1"/>
  <c r="Q215" i="24"/>
  <c r="P215" i="24"/>
  <c r="O215" i="24"/>
  <c r="T215" i="24" s="1"/>
  <c r="N215" i="24"/>
  <c r="S215" i="24" s="1"/>
  <c r="Q208" i="24"/>
  <c r="P208" i="24"/>
  <c r="O208" i="24"/>
  <c r="T208" i="24" s="1"/>
  <c r="N208" i="24"/>
  <c r="S208" i="24" s="1"/>
  <c r="Q184" i="24"/>
  <c r="P184" i="24"/>
  <c r="O184" i="24"/>
  <c r="T184" i="24" s="1"/>
  <c r="N184" i="24"/>
  <c r="S184" i="24" s="1"/>
  <c r="Q156" i="24"/>
  <c r="P156" i="24"/>
  <c r="O156" i="24"/>
  <c r="T156" i="24" s="1"/>
  <c r="N156" i="24"/>
  <c r="S156" i="24" s="1"/>
  <c r="Q109" i="24"/>
  <c r="P109" i="24"/>
  <c r="O109" i="24"/>
  <c r="T109" i="24" s="1"/>
  <c r="N109" i="24"/>
  <c r="S109" i="24" s="1"/>
  <c r="Q66" i="24"/>
  <c r="P66" i="24"/>
  <c r="O66" i="24"/>
  <c r="T66" i="24" s="1"/>
  <c r="N66" i="24"/>
  <c r="S66" i="24" s="1"/>
  <c r="Q519" i="24"/>
  <c r="P519" i="24"/>
  <c r="O519" i="24"/>
  <c r="T519" i="24" s="1"/>
  <c r="N519" i="24"/>
  <c r="S519" i="24" s="1"/>
  <c r="Q441" i="24"/>
  <c r="P441" i="24"/>
  <c r="O441" i="24"/>
  <c r="T441" i="24" s="1"/>
  <c r="N441" i="24"/>
  <c r="S441" i="24" s="1"/>
  <c r="Q435" i="24"/>
  <c r="P435" i="24"/>
  <c r="O435" i="24"/>
  <c r="T435" i="24" s="1"/>
  <c r="N435" i="24"/>
  <c r="S435" i="24" s="1"/>
  <c r="Q338" i="24"/>
  <c r="P338" i="24"/>
  <c r="O338" i="24"/>
  <c r="T338" i="24" s="1"/>
  <c r="N338" i="24"/>
  <c r="S338" i="24" s="1"/>
  <c r="Q227" i="24"/>
  <c r="P227" i="24"/>
  <c r="O227" i="24"/>
  <c r="T227" i="24" s="1"/>
  <c r="N227" i="24"/>
  <c r="S227" i="24" s="1"/>
  <c r="Q173" i="24"/>
  <c r="P173" i="24"/>
  <c r="O173" i="24"/>
  <c r="T173" i="24" s="1"/>
  <c r="N173" i="24"/>
  <c r="S173" i="24" s="1"/>
  <c r="Q8" i="24"/>
  <c r="P8" i="24"/>
  <c r="O8" i="24"/>
  <c r="T8" i="24" s="1"/>
  <c r="N8" i="24"/>
  <c r="S8" i="24" s="1"/>
  <c r="Q299" i="24"/>
  <c r="P299" i="24"/>
  <c r="O299" i="24"/>
  <c r="T299" i="24" s="1"/>
  <c r="N299" i="24"/>
  <c r="S299" i="24" s="1"/>
  <c r="U3" i="24" l="1"/>
  <c r="U7" i="24"/>
  <c r="V7" i="24" s="1"/>
  <c r="U38" i="24"/>
  <c r="V38" i="24" s="1"/>
  <c r="U191" i="24"/>
  <c r="V191" i="24" s="1"/>
  <c r="U455" i="24"/>
  <c r="V455" i="24" s="1"/>
  <c r="U549" i="24"/>
  <c r="V549" i="24" s="1"/>
  <c r="U106" i="24"/>
  <c r="V106" i="24" s="1"/>
  <c r="U201" i="24"/>
  <c r="V201" i="24" s="1"/>
  <c r="U570" i="24"/>
  <c r="V570" i="24" s="1"/>
  <c r="U29" i="24"/>
  <c r="V29" i="24" s="1"/>
  <c r="U207" i="24"/>
  <c r="V207" i="24" s="1"/>
  <c r="U44" i="24"/>
  <c r="V44" i="24" s="1"/>
  <c r="U71" i="24"/>
  <c r="V71" i="24" s="1"/>
  <c r="U160" i="24"/>
  <c r="V160" i="24" s="1"/>
  <c r="U551" i="24"/>
  <c r="V551" i="24" s="1"/>
  <c r="U572" i="24"/>
  <c r="V572" i="24" s="1"/>
  <c r="U350" i="24"/>
  <c r="V350" i="24" s="1"/>
  <c r="U492" i="24"/>
  <c r="V492" i="24" s="1"/>
  <c r="U493" i="24"/>
  <c r="V493" i="24" s="1"/>
  <c r="U122" i="24"/>
  <c r="V122" i="24" s="1"/>
  <c r="U311" i="24"/>
  <c r="V311" i="24" s="1"/>
  <c r="U534" i="24"/>
  <c r="V534" i="24" s="1"/>
  <c r="U434" i="24"/>
  <c r="V434" i="24" s="1"/>
  <c r="U310" i="24"/>
  <c r="V310" i="24" s="1"/>
  <c r="U45" i="24"/>
  <c r="V45" i="24" s="1"/>
  <c r="U189" i="24"/>
  <c r="V189" i="24" s="1"/>
  <c r="U256" i="24"/>
  <c r="V256" i="24" s="1"/>
  <c r="U385" i="24"/>
  <c r="V385" i="24" s="1"/>
  <c r="U458" i="24"/>
  <c r="V458" i="24" s="1"/>
  <c r="U531" i="24"/>
  <c r="V531" i="24" s="1"/>
  <c r="U590" i="24"/>
  <c r="V590" i="24" s="1"/>
  <c r="U170" i="24"/>
  <c r="V170" i="24" s="1"/>
  <c r="U232" i="24"/>
  <c r="V232" i="24" s="1"/>
  <c r="U124" i="24"/>
  <c r="V124" i="24" s="1"/>
  <c r="U255" i="24"/>
  <c r="V255" i="24" s="1"/>
  <c r="U323" i="24"/>
  <c r="V323" i="24" s="1"/>
  <c r="U346" i="24"/>
  <c r="V346" i="24" s="1"/>
  <c r="U394" i="24"/>
  <c r="V394" i="24" s="1"/>
  <c r="U388" i="24"/>
  <c r="V388" i="24" s="1"/>
  <c r="U559" i="24"/>
  <c r="V559" i="24" s="1"/>
  <c r="U115" i="24"/>
  <c r="V115" i="24" s="1"/>
  <c r="U121" i="24"/>
  <c r="V121" i="24" s="1"/>
  <c r="U226" i="24"/>
  <c r="V226" i="24" s="1"/>
  <c r="U592" i="24"/>
  <c r="V592" i="24" s="1"/>
  <c r="U22" i="24"/>
  <c r="V22" i="24" s="1"/>
  <c r="U97" i="24"/>
  <c r="V97" i="24" s="1"/>
  <c r="U270" i="24"/>
  <c r="V270" i="24" s="1"/>
  <c r="U114" i="24"/>
  <c r="V114" i="24" s="1"/>
  <c r="U127" i="24"/>
  <c r="V127" i="24" s="1"/>
  <c r="U265" i="24"/>
  <c r="V265" i="24" s="1"/>
  <c r="U476" i="24"/>
  <c r="V476" i="24" s="1"/>
  <c r="U509" i="24"/>
  <c r="V509" i="24" s="1"/>
  <c r="U568" i="24"/>
  <c r="V568" i="24" s="1"/>
  <c r="U579" i="24"/>
  <c r="V579" i="24" s="1"/>
  <c r="U11" i="24"/>
  <c r="V11" i="24" s="1"/>
  <c r="U12" i="24"/>
  <c r="V12" i="24" s="1"/>
  <c r="U24" i="24"/>
  <c r="V24" i="24" s="1"/>
  <c r="U49" i="24"/>
  <c r="V49" i="24" s="1"/>
  <c r="U110" i="24"/>
  <c r="V110" i="24" s="1"/>
  <c r="U116" i="24"/>
  <c r="V116" i="24" s="1"/>
  <c r="U117" i="24"/>
  <c r="V117" i="24" s="1"/>
  <c r="U132" i="24"/>
  <c r="V132" i="24" s="1"/>
  <c r="U136" i="24"/>
  <c r="V136" i="24" s="1"/>
  <c r="U175" i="24"/>
  <c r="V175" i="24" s="1"/>
  <c r="U320" i="24"/>
  <c r="V320" i="24" s="1"/>
  <c r="U366" i="24"/>
  <c r="V366" i="24" s="1"/>
  <c r="U381" i="24"/>
  <c r="V381" i="24" s="1"/>
  <c r="U513" i="24"/>
  <c r="V513" i="24" s="1"/>
  <c r="U322" i="24"/>
  <c r="V322" i="24" s="1"/>
  <c r="U25" i="24"/>
  <c r="V25" i="24" s="1"/>
  <c r="U47" i="24"/>
  <c r="V47" i="24" s="1"/>
  <c r="U68" i="24"/>
  <c r="V68" i="24" s="1"/>
  <c r="U93" i="24"/>
  <c r="V93" i="24" s="1"/>
  <c r="U128" i="24"/>
  <c r="V128" i="24" s="1"/>
  <c r="U202" i="24"/>
  <c r="V202" i="24" s="1"/>
  <c r="U302" i="24"/>
  <c r="V302" i="24" s="1"/>
  <c r="U357" i="24"/>
  <c r="V357" i="24" s="1"/>
  <c r="U508" i="24"/>
  <c r="V508" i="24" s="1"/>
  <c r="U158" i="24"/>
  <c r="V158" i="24" s="1"/>
  <c r="U309" i="24"/>
  <c r="V309" i="24" s="1"/>
  <c r="U390" i="24"/>
  <c r="V390" i="24" s="1"/>
  <c r="U409" i="24"/>
  <c r="V409" i="24" s="1"/>
  <c r="U415" i="24"/>
  <c r="V415" i="24" s="1"/>
  <c r="U444" i="24"/>
  <c r="V444" i="24" s="1"/>
  <c r="U471" i="24"/>
  <c r="V471" i="24" s="1"/>
  <c r="U494" i="24"/>
  <c r="V494" i="24" s="1"/>
  <c r="U510" i="24"/>
  <c r="V510" i="24" s="1"/>
  <c r="U392" i="24"/>
  <c r="V392" i="24" s="1"/>
  <c r="U488" i="24"/>
  <c r="V488" i="24" s="1"/>
  <c r="U496" i="24"/>
  <c r="V496" i="24" s="1"/>
  <c r="U497" i="24"/>
  <c r="V497" i="24" s="1"/>
  <c r="U504" i="24"/>
  <c r="V504" i="24" s="1"/>
  <c r="U533" i="24"/>
  <c r="V533" i="24" s="1"/>
  <c r="U563" i="24"/>
  <c r="V563" i="24" s="1"/>
  <c r="U173" i="24"/>
  <c r="V173" i="24" s="1"/>
  <c r="U227" i="24"/>
  <c r="V227" i="24" s="1"/>
  <c r="U338" i="24"/>
  <c r="V338" i="24" s="1"/>
  <c r="U435" i="24"/>
  <c r="V435" i="24" s="1"/>
  <c r="U441" i="24"/>
  <c r="V441" i="24" s="1"/>
  <c r="U519" i="24"/>
  <c r="V519" i="24" s="1"/>
  <c r="U66" i="24"/>
  <c r="V66" i="24" s="1"/>
  <c r="U109" i="24"/>
  <c r="V109" i="24" s="1"/>
  <c r="U156" i="24"/>
  <c r="V156" i="24" s="1"/>
  <c r="U184" i="24"/>
  <c r="V184" i="24" s="1"/>
  <c r="U208" i="24"/>
  <c r="V208" i="24" s="1"/>
  <c r="U215" i="24"/>
  <c r="V215" i="24" s="1"/>
  <c r="U224" i="24"/>
  <c r="V224" i="24" s="1"/>
  <c r="U240" i="24"/>
  <c r="V240" i="24" s="1"/>
  <c r="U288" i="24"/>
  <c r="V288" i="24" s="1"/>
  <c r="U307" i="24"/>
  <c r="V307" i="24" s="1"/>
  <c r="U389" i="24"/>
  <c r="V389" i="24" s="1"/>
  <c r="U443" i="24"/>
  <c r="V443" i="24" s="1"/>
  <c r="U463" i="24"/>
  <c r="V463" i="24" s="1"/>
  <c r="U477" i="24"/>
  <c r="V477" i="24" s="1"/>
  <c r="U495" i="24"/>
  <c r="V495" i="24" s="1"/>
  <c r="U530" i="24"/>
  <c r="V530" i="24" s="1"/>
  <c r="U554" i="24"/>
  <c r="V554" i="24" s="1"/>
  <c r="U26" i="24"/>
  <c r="V26" i="24" s="1"/>
  <c r="U223" i="24"/>
  <c r="V223" i="24" s="1"/>
  <c r="U298" i="24"/>
  <c r="V298" i="24" s="1"/>
  <c r="U330" i="24"/>
  <c r="V330" i="24" s="1"/>
  <c r="U339" i="24"/>
  <c r="V339" i="24" s="1"/>
  <c r="U382" i="24"/>
  <c r="V382" i="24" s="1"/>
  <c r="U468" i="24"/>
  <c r="V468" i="24" s="1"/>
  <c r="U578" i="24"/>
  <c r="V578" i="24" s="1"/>
  <c r="V3" i="24"/>
  <c r="U32" i="24"/>
  <c r="V32" i="24" s="1"/>
  <c r="U80" i="24"/>
  <c r="V80" i="24" s="1"/>
  <c r="U81" i="24"/>
  <c r="V81" i="24" s="1"/>
  <c r="U125" i="24"/>
  <c r="V125" i="24" s="1"/>
  <c r="U206" i="24"/>
  <c r="V206" i="24" s="1"/>
  <c r="U216" i="24"/>
  <c r="V216" i="24" s="1"/>
  <c r="U280" i="24"/>
  <c r="V280" i="24" s="1"/>
  <c r="U290" i="24"/>
  <c r="V290" i="24" s="1"/>
  <c r="U369" i="24"/>
  <c r="V369" i="24" s="1"/>
  <c r="U425" i="24"/>
  <c r="V425" i="24" s="1"/>
  <c r="U430" i="24"/>
  <c r="V430" i="24" s="1"/>
  <c r="U511" i="24"/>
  <c r="V511" i="24" s="1"/>
  <c r="U561" i="24"/>
  <c r="V561" i="24" s="1"/>
  <c r="U62" i="24"/>
  <c r="V62" i="24" s="1"/>
  <c r="U91" i="24"/>
  <c r="V91" i="24" s="1"/>
  <c r="U108" i="24"/>
  <c r="V108" i="24" s="1"/>
  <c r="U192" i="24"/>
  <c r="V192" i="24" s="1"/>
  <c r="U220" i="24"/>
  <c r="V220" i="24" s="1"/>
  <c r="U318" i="24"/>
  <c r="V318" i="24" s="1"/>
  <c r="U474" i="24"/>
  <c r="V474" i="24" s="1"/>
  <c r="U112" i="24"/>
  <c r="V112" i="24" s="1"/>
  <c r="U183" i="24"/>
  <c r="V183" i="24" s="1"/>
  <c r="U247" i="24"/>
  <c r="V247" i="24" s="1"/>
  <c r="U285" i="24"/>
  <c r="V285" i="24" s="1"/>
  <c r="U287" i="24"/>
  <c r="V287" i="24" s="1"/>
  <c r="U305" i="24"/>
  <c r="V305" i="24" s="1"/>
  <c r="U308" i="24"/>
  <c r="V308" i="24" s="1"/>
  <c r="U412" i="24"/>
  <c r="V412" i="24" s="1"/>
  <c r="U543" i="24"/>
  <c r="V543" i="24" s="1"/>
  <c r="U555" i="24"/>
  <c r="V555" i="24" s="1"/>
  <c r="U562" i="24"/>
  <c r="V562" i="24" s="1"/>
  <c r="U565" i="24"/>
  <c r="V565" i="24" s="1"/>
  <c r="U313" i="24"/>
  <c r="V313" i="24" s="1"/>
  <c r="U433" i="24"/>
  <c r="V433" i="24" s="1"/>
  <c r="U542" i="24"/>
  <c r="V542" i="24" s="1"/>
  <c r="U546" i="24"/>
  <c r="V546" i="24" s="1"/>
  <c r="U96" i="24"/>
  <c r="V96" i="24" s="1"/>
  <c r="U213" i="24"/>
  <c r="V213" i="24" s="1"/>
  <c r="U500" i="24"/>
  <c r="V500" i="24" s="1"/>
  <c r="U351" i="24"/>
  <c r="V351" i="24" s="1"/>
  <c r="U539" i="24"/>
  <c r="V539" i="24" s="1"/>
  <c r="U576" i="24"/>
  <c r="V576" i="24" s="1"/>
  <c r="U123" i="24"/>
  <c r="V123" i="24" s="1"/>
  <c r="U447" i="24"/>
  <c r="V447" i="24" s="1"/>
  <c r="U485" i="24"/>
  <c r="V485" i="24" s="1"/>
  <c r="U556" i="24"/>
  <c r="V556" i="24" s="1"/>
  <c r="U37" i="24"/>
  <c r="V37" i="24" s="1"/>
  <c r="U119" i="24"/>
  <c r="V119" i="24" s="1"/>
  <c r="U312" i="24"/>
  <c r="V312" i="24" s="1"/>
  <c r="U319" i="24"/>
  <c r="V319" i="24" s="1"/>
  <c r="U348" i="24"/>
  <c r="V348" i="24" s="1"/>
  <c r="U418" i="24"/>
  <c r="V418" i="24" s="1"/>
  <c r="U482" i="24"/>
  <c r="V482" i="24" s="1"/>
  <c r="U574" i="24"/>
  <c r="V574" i="24" s="1"/>
  <c r="U577" i="24"/>
  <c r="V577" i="24" s="1"/>
  <c r="U587" i="24"/>
  <c r="V587" i="24" s="1"/>
  <c r="U219" i="24"/>
  <c r="V219" i="24" s="1"/>
  <c r="U171" i="24"/>
  <c r="V171" i="24" s="1"/>
  <c r="U28" i="24"/>
  <c r="V28" i="24" s="1"/>
  <c r="U51" i="24"/>
  <c r="V51" i="24" s="1"/>
  <c r="U120" i="24"/>
  <c r="V120" i="24" s="1"/>
  <c r="U130" i="24"/>
  <c r="V130" i="24" s="1"/>
  <c r="U387" i="24"/>
  <c r="V387" i="24" s="1"/>
  <c r="U400" i="24"/>
  <c r="V400" i="24" s="1"/>
  <c r="U419" i="24"/>
  <c r="V419" i="24" s="1"/>
  <c r="U553" i="24"/>
  <c r="V553" i="24" s="1"/>
  <c r="U188" i="24"/>
  <c r="V188" i="24" s="1"/>
  <c r="U77" i="24"/>
  <c r="V77" i="24" s="1"/>
  <c r="U233" i="24"/>
  <c r="V233" i="24" s="1"/>
  <c r="U237" i="24"/>
  <c r="V237" i="24" s="1"/>
  <c r="U238" i="24"/>
  <c r="V238" i="24" s="1"/>
  <c r="U426" i="24"/>
  <c r="V426" i="24" s="1"/>
  <c r="U502" i="24"/>
  <c r="V502" i="24" s="1"/>
  <c r="U582" i="24"/>
  <c r="V582" i="24" s="1"/>
  <c r="U146" i="24"/>
  <c r="V146" i="24" s="1"/>
  <c r="U174" i="24"/>
  <c r="V174" i="24" s="1"/>
  <c r="U194" i="24"/>
  <c r="V194" i="24" s="1"/>
  <c r="U195" i="24"/>
  <c r="V195" i="24" s="1"/>
  <c r="U259" i="24"/>
  <c r="V259" i="24" s="1"/>
  <c r="U416" i="24"/>
  <c r="V416" i="24" s="1"/>
  <c r="U440" i="24"/>
  <c r="V440" i="24" s="1"/>
  <c r="U506" i="24"/>
  <c r="V506" i="24" s="1"/>
  <c r="U571" i="24"/>
  <c r="V571" i="24" s="1"/>
  <c r="U588" i="24"/>
  <c r="V588" i="24" s="1"/>
  <c r="U99" i="24"/>
  <c r="V99" i="24" s="1"/>
  <c r="U111" i="24"/>
  <c r="V111" i="24" s="1"/>
  <c r="U300" i="24"/>
  <c r="V300" i="24" s="1"/>
  <c r="U537" i="24"/>
  <c r="V537" i="24" s="1"/>
  <c r="U5" i="24"/>
  <c r="V5" i="24" s="1"/>
  <c r="U6" i="24"/>
  <c r="V6" i="24" s="1"/>
  <c r="U84" i="24"/>
  <c r="V84" i="24" s="1"/>
  <c r="U87" i="24"/>
  <c r="V87" i="24" s="1"/>
  <c r="U134" i="24"/>
  <c r="V134" i="24" s="1"/>
  <c r="U165" i="24"/>
  <c r="V165" i="24" s="1"/>
  <c r="U176" i="24"/>
  <c r="V176" i="24" s="1"/>
  <c r="U205" i="24"/>
  <c r="V205" i="24" s="1"/>
  <c r="U209" i="24"/>
  <c r="V209" i="24" s="1"/>
  <c r="U263" i="24"/>
  <c r="V263" i="24" s="1"/>
  <c r="U367" i="24"/>
  <c r="V367" i="24" s="1"/>
  <c r="U516" i="24"/>
  <c r="V516" i="24" s="1"/>
  <c r="U518" i="24"/>
  <c r="V518" i="24" s="1"/>
  <c r="U31" i="24"/>
  <c r="V31" i="24" s="1"/>
  <c r="U105" i="24"/>
  <c r="V105" i="24" s="1"/>
  <c r="U113" i="24"/>
  <c r="V113" i="24" s="1"/>
  <c r="U249" i="24"/>
  <c r="V249" i="24" s="1"/>
  <c r="U276" i="24"/>
  <c r="V276" i="24" s="1"/>
  <c r="U289" i="24"/>
  <c r="V289" i="24" s="1"/>
  <c r="U353" i="24"/>
  <c r="V353" i="24" s="1"/>
  <c r="U431" i="24"/>
  <c r="V431" i="24" s="1"/>
  <c r="U470" i="24"/>
  <c r="V470" i="24" s="1"/>
  <c r="U498" i="24"/>
  <c r="V498" i="24" s="1"/>
  <c r="U27" i="24"/>
  <c r="V27" i="24" s="1"/>
  <c r="U43" i="24"/>
  <c r="V43" i="24" s="1"/>
  <c r="U282" i="24"/>
  <c r="V282" i="24" s="1"/>
  <c r="U328" i="24"/>
  <c r="V328" i="24" s="1"/>
  <c r="U82" i="24"/>
  <c r="V82" i="24" s="1"/>
  <c r="U157" i="24"/>
  <c r="V157" i="24" s="1"/>
  <c r="U164" i="24"/>
  <c r="V164" i="24" s="1"/>
  <c r="U187" i="24"/>
  <c r="V187" i="24" s="1"/>
  <c r="U437" i="24"/>
  <c r="V437" i="24" s="1"/>
  <c r="U501" i="24"/>
  <c r="V501" i="24" s="1"/>
  <c r="U56" i="24"/>
  <c r="V56" i="24" s="1"/>
  <c r="U67" i="24"/>
  <c r="V67" i="24" s="1"/>
  <c r="U107" i="24"/>
  <c r="V107" i="24" s="1"/>
  <c r="U472" i="24"/>
  <c r="V472" i="24" s="1"/>
  <c r="U218" i="24"/>
  <c r="V218" i="24" s="1"/>
  <c r="U268" i="24"/>
  <c r="V268" i="24" s="1"/>
  <c r="U20" i="24"/>
  <c r="V20" i="24" s="1"/>
  <c r="U64" i="24"/>
  <c r="V64" i="24" s="1"/>
  <c r="U129" i="24"/>
  <c r="V129" i="24" s="1"/>
  <c r="U217" i="24"/>
  <c r="V217" i="24" s="1"/>
  <c r="U243" i="24"/>
  <c r="V243" i="24" s="1"/>
  <c r="U427" i="24"/>
  <c r="V427" i="24" s="1"/>
  <c r="U550" i="24"/>
  <c r="V550" i="24" s="1"/>
  <c r="U18" i="24"/>
  <c r="V18" i="24" s="1"/>
  <c r="U23" i="24"/>
  <c r="V23" i="24" s="1"/>
  <c r="U118" i="24"/>
  <c r="V118" i="24" s="1"/>
  <c r="U155" i="24"/>
  <c r="V155" i="24" s="1"/>
  <c r="U228" i="24"/>
  <c r="V228" i="24" s="1"/>
  <c r="U371" i="24"/>
  <c r="V371" i="24" s="1"/>
  <c r="U101" i="24"/>
  <c r="V101" i="24" s="1"/>
  <c r="U197" i="24"/>
  <c r="V197" i="24" s="1"/>
  <c r="U244" i="24"/>
  <c r="V244" i="24" s="1"/>
  <c r="U503" i="24"/>
  <c r="V503" i="24" s="1"/>
  <c r="U8" i="24"/>
  <c r="V8" i="24" s="1"/>
  <c r="U104" i="24"/>
  <c r="V104" i="24" s="1"/>
  <c r="U231" i="24"/>
  <c r="V231" i="24" s="1"/>
  <c r="U538" i="24"/>
  <c r="V538" i="24" s="1"/>
  <c r="U253" i="24"/>
  <c r="V253" i="24" s="1"/>
  <c r="U269" i="24"/>
  <c r="V269" i="24" s="1"/>
  <c r="U528" i="24"/>
  <c r="V528" i="24" s="1"/>
  <c r="U454" i="24"/>
  <c r="V454" i="24" s="1"/>
  <c r="U299" i="24"/>
  <c r="V299" i="24" s="1"/>
  <c r="U98" i="24"/>
  <c r="V98" i="24" s="1"/>
  <c r="U199" i="24"/>
  <c r="V199" i="24" s="1"/>
  <c r="U200" i="24"/>
  <c r="V200" i="24" s="1"/>
  <c r="U65" i="24"/>
  <c r="V65" i="24" s="1"/>
  <c r="U486" i="24"/>
  <c r="V486" i="24" s="1"/>
  <c r="U234" i="24"/>
  <c r="V234" i="24" s="1"/>
  <c r="U193" i="24"/>
  <c r="V193" i="24" s="1"/>
  <c r="U581" i="24"/>
  <c r="V581" i="24" s="1"/>
  <c r="U63" i="24"/>
  <c r="V63" i="24" s="1"/>
  <c r="U373" i="24"/>
  <c r="V373" i="24" s="1"/>
  <c r="U230" i="24"/>
  <c r="V230" i="24" s="1"/>
  <c r="U13" i="24"/>
  <c r="V13" i="24" s="1"/>
  <c r="U94" i="24"/>
  <c r="V94" i="24" s="1"/>
  <c r="U161" i="24"/>
  <c r="V161" i="24" s="1"/>
  <c r="U303" i="24"/>
  <c r="V303" i="24" s="1"/>
  <c r="U358" i="24"/>
  <c r="V358" i="24" s="1"/>
  <c r="U564" i="24"/>
  <c r="V564" i="24" s="1"/>
  <c r="U60" i="24"/>
  <c r="V60" i="24" s="1"/>
  <c r="U144" i="24"/>
  <c r="V144" i="24" s="1"/>
  <c r="U196" i="24"/>
  <c r="V196" i="24" s="1"/>
  <c r="U260" i="24"/>
  <c r="V260" i="24" s="1"/>
  <c r="U281" i="24"/>
  <c r="V281" i="24" s="1"/>
  <c r="U296" i="24"/>
  <c r="V296" i="24" s="1"/>
  <c r="U316" i="24"/>
  <c r="V316" i="24" s="1"/>
  <c r="U333" i="24"/>
  <c r="V333" i="24" s="1"/>
  <c r="U354" i="24"/>
  <c r="V354" i="24" s="1"/>
  <c r="U386" i="24"/>
  <c r="V386" i="24" s="1"/>
  <c r="U428" i="24"/>
  <c r="V428" i="24" s="1"/>
  <c r="U439" i="24"/>
  <c r="V439" i="24" s="1"/>
  <c r="U475" i="24"/>
  <c r="V475" i="24" s="1"/>
  <c r="U535" i="24"/>
  <c r="V535" i="24" s="1"/>
  <c r="U406" i="24"/>
  <c r="V406" i="24" s="1"/>
  <c r="U169" i="24"/>
  <c r="V169" i="24" s="1"/>
  <c r="U143" i="24"/>
  <c r="V143" i="24" s="1"/>
  <c r="U59" i="24"/>
  <c r="V59" i="24" s="1"/>
  <c r="U222" i="24"/>
  <c r="V222" i="24" s="1"/>
  <c r="U297" i="24"/>
  <c r="V297" i="24" s="1"/>
  <c r="U349" i="24"/>
  <c r="V349" i="24" s="1"/>
  <c r="U410" i="24"/>
  <c r="V410" i="24" s="1"/>
  <c r="U566" i="24"/>
  <c r="V566" i="24" s="1"/>
  <c r="U536" i="24"/>
  <c r="V536" i="24" s="1"/>
  <c r="U258" i="24"/>
  <c r="V258" i="24" s="1"/>
  <c r="U422" i="24"/>
  <c r="V422" i="24" s="1"/>
  <c r="U70" i="24"/>
  <c r="V70" i="24" s="1"/>
  <c r="U190" i="24"/>
  <c r="V190" i="24" s="1"/>
  <c r="U291" i="24"/>
  <c r="V291" i="24" s="1"/>
  <c r="U398" i="24"/>
  <c r="V398" i="24" s="1"/>
  <c r="U456" i="24"/>
  <c r="V456" i="24" s="1"/>
  <c r="U540" i="24"/>
  <c r="V540" i="24" s="1"/>
  <c r="U548" i="24"/>
  <c r="V548" i="24" s="1"/>
  <c r="U585" i="24"/>
  <c r="V585" i="24" s="1"/>
  <c r="U9" i="24"/>
  <c r="V9" i="24" s="1"/>
  <c r="U35" i="24"/>
  <c r="V35" i="24" s="1"/>
  <c r="U73" i="24"/>
  <c r="V73" i="24" s="1"/>
  <c r="U85" i="24"/>
  <c r="V85" i="24" s="1"/>
  <c r="U131" i="24"/>
  <c r="V131" i="24" s="1"/>
  <c r="U142" i="24"/>
  <c r="V142" i="24" s="1"/>
  <c r="U152" i="24"/>
  <c r="V152" i="24" s="1"/>
  <c r="U181" i="24"/>
  <c r="V181" i="24" s="1"/>
  <c r="U204" i="24"/>
  <c r="V204" i="24" s="1"/>
  <c r="U245" i="24"/>
  <c r="V245" i="24" s="1"/>
  <c r="U264" i="24"/>
  <c r="V264" i="24" s="1"/>
  <c r="U336" i="24"/>
  <c r="V336" i="24" s="1"/>
  <c r="U383" i="24"/>
  <c r="V383" i="24" s="1"/>
  <c r="U424" i="24"/>
  <c r="V424" i="24" s="1"/>
  <c r="U273" i="24"/>
  <c r="V273" i="24" s="1"/>
  <c r="U277" i="24"/>
  <c r="V277" i="24" s="1"/>
  <c r="U401" i="24"/>
  <c r="V401" i="24" s="1"/>
  <c r="U69" i="24"/>
  <c r="V69" i="24" s="1"/>
  <c r="U377" i="24"/>
  <c r="V377" i="24" s="1"/>
  <c r="U182" i="24"/>
  <c r="V182" i="24" s="1"/>
  <c r="U50" i="24"/>
  <c r="V50" i="24" s="1"/>
  <c r="U102" i="24"/>
  <c r="V102" i="24" s="1"/>
  <c r="U211" i="24"/>
  <c r="V211" i="24" s="1"/>
  <c r="U317" i="24"/>
  <c r="V317" i="24" s="1"/>
  <c r="U363" i="24"/>
  <c r="V363" i="24" s="1"/>
  <c r="U4" i="24"/>
  <c r="V4" i="24" s="1"/>
  <c r="U89" i="24"/>
  <c r="V89" i="24" s="1"/>
  <c r="U148" i="24"/>
  <c r="V148" i="24" s="1"/>
  <c r="U203" i="24"/>
  <c r="V203" i="24" s="1"/>
  <c r="U271" i="24"/>
  <c r="V271" i="24" s="1"/>
  <c r="U293" i="24"/>
  <c r="V293" i="24" s="1"/>
  <c r="U304" i="24"/>
  <c r="V304" i="24" s="1"/>
  <c r="U321" i="24"/>
  <c r="V321" i="24" s="1"/>
  <c r="U343" i="24"/>
  <c r="V343" i="24" s="1"/>
  <c r="U359" i="24"/>
  <c r="V359" i="24" s="1"/>
  <c r="U397" i="24"/>
  <c r="V397" i="24" s="1"/>
  <c r="U429" i="24"/>
  <c r="V429" i="24" s="1"/>
  <c r="U459" i="24"/>
  <c r="V459" i="24" s="1"/>
  <c r="U481" i="24"/>
  <c r="V481" i="24" s="1"/>
  <c r="U541" i="24"/>
  <c r="V541" i="24" s="1"/>
  <c r="U53" i="24"/>
  <c r="V53" i="24" s="1"/>
  <c r="U370" i="24"/>
  <c r="V370" i="24" s="1"/>
  <c r="U341" i="24"/>
  <c r="V341" i="24" s="1"/>
  <c r="U61" i="24"/>
  <c r="V61" i="24" s="1"/>
  <c r="U261" i="24"/>
  <c r="V261" i="24" s="1"/>
  <c r="U301" i="24"/>
  <c r="V301" i="24" s="1"/>
  <c r="U372" i="24"/>
  <c r="V372" i="24" s="1"/>
  <c r="U423" i="24"/>
  <c r="V423" i="24" s="1"/>
  <c r="U589" i="24"/>
  <c r="V589" i="24" s="1"/>
  <c r="U267" i="24"/>
  <c r="V267" i="24" s="1"/>
  <c r="U14" i="24"/>
  <c r="V14" i="24" s="1"/>
  <c r="U149" i="24"/>
  <c r="V149" i="24" s="1"/>
  <c r="U212" i="24"/>
  <c r="V212" i="24" s="1"/>
  <c r="U360" i="24"/>
  <c r="V360" i="24" s="1"/>
  <c r="U436" i="24"/>
  <c r="V436" i="24" s="1"/>
  <c r="U467" i="24"/>
  <c r="V467" i="24" s="1"/>
  <c r="U544" i="24"/>
  <c r="V544" i="24" s="1"/>
  <c r="U567" i="24"/>
  <c r="V567" i="24" s="1"/>
  <c r="U17" i="24"/>
  <c r="V17" i="24" s="1"/>
  <c r="U36" i="24"/>
  <c r="V36" i="24" s="1"/>
  <c r="U75" i="24"/>
  <c r="V75" i="24" s="1"/>
  <c r="U88" i="24"/>
  <c r="V88" i="24" s="1"/>
  <c r="U133" i="24"/>
  <c r="V133" i="24" s="1"/>
  <c r="U145" i="24"/>
  <c r="V145" i="24" s="1"/>
  <c r="U167" i="24"/>
  <c r="V167" i="24" s="1"/>
  <c r="U185" i="24"/>
  <c r="V185" i="24" s="1"/>
  <c r="U221" i="24"/>
  <c r="V221" i="24" s="1"/>
  <c r="U246" i="24"/>
  <c r="V246" i="24" s="1"/>
  <c r="U292" i="24"/>
  <c r="V292" i="24" s="1"/>
  <c r="U340" i="24"/>
  <c r="V340" i="24" s="1"/>
  <c r="U365" i="24"/>
  <c r="V365" i="24" s="1"/>
  <c r="U384" i="24"/>
  <c r="V384" i="24" s="1"/>
  <c r="U407" i="24"/>
  <c r="V407" i="24" s="1"/>
  <c r="U442" i="24"/>
  <c r="V442" i="24" s="1"/>
  <c r="U479" i="24"/>
  <c r="V479" i="24" s="1"/>
  <c r="U505" i="24"/>
  <c r="V505" i="24" s="1"/>
  <c r="U573" i="24"/>
  <c r="V573" i="24" s="1"/>
  <c r="U591" i="24"/>
  <c r="V591" i="24" s="1"/>
  <c r="U327" i="24"/>
  <c r="V327" i="24" s="1"/>
  <c r="U141" i="24"/>
  <c r="V141" i="24" s="1"/>
  <c r="U252" i="24"/>
  <c r="V252" i="24" s="1"/>
  <c r="U411" i="24"/>
  <c r="V411" i="24" s="1"/>
  <c r="U532" i="24"/>
  <c r="V532" i="24" s="1"/>
  <c r="U337" i="24"/>
  <c r="V337" i="24" s="1"/>
  <c r="U332" i="24"/>
  <c r="V332" i="24" s="1"/>
  <c r="U39" i="24"/>
  <c r="V39" i="24" s="1"/>
  <c r="U523" i="24"/>
  <c r="V523" i="24" s="1"/>
  <c r="U526" i="24"/>
  <c r="V526" i="24" s="1"/>
  <c r="U42" i="24"/>
  <c r="V42" i="24" s="1"/>
  <c r="U154" i="24"/>
  <c r="V154" i="24" s="1"/>
  <c r="U393" i="24"/>
  <c r="V393" i="24" s="1"/>
  <c r="U391" i="24"/>
  <c r="V391" i="24" s="1"/>
  <c r="U284" i="24"/>
  <c r="V284" i="24" s="1"/>
  <c r="U380" i="24"/>
  <c r="V380" i="24" s="1"/>
  <c r="U464" i="24"/>
  <c r="V464" i="24" s="1"/>
  <c r="U72" i="24"/>
  <c r="V72" i="24" s="1"/>
  <c r="U103" i="24"/>
  <c r="V103" i="24" s="1"/>
  <c r="U449" i="24"/>
  <c r="V449" i="24" s="1"/>
  <c r="U483" i="24"/>
  <c r="V483" i="24" s="1"/>
  <c r="U52" i="24"/>
  <c r="V52" i="24" s="1"/>
  <c r="U135" i="24"/>
  <c r="V135" i="24" s="1"/>
  <c r="U235" i="24"/>
  <c r="V235" i="24" s="1"/>
  <c r="U342" i="24"/>
  <c r="V342" i="24" s="1"/>
  <c r="U414" i="24"/>
  <c r="V414" i="24" s="1"/>
  <c r="U30" i="24"/>
  <c r="V30" i="24" s="1"/>
  <c r="U90" i="24"/>
  <c r="V90" i="24" s="1"/>
  <c r="U153" i="24"/>
  <c r="V153" i="24" s="1"/>
  <c r="U241" i="24"/>
  <c r="V241" i="24" s="1"/>
  <c r="U275" i="24"/>
  <c r="V275" i="24" s="1"/>
  <c r="U294" i="24"/>
  <c r="V294" i="24" s="1"/>
  <c r="U314" i="24"/>
  <c r="V314" i="24" s="1"/>
  <c r="U325" i="24"/>
  <c r="V325" i="24" s="1"/>
  <c r="U344" i="24"/>
  <c r="V344" i="24" s="1"/>
  <c r="U364" i="24"/>
  <c r="V364" i="24" s="1"/>
  <c r="U413" i="24"/>
  <c r="V413" i="24" s="1"/>
  <c r="U432" i="24"/>
  <c r="V432" i="24" s="1"/>
  <c r="U462" i="24"/>
  <c r="V462" i="24" s="1"/>
  <c r="U514" i="24"/>
  <c r="V514" i="24" s="1"/>
  <c r="U159" i="24"/>
  <c r="V159" i="24" s="1"/>
  <c r="U484" i="24"/>
  <c r="V484" i="24" s="1"/>
  <c r="U74" i="24"/>
  <c r="V74" i="24" s="1"/>
  <c r="U180" i="24"/>
  <c r="V180" i="24" s="1"/>
  <c r="U529" i="24"/>
  <c r="V529" i="24" s="1"/>
  <c r="U95" i="24"/>
  <c r="V95" i="24" s="1"/>
  <c r="U408" i="24"/>
  <c r="V408" i="24" s="1"/>
  <c r="U466" i="24"/>
  <c r="V466" i="24" s="1"/>
  <c r="U248" i="24"/>
  <c r="V248" i="24" s="1"/>
  <c r="U560" i="24"/>
  <c r="V560" i="24" s="1"/>
  <c r="U524" i="24"/>
  <c r="V524" i="24" s="1"/>
  <c r="U460" i="24"/>
  <c r="V460" i="24" s="1"/>
  <c r="U250" i="24"/>
  <c r="V250" i="24" s="1"/>
  <c r="U54" i="24"/>
  <c r="V54" i="24" s="1"/>
  <c r="U527" i="24"/>
  <c r="V527" i="24" s="1"/>
  <c r="U86" i="24"/>
  <c r="V86" i="24" s="1"/>
  <c r="U139" i="24"/>
  <c r="V139" i="24" s="1"/>
  <c r="U257" i="24"/>
  <c r="V257" i="24" s="1"/>
  <c r="U347" i="24"/>
  <c r="V347" i="24" s="1"/>
  <c r="U473" i="24"/>
  <c r="V473" i="24" s="1"/>
  <c r="U41" i="24"/>
  <c r="V41" i="24" s="1"/>
  <c r="U138" i="24"/>
  <c r="V138" i="24" s="1"/>
  <c r="U179" i="24"/>
  <c r="V179" i="24" s="1"/>
  <c r="U251" i="24"/>
  <c r="V251" i="24" s="1"/>
  <c r="U279" i="24"/>
  <c r="V279" i="24" s="1"/>
  <c r="U295" i="24"/>
  <c r="V295" i="24" s="1"/>
  <c r="U315" i="24"/>
  <c r="V315" i="24" s="1"/>
  <c r="U326" i="24"/>
  <c r="V326" i="24" s="1"/>
  <c r="U352" i="24"/>
  <c r="V352" i="24" s="1"/>
  <c r="U368" i="24"/>
  <c r="V368" i="24" s="1"/>
  <c r="U417" i="24"/>
  <c r="V417" i="24" s="1"/>
  <c r="U438" i="24"/>
  <c r="V438" i="24" s="1"/>
  <c r="U469" i="24"/>
  <c r="V469" i="24" s="1"/>
  <c r="U520" i="24"/>
  <c r="V520" i="24" s="1"/>
  <c r="U517" i="24"/>
  <c r="V517" i="24" s="1"/>
  <c r="U569" i="24"/>
  <c r="V569" i="24" s="1"/>
  <c r="U16" i="24"/>
  <c r="V16" i="24" s="1"/>
  <c r="U210" i="24"/>
  <c r="V210" i="24" s="1"/>
  <c r="U58" i="24"/>
  <c r="V58" i="24" s="1"/>
  <c r="U151" i="24"/>
  <c r="V151" i="24" s="1"/>
  <c r="U278" i="24"/>
  <c r="V278" i="24" s="1"/>
  <c r="U324" i="24"/>
  <c r="V324" i="24" s="1"/>
  <c r="U395" i="24"/>
  <c r="V395" i="24" s="1"/>
  <c r="U558" i="24"/>
  <c r="V558" i="24" s="1"/>
  <c r="U57" i="24"/>
  <c r="V57" i="24" s="1"/>
  <c r="U225" i="24"/>
  <c r="V225" i="24" s="1"/>
  <c r="U272" i="24"/>
  <c r="V272" i="24" s="1"/>
  <c r="U46" i="24"/>
  <c r="V46" i="24" s="1"/>
  <c r="U168" i="24"/>
  <c r="V168" i="24" s="1"/>
  <c r="U283" i="24"/>
  <c r="V283" i="24" s="1"/>
  <c r="U379" i="24"/>
  <c r="V379" i="24" s="1"/>
  <c r="U453" i="24"/>
  <c r="V453" i="24" s="1"/>
  <c r="U490" i="24"/>
  <c r="V490" i="24" s="1"/>
  <c r="U547" i="24"/>
  <c r="V547" i="24" s="1"/>
  <c r="U584" i="24"/>
  <c r="V584" i="24" s="1"/>
  <c r="U34" i="24"/>
  <c r="V34" i="24" s="1"/>
  <c r="U48" i="24"/>
  <c r="V48" i="24" s="1"/>
  <c r="U79" i="24"/>
  <c r="V79" i="24" s="1"/>
  <c r="U100" i="24"/>
  <c r="V100" i="24" s="1"/>
  <c r="U140" i="24"/>
  <c r="V140" i="24" s="1"/>
  <c r="U150" i="24"/>
  <c r="V150" i="24" s="1"/>
  <c r="U178" i="24"/>
  <c r="V178" i="24" s="1"/>
  <c r="U198" i="24"/>
  <c r="V198" i="24" s="1"/>
  <c r="U239" i="24"/>
  <c r="V239" i="24" s="1"/>
  <c r="U262" i="24"/>
  <c r="V262" i="24" s="1"/>
  <c r="U335" i="24"/>
  <c r="V335" i="24" s="1"/>
  <c r="U355" i="24"/>
  <c r="V355" i="24" s="1"/>
  <c r="U375" i="24"/>
  <c r="V375" i="24" s="1"/>
  <c r="U402" i="24"/>
  <c r="V402" i="24" s="1"/>
  <c r="U421" i="24"/>
  <c r="V421" i="24" s="1"/>
  <c r="U457" i="24"/>
  <c r="V457" i="24" s="1"/>
  <c r="U489" i="24"/>
  <c r="V489" i="24" s="1"/>
  <c r="U583" i="24"/>
  <c r="V583" i="24" s="1"/>
  <c r="U166" i="24"/>
  <c r="V166" i="24" s="1"/>
  <c r="U378" i="24"/>
  <c r="V378" i="24" s="1"/>
  <c r="U33" i="24"/>
  <c r="V33" i="24" s="1"/>
  <c r="U214" i="24"/>
  <c r="V214" i="24" s="1"/>
  <c r="U331" i="24"/>
  <c r="V331" i="24" s="1"/>
  <c r="U461" i="24"/>
  <c r="V461" i="24" s="1"/>
  <c r="U512" i="24"/>
  <c r="V512" i="24" s="1"/>
  <c r="U521" i="24"/>
  <c r="V521" i="24" s="1"/>
  <c r="U525" i="24"/>
  <c r="V525" i="24" s="1"/>
  <c r="U162" i="24"/>
  <c r="V162" i="24" s="1"/>
  <c r="U361" i="24"/>
  <c r="V361" i="24" s="1"/>
  <c r="U404" i="24"/>
  <c r="V404" i="24" s="1"/>
  <c r="U478" i="24"/>
  <c r="V478" i="24" s="1"/>
  <c r="U491" i="24"/>
  <c r="V491" i="24" s="1"/>
  <c r="U557" i="24"/>
  <c r="V557" i="24" s="1"/>
  <c r="U586" i="24"/>
  <c r="V586" i="24" s="1"/>
  <c r="U177" i="24"/>
  <c r="V177" i="24" s="1"/>
  <c r="U452" i="24"/>
  <c r="V452" i="24" s="1"/>
  <c r="U126" i="24"/>
  <c r="V126" i="24" s="1"/>
  <c r="U242" i="24"/>
  <c r="V242" i="24" s="1"/>
  <c r="U403" i="24"/>
  <c r="V403" i="24" s="1"/>
  <c r="U499" i="24"/>
  <c r="V499" i="24" s="1"/>
  <c r="U229" i="24"/>
  <c r="V229" i="24" s="1"/>
  <c r="U522" i="24"/>
  <c r="V522" i="24" s="1"/>
  <c r="U465" i="24"/>
  <c r="V465" i="24" s="1"/>
  <c r="U552" i="24"/>
  <c r="V552" i="24" s="1"/>
  <c r="U405" i="24"/>
  <c r="V405" i="24" s="1"/>
  <c r="U399" i="24"/>
  <c r="V399" i="24" s="1"/>
  <c r="U76" i="24"/>
  <c r="V76" i="24" s="1"/>
  <c r="U266" i="24"/>
  <c r="V266" i="24" s="1"/>
  <c r="U306" i="24"/>
  <c r="V306" i="24" s="1"/>
  <c r="U376" i="24"/>
  <c r="V376" i="24" s="1"/>
  <c r="U448" i="24"/>
  <c r="V448" i="24" s="1"/>
  <c r="U83" i="24"/>
  <c r="V83" i="24" s="1"/>
  <c r="U445" i="24"/>
  <c r="V445" i="24" s="1"/>
  <c r="U15" i="24"/>
  <c r="V15" i="24" s="1"/>
  <c r="U163" i="24"/>
  <c r="V163" i="24" s="1"/>
  <c r="U274" i="24"/>
  <c r="V274" i="24" s="1"/>
  <c r="U362" i="24"/>
  <c r="V362" i="24" s="1"/>
  <c r="U451" i="24"/>
  <c r="V451" i="24" s="1"/>
  <c r="U487" i="24"/>
  <c r="V487" i="24" s="1"/>
  <c r="U545" i="24"/>
  <c r="V545" i="24" s="1"/>
  <c r="U580" i="24"/>
  <c r="V580" i="24" s="1"/>
  <c r="U21" i="24"/>
  <c r="V21" i="24" s="1"/>
  <c r="U40" i="24"/>
  <c r="V40" i="24" s="1"/>
  <c r="U78" i="24"/>
  <c r="V78" i="24" s="1"/>
  <c r="U92" i="24"/>
  <c r="V92" i="24" s="1"/>
  <c r="U137" i="24"/>
  <c r="V137" i="24" s="1"/>
  <c r="U147" i="24"/>
  <c r="V147" i="24" s="1"/>
  <c r="U172" i="24"/>
  <c r="V172" i="24" s="1"/>
  <c r="U186" i="24"/>
  <c r="V186" i="24" s="1"/>
  <c r="U236" i="24"/>
  <c r="V236" i="24" s="1"/>
  <c r="U254" i="24"/>
  <c r="V254" i="24" s="1"/>
  <c r="U329" i="24"/>
  <c r="V329" i="24" s="1"/>
  <c r="U345" i="24"/>
  <c r="V345" i="24" s="1"/>
  <c r="U374" i="24"/>
  <c r="V374" i="24" s="1"/>
  <c r="U396" i="24"/>
  <c r="V396" i="24" s="1"/>
  <c r="U420" i="24"/>
  <c r="V420" i="24" s="1"/>
  <c r="U446" i="24"/>
  <c r="V446" i="24" s="1"/>
  <c r="U480" i="24"/>
  <c r="V480" i="24" s="1"/>
  <c r="U515" i="24"/>
  <c r="V515" i="24" s="1"/>
  <c r="U575" i="24"/>
  <c r="V575" i="24" s="1"/>
  <c r="U55" i="24"/>
  <c r="V55" i="24" s="1"/>
  <c r="U334" i="24"/>
  <c r="V334" i="24" s="1"/>
  <c r="U10" i="24"/>
  <c r="V10" i="24" s="1"/>
  <c r="U286" i="24"/>
  <c r="V286" i="24" s="1"/>
  <c r="U450" i="24"/>
  <c r="V450" i="24" s="1"/>
  <c r="U356" i="24"/>
  <c r="V356" i="24" s="1"/>
  <c r="U19" i="24"/>
  <c r="V19" i="24" s="1"/>
  <c r="U507" i="24"/>
  <c r="V507" i="24" s="1"/>
  <c r="B21" i="14" l="1"/>
  <c r="B20" i="14"/>
  <c r="B22" i="14"/>
  <c r="J12" i="12"/>
  <c r="C19" i="12"/>
  <c r="C12" i="12"/>
  <c r="AP87" i="19" l="1"/>
  <c r="AO87" i="19"/>
  <c r="AN87" i="19"/>
  <c r="AM87" i="19"/>
  <c r="AL87" i="19"/>
  <c r="AP86" i="19"/>
  <c r="AO86" i="19"/>
  <c r="AN86" i="19"/>
  <c r="AM86" i="19"/>
  <c r="AL86" i="19"/>
  <c r="AP85" i="19"/>
  <c r="AO85" i="19"/>
  <c r="AN85" i="19"/>
  <c r="AM85" i="19"/>
  <c r="AL85" i="19"/>
  <c r="AP84" i="19"/>
  <c r="AO84" i="19"/>
  <c r="AN84" i="19"/>
  <c r="AM84" i="19"/>
  <c r="AL84" i="19"/>
  <c r="AP83" i="19"/>
  <c r="AO83" i="19"/>
  <c r="AN83" i="19"/>
  <c r="AM83" i="19"/>
  <c r="AL83" i="19"/>
  <c r="AP82" i="19"/>
  <c r="AO82" i="19"/>
  <c r="AN82" i="19"/>
  <c r="AM82" i="19"/>
  <c r="AL82" i="19"/>
  <c r="AP81" i="19"/>
  <c r="AO81" i="19"/>
  <c r="AN81" i="19"/>
  <c r="AM81" i="19"/>
  <c r="AL81" i="19"/>
  <c r="AK92" i="19"/>
  <c r="AJ92" i="19"/>
  <c r="AH92" i="19"/>
  <c r="AG92" i="19"/>
  <c r="AK91" i="19"/>
  <c r="AJ91" i="19"/>
  <c r="AH91" i="19"/>
  <c r="AG91" i="19"/>
  <c r="AK90" i="19"/>
  <c r="AJ90" i="19"/>
  <c r="AH90" i="19"/>
  <c r="AG90" i="19"/>
  <c r="AK89" i="19"/>
  <c r="AJ89" i="19"/>
  <c r="AH89" i="19"/>
  <c r="AG89" i="19"/>
  <c r="AK88" i="19"/>
  <c r="AJ88" i="19"/>
  <c r="AH88" i="19"/>
  <c r="AG88" i="19"/>
  <c r="AK87" i="19"/>
  <c r="AJ87" i="19"/>
  <c r="AH87" i="19"/>
  <c r="AG87" i="19"/>
  <c r="AK86" i="19"/>
  <c r="AJ86" i="19"/>
  <c r="AH86" i="19"/>
  <c r="AG86" i="19"/>
  <c r="AK85" i="19"/>
  <c r="AJ85" i="19"/>
  <c r="AH85" i="19"/>
  <c r="AG85" i="19"/>
  <c r="AK84" i="19"/>
  <c r="AJ84" i="19"/>
  <c r="AH84" i="19"/>
  <c r="AG84" i="19"/>
  <c r="AK83" i="19"/>
  <c r="AJ83" i="19"/>
  <c r="AH83" i="19"/>
  <c r="AG83" i="19"/>
  <c r="AK82" i="19"/>
  <c r="AJ82" i="19"/>
  <c r="AH82" i="19"/>
  <c r="AG82" i="19"/>
  <c r="AK81" i="19"/>
  <c r="AJ81" i="19"/>
  <c r="AH81" i="19"/>
  <c r="AG81" i="19"/>
  <c r="AB87" i="19"/>
  <c r="AA87" i="19"/>
  <c r="Z87" i="19"/>
  <c r="Y87" i="19"/>
  <c r="X87" i="19"/>
  <c r="AB86" i="19"/>
  <c r="AA86" i="19"/>
  <c r="Z86" i="19"/>
  <c r="Y86" i="19"/>
  <c r="X86" i="19"/>
  <c r="AB85" i="19"/>
  <c r="AA85" i="19"/>
  <c r="Z85" i="19"/>
  <c r="Y85" i="19"/>
  <c r="X85" i="19"/>
  <c r="AB84" i="19"/>
  <c r="AA84" i="19"/>
  <c r="Z84" i="19"/>
  <c r="Y84" i="19"/>
  <c r="X84" i="19"/>
  <c r="AB83" i="19"/>
  <c r="AA83" i="19"/>
  <c r="Z83" i="19"/>
  <c r="Y83" i="19"/>
  <c r="X83" i="19"/>
  <c r="AB82" i="19"/>
  <c r="AA82" i="19"/>
  <c r="Z82" i="19"/>
  <c r="Y82" i="19"/>
  <c r="X82" i="19"/>
  <c r="AB81" i="19"/>
  <c r="AA81" i="19"/>
  <c r="Z81" i="19"/>
  <c r="Y81" i="19"/>
  <c r="X81" i="19"/>
  <c r="W92" i="19"/>
  <c r="V92" i="19"/>
  <c r="T92" i="19"/>
  <c r="S92" i="19"/>
  <c r="W91" i="19"/>
  <c r="V91" i="19"/>
  <c r="T91" i="19"/>
  <c r="S91" i="19"/>
  <c r="W90" i="19"/>
  <c r="V90" i="19"/>
  <c r="T90" i="19"/>
  <c r="S90" i="19"/>
  <c r="W89" i="19"/>
  <c r="V89" i="19"/>
  <c r="T89" i="19"/>
  <c r="S89" i="19"/>
  <c r="W88" i="19"/>
  <c r="V88" i="19"/>
  <c r="T88" i="19"/>
  <c r="S88" i="19"/>
  <c r="W87" i="19"/>
  <c r="V87" i="19"/>
  <c r="T87" i="19"/>
  <c r="S87" i="19"/>
  <c r="W86" i="19"/>
  <c r="V86" i="19"/>
  <c r="T86" i="19"/>
  <c r="S86" i="19"/>
  <c r="W85" i="19"/>
  <c r="V85" i="19"/>
  <c r="T85" i="19"/>
  <c r="S85" i="19"/>
  <c r="W84" i="19"/>
  <c r="V84" i="19"/>
  <c r="T84" i="19"/>
  <c r="S84" i="19"/>
  <c r="W83" i="19"/>
  <c r="V83" i="19"/>
  <c r="T83" i="19"/>
  <c r="S83" i="19"/>
  <c r="W82" i="19"/>
  <c r="V82" i="19"/>
  <c r="T82" i="19"/>
  <c r="S82" i="19"/>
  <c r="W81" i="19"/>
  <c r="V81" i="19"/>
  <c r="T81" i="19"/>
  <c r="S81" i="19"/>
  <c r="AT17" i="12" l="1"/>
  <c r="E12" i="12"/>
  <c r="C17" i="12"/>
  <c r="G13" i="12"/>
  <c r="I14" i="12"/>
  <c r="E16" i="12"/>
  <c r="G17" i="12"/>
  <c r="I18" i="12"/>
  <c r="E20" i="12"/>
  <c r="G21" i="12"/>
  <c r="I22" i="12"/>
  <c r="K12" i="12"/>
  <c r="N13" i="12"/>
  <c r="L15" i="12"/>
  <c r="J17" i="12"/>
  <c r="M18" i="12"/>
  <c r="S18" i="12"/>
  <c r="V12" i="12"/>
  <c r="X13" i="12"/>
  <c r="T15" i="12"/>
  <c r="V16" i="12"/>
  <c r="X17" i="12"/>
  <c r="T19" i="12"/>
  <c r="V20" i="12"/>
  <c r="X21" i="12"/>
  <c r="T23" i="12"/>
  <c r="AB12" i="12"/>
  <c r="Z14" i="12"/>
  <c r="AC15" i="12"/>
  <c r="AA17" i="12"/>
  <c r="AD18" i="12"/>
  <c r="AI19" i="12"/>
  <c r="AM12" i="12"/>
  <c r="AO13" i="12"/>
  <c r="AK15" i="12"/>
  <c r="AM16" i="12"/>
  <c r="AO17" i="12"/>
  <c r="AK19" i="12"/>
  <c r="AM20" i="12"/>
  <c r="AO21" i="12"/>
  <c r="AK23" i="12"/>
  <c r="AS12" i="12"/>
  <c r="AQ14" i="12"/>
  <c r="AT15" i="12"/>
  <c r="AR17" i="12"/>
  <c r="C18" i="12"/>
  <c r="F12" i="12"/>
  <c r="H13" i="12"/>
  <c r="D15" i="12"/>
  <c r="F16" i="12"/>
  <c r="H17" i="12"/>
  <c r="D19" i="12"/>
  <c r="F20" i="12"/>
  <c r="H21" i="12"/>
  <c r="D23" i="12"/>
  <c r="L12" i="12"/>
  <c r="J14" i="12"/>
  <c r="M15" i="12"/>
  <c r="K17" i="12"/>
  <c r="N18" i="12"/>
  <c r="S19" i="12"/>
  <c r="W12" i="12"/>
  <c r="Y13" i="12"/>
  <c r="U15" i="12"/>
  <c r="W16" i="12"/>
  <c r="Y17" i="12"/>
  <c r="U19" i="12"/>
  <c r="W20" i="12"/>
  <c r="Y21" i="12"/>
  <c r="U23" i="12"/>
  <c r="AC12" i="12"/>
  <c r="AA14" i="12"/>
  <c r="AD15" i="12"/>
  <c r="AB17" i="12"/>
  <c r="AI20" i="12"/>
  <c r="AN12" i="12"/>
  <c r="AJ14" i="12"/>
  <c r="AL15" i="12"/>
  <c r="AN16" i="12"/>
  <c r="AJ18" i="12"/>
  <c r="AL19" i="12"/>
  <c r="AN20" i="12"/>
  <c r="AJ22" i="12"/>
  <c r="AL23" i="12"/>
  <c r="AT12" i="12"/>
  <c r="AR14" i="12"/>
  <c r="AP16" i="12"/>
  <c r="AS17" i="12"/>
  <c r="G12" i="12"/>
  <c r="I13" i="12"/>
  <c r="E15" i="12"/>
  <c r="G16" i="12"/>
  <c r="I17" i="12"/>
  <c r="E19" i="12"/>
  <c r="G20" i="12"/>
  <c r="I21" i="12"/>
  <c r="E23" i="12"/>
  <c r="M12" i="12"/>
  <c r="K14" i="12"/>
  <c r="N15" i="12"/>
  <c r="L17" i="12"/>
  <c r="S12" i="12"/>
  <c r="S20" i="12"/>
  <c r="X12" i="12"/>
  <c r="T14" i="12"/>
  <c r="V15" i="12"/>
  <c r="X16" i="12"/>
  <c r="T18" i="12"/>
  <c r="V19" i="12"/>
  <c r="X20" i="12"/>
  <c r="T22" i="12"/>
  <c r="V23" i="12"/>
  <c r="AD12" i="12"/>
  <c r="AB14" i="12"/>
  <c r="Z16" i="12"/>
  <c r="AC17" i="12"/>
  <c r="AI21" i="12"/>
  <c r="AO12" i="12"/>
  <c r="AK14" i="12"/>
  <c r="AM15" i="12"/>
  <c r="AO16" i="12"/>
  <c r="AK18" i="12"/>
  <c r="AM19" i="12"/>
  <c r="AO20" i="12"/>
  <c r="AK22" i="12"/>
  <c r="AM23" i="12"/>
  <c r="AP13" i="12"/>
  <c r="AS14" i="12"/>
  <c r="AQ16" i="12"/>
  <c r="C20" i="12"/>
  <c r="H12" i="12"/>
  <c r="D14" i="12"/>
  <c r="F15" i="12"/>
  <c r="H16" i="12"/>
  <c r="D18" i="12"/>
  <c r="F19" i="12"/>
  <c r="H20" i="12"/>
  <c r="D22" i="12"/>
  <c r="F23" i="12"/>
  <c r="N12" i="12"/>
  <c r="L14" i="12"/>
  <c r="J16" i="12"/>
  <c r="M17" i="12"/>
  <c r="S13" i="12"/>
  <c r="S21" i="12"/>
  <c r="Y12" i="12"/>
  <c r="U14" i="12"/>
  <c r="W15" i="12"/>
  <c r="Y16" i="12"/>
  <c r="U18" i="12"/>
  <c r="W19" i="12"/>
  <c r="Y20" i="12"/>
  <c r="U22" i="12"/>
  <c r="W23" i="12"/>
  <c r="Z13" i="12"/>
  <c r="AC14" i="12"/>
  <c r="AA16" i="12"/>
  <c r="AD17" i="12"/>
  <c r="AI14" i="12"/>
  <c r="AI22" i="12"/>
  <c r="AJ13" i="12"/>
  <c r="AL14" i="12"/>
  <c r="AN15" i="12"/>
  <c r="AJ17" i="12"/>
  <c r="AL18" i="12"/>
  <c r="AN19" i="12"/>
  <c r="AJ21" i="12"/>
  <c r="AL22" i="12"/>
  <c r="AN23" i="12"/>
  <c r="AQ13" i="12"/>
  <c r="AT14" i="12"/>
  <c r="AR16" i="12"/>
  <c r="AP18" i="12"/>
  <c r="C13" i="12"/>
  <c r="C21" i="12"/>
  <c r="I12" i="12"/>
  <c r="E14" i="12"/>
  <c r="G15" i="12"/>
  <c r="I16" i="12"/>
  <c r="E18" i="12"/>
  <c r="G19" i="12"/>
  <c r="I20" i="12"/>
  <c r="E22" i="12"/>
  <c r="G23" i="12"/>
  <c r="J13" i="12"/>
  <c r="M14" i="12"/>
  <c r="K16" i="12"/>
  <c r="N17" i="12"/>
  <c r="S14" i="12"/>
  <c r="S22" i="12"/>
  <c r="T13" i="12"/>
  <c r="V14" i="12"/>
  <c r="X15" i="12"/>
  <c r="T17" i="12"/>
  <c r="V18" i="12"/>
  <c r="X19" i="12"/>
  <c r="T21" i="12"/>
  <c r="V22" i="12"/>
  <c r="X23" i="12"/>
  <c r="AA13" i="12"/>
  <c r="AD14" i="12"/>
  <c r="AB16" i="12"/>
  <c r="Z18" i="12"/>
  <c r="AI15" i="12"/>
  <c r="AI23" i="12"/>
  <c r="AK13" i="12"/>
  <c r="AM14" i="12"/>
  <c r="AO15" i="12"/>
  <c r="AK17" i="12"/>
  <c r="AM18" i="12"/>
  <c r="AO19" i="12"/>
  <c r="AK21" i="12"/>
  <c r="AM22" i="12"/>
  <c r="AO23" i="12"/>
  <c r="AR13" i="12"/>
  <c r="AP15" i="12"/>
  <c r="AS16" i="12"/>
  <c r="AQ18" i="12"/>
  <c r="C14" i="12"/>
  <c r="C22" i="12"/>
  <c r="D13" i="12"/>
  <c r="F14" i="12"/>
  <c r="H15" i="12"/>
  <c r="D17" i="12"/>
  <c r="F18" i="12"/>
  <c r="H19" i="12"/>
  <c r="D21" i="12"/>
  <c r="F22" i="12"/>
  <c r="H23" i="12"/>
  <c r="K13" i="12"/>
  <c r="N14" i="12"/>
  <c r="L16" i="12"/>
  <c r="J18" i="12"/>
  <c r="S15" i="12"/>
  <c r="S23" i="12"/>
  <c r="U13" i="12"/>
  <c r="W14" i="12"/>
  <c r="Y15" i="12"/>
  <c r="U17" i="12"/>
  <c r="W18" i="12"/>
  <c r="Y19" i="12"/>
  <c r="U21" i="12"/>
  <c r="W22" i="12"/>
  <c r="Y23" i="12"/>
  <c r="AB13" i="12"/>
  <c r="Z15" i="12"/>
  <c r="AC16" i="12"/>
  <c r="AA18" i="12"/>
  <c r="AI16" i="12"/>
  <c r="AJ12" i="12"/>
  <c r="AL13" i="12"/>
  <c r="AN14" i="12"/>
  <c r="AJ16" i="12"/>
  <c r="AL17" i="12"/>
  <c r="AN18" i="12"/>
  <c r="AJ20" i="12"/>
  <c r="AL21" i="12"/>
  <c r="AN22" i="12"/>
  <c r="AP12" i="12"/>
  <c r="AS13" i="12"/>
  <c r="AQ15" i="12"/>
  <c r="AT16" i="12"/>
  <c r="AR18" i="12"/>
  <c r="C15" i="12"/>
  <c r="C23" i="12"/>
  <c r="E13" i="12"/>
  <c r="G14" i="12"/>
  <c r="I15" i="12"/>
  <c r="E17" i="12"/>
  <c r="G18" i="12"/>
  <c r="I19" i="12"/>
  <c r="E21" i="12"/>
  <c r="G22" i="12"/>
  <c r="I23" i="12"/>
  <c r="L13" i="12"/>
  <c r="J15" i="12"/>
  <c r="M16" i="12"/>
  <c r="K18" i="12"/>
  <c r="S16" i="12"/>
  <c r="T12" i="12"/>
  <c r="V13" i="12"/>
  <c r="X14" i="12"/>
  <c r="T16" i="12"/>
  <c r="V17" i="12"/>
  <c r="X18" i="12"/>
  <c r="T20" i="12"/>
  <c r="V21" i="12"/>
  <c r="X22" i="12"/>
  <c r="Z12" i="12"/>
  <c r="AC13" i="12"/>
  <c r="AA15" i="12"/>
  <c r="AD16" i="12"/>
  <c r="AB18" i="12"/>
  <c r="AI17" i="12"/>
  <c r="AK12" i="12"/>
  <c r="AM13" i="12"/>
  <c r="AO14" i="12"/>
  <c r="AK16" i="12"/>
  <c r="AM17" i="12"/>
  <c r="AO18" i="12"/>
  <c r="AK20" i="12"/>
  <c r="AM21" i="12"/>
  <c r="AO22" i="12"/>
  <c r="AQ12" i="12"/>
  <c r="AT13" i="12"/>
  <c r="AR15" i="12"/>
  <c r="AP17" i="12"/>
  <c r="AS18" i="12"/>
  <c r="C16" i="12"/>
  <c r="D12" i="12"/>
  <c r="F13" i="12"/>
  <c r="H14" i="12"/>
  <c r="D16" i="12"/>
  <c r="F17" i="12"/>
  <c r="H18" i="12"/>
  <c r="D20" i="12"/>
  <c r="F21" i="12"/>
  <c r="H22" i="12"/>
  <c r="M13" i="12"/>
  <c r="K15" i="12"/>
  <c r="N16" i="12"/>
  <c r="L18" i="12"/>
  <c r="S17" i="12"/>
  <c r="U12" i="12"/>
  <c r="W13" i="12"/>
  <c r="Y14" i="12"/>
  <c r="U16" i="12"/>
  <c r="W17" i="12"/>
  <c r="Y18" i="12"/>
  <c r="U20" i="12"/>
  <c r="W21" i="12"/>
  <c r="Y22" i="12"/>
  <c r="AA12" i="12"/>
  <c r="AD13" i="12"/>
  <c r="AB15" i="12"/>
  <c r="Z17" i="12"/>
  <c r="AC18" i="12"/>
  <c r="AI18" i="12"/>
  <c r="AL12" i="12"/>
  <c r="AN13" i="12"/>
  <c r="AJ15" i="12"/>
  <c r="AL16" i="12"/>
  <c r="AN17" i="12"/>
  <c r="AJ19" i="12"/>
  <c r="AL20" i="12"/>
  <c r="AN21" i="12"/>
  <c r="AJ23" i="12"/>
  <c r="AR12" i="12"/>
  <c r="AP14" i="12"/>
  <c r="AS15" i="12"/>
  <c r="AQ17" i="12"/>
  <c r="AT18" i="12"/>
  <c r="C58" i="19" l="1"/>
  <c r="C58" i="15"/>
  <c r="C60" i="15" s="1"/>
  <c r="C65" i="15" s="1"/>
  <c r="P12" i="12"/>
  <c r="C31" i="12"/>
  <c r="E65" i="15" l="1"/>
  <c r="H70" i="15"/>
  <c r="N31" i="12"/>
  <c r="M31" i="12"/>
  <c r="L31" i="12"/>
  <c r="K31" i="12"/>
  <c r="J35" i="12"/>
  <c r="J34" i="12"/>
  <c r="J33" i="12"/>
  <c r="J31" i="12"/>
  <c r="S31" i="12"/>
  <c r="AT24" i="12"/>
  <c r="AS24" i="12"/>
  <c r="AR24" i="12"/>
  <c r="AQ24" i="12"/>
  <c r="AP24" i="12"/>
  <c r="AO24" i="12"/>
  <c r="AN24" i="12"/>
  <c r="AM24" i="12"/>
  <c r="AL24" i="12"/>
  <c r="AK24" i="12"/>
  <c r="AJ24" i="12"/>
  <c r="AI24" i="12"/>
  <c r="AV23" i="12"/>
  <c r="AV22" i="12"/>
  <c r="AV21" i="12"/>
  <c r="AV20" i="12"/>
  <c r="AV19" i="12"/>
  <c r="AV18" i="12"/>
  <c r="AV17" i="12"/>
  <c r="AV16" i="12"/>
  <c r="AV15" i="12"/>
  <c r="AV14" i="12"/>
  <c r="AV13" i="12"/>
  <c r="AV12" i="12"/>
  <c r="AF23" i="12"/>
  <c r="AF22" i="12"/>
  <c r="AF21" i="12"/>
  <c r="AF20" i="12"/>
  <c r="AF19" i="12"/>
  <c r="AF18" i="12"/>
  <c r="AF17" i="12"/>
  <c r="AF16" i="12"/>
  <c r="AF15" i="12"/>
  <c r="AF14" i="12"/>
  <c r="AF13" i="12"/>
  <c r="AF12" i="12"/>
  <c r="AD24" i="12"/>
  <c r="AC24" i="12"/>
  <c r="AB24" i="12"/>
  <c r="AA24" i="12"/>
  <c r="Z24" i="12"/>
  <c r="Y24" i="12"/>
  <c r="X24" i="12"/>
  <c r="W24" i="12"/>
  <c r="V24" i="12"/>
  <c r="U24" i="12"/>
  <c r="T24" i="12"/>
  <c r="S24" i="12"/>
  <c r="P23" i="12"/>
  <c r="P22" i="12"/>
  <c r="P21" i="12"/>
  <c r="P20" i="12"/>
  <c r="P19" i="12"/>
  <c r="P18" i="12"/>
  <c r="P17" i="12"/>
  <c r="P16" i="12"/>
  <c r="P15" i="12"/>
  <c r="P14" i="12"/>
  <c r="P13" i="12"/>
  <c r="N24" i="12"/>
  <c r="M24" i="12"/>
  <c r="L24" i="12"/>
  <c r="K24" i="12"/>
  <c r="J24" i="12"/>
  <c r="I24" i="12"/>
  <c r="H24" i="12"/>
  <c r="G24" i="12"/>
  <c r="F24" i="12"/>
  <c r="E24" i="12"/>
  <c r="D24" i="12"/>
  <c r="C24" i="12"/>
  <c r="K35" i="12"/>
  <c r="L35" i="12"/>
  <c r="M35" i="12"/>
  <c r="N35" i="12"/>
  <c r="Z31" i="12"/>
  <c r="Z35" i="12"/>
  <c r="AA31" i="12"/>
  <c r="AA35" i="12"/>
  <c r="AB31" i="12"/>
  <c r="AB35" i="12"/>
  <c r="AC31" i="12"/>
  <c r="AC35" i="12"/>
  <c r="AD31" i="12"/>
  <c r="AD35" i="12"/>
  <c r="AP31" i="12"/>
  <c r="AP35" i="12"/>
  <c r="AQ31" i="12"/>
  <c r="AQ35" i="12"/>
  <c r="AR31" i="12"/>
  <c r="AR35" i="12"/>
  <c r="AS31" i="12"/>
  <c r="AS35" i="12"/>
  <c r="AT31" i="12"/>
  <c r="AT35" i="12"/>
  <c r="K34" i="12"/>
  <c r="L34" i="12"/>
  <c r="M34" i="12"/>
  <c r="N34" i="12"/>
  <c r="Z34" i="12"/>
  <c r="AA34" i="12"/>
  <c r="AB34" i="12"/>
  <c r="AC34" i="12"/>
  <c r="AD34" i="12"/>
  <c r="AP34" i="12"/>
  <c r="AQ34" i="12"/>
  <c r="AR34" i="12"/>
  <c r="AS34" i="12"/>
  <c r="AT34" i="12"/>
  <c r="K33" i="12"/>
  <c r="L33" i="12"/>
  <c r="M33" i="12"/>
  <c r="N33" i="12"/>
  <c r="Z33" i="12"/>
  <c r="AA33" i="12"/>
  <c r="AB33" i="12"/>
  <c r="AC33" i="12"/>
  <c r="AD33" i="12"/>
  <c r="AP33" i="12"/>
  <c r="AQ33" i="12"/>
  <c r="AR33" i="12"/>
  <c r="AS33" i="12"/>
  <c r="AT33" i="12"/>
  <c r="K32" i="12"/>
  <c r="L32" i="12"/>
  <c r="M32" i="12"/>
  <c r="N32" i="12"/>
  <c r="Z32" i="12"/>
  <c r="AA32" i="12"/>
  <c r="AB32" i="12"/>
  <c r="AC32" i="12"/>
  <c r="AD32" i="12"/>
  <c r="AP32" i="12"/>
  <c r="AQ32" i="12"/>
  <c r="AR32" i="12"/>
  <c r="AS32" i="12"/>
  <c r="AT32" i="12"/>
  <c r="E33" i="12"/>
  <c r="E31" i="12"/>
  <c r="AK110" i="19"/>
  <c r="AJ110" i="19"/>
  <c r="AH110" i="19"/>
  <c r="AG110" i="19"/>
  <c r="W110" i="19"/>
  <c r="V110" i="19"/>
  <c r="T110" i="19"/>
  <c r="S110" i="19"/>
  <c r="AK109" i="19"/>
  <c r="AJ109" i="19"/>
  <c r="AH109" i="19"/>
  <c r="AG109" i="19"/>
  <c r="W109" i="19"/>
  <c r="V109" i="19"/>
  <c r="T109" i="19"/>
  <c r="S109" i="19"/>
  <c r="AK108" i="19"/>
  <c r="AJ108" i="19"/>
  <c r="AH108" i="19"/>
  <c r="AG108" i="19"/>
  <c r="W108" i="19"/>
  <c r="V108" i="19"/>
  <c r="T108" i="19"/>
  <c r="S108" i="19"/>
  <c r="AK107" i="19"/>
  <c r="AJ107" i="19"/>
  <c r="AH107" i="19"/>
  <c r="AG107" i="19"/>
  <c r="W107" i="19"/>
  <c r="V107" i="19"/>
  <c r="T107" i="19"/>
  <c r="S107" i="19"/>
  <c r="AK106" i="19"/>
  <c r="AJ106" i="19"/>
  <c r="AH106" i="19"/>
  <c r="AG106" i="19"/>
  <c r="W106" i="19"/>
  <c r="V106" i="19"/>
  <c r="T106" i="19"/>
  <c r="S106" i="19"/>
  <c r="AP105" i="19"/>
  <c r="AO105" i="19"/>
  <c r="AN105" i="19"/>
  <c r="AM105" i="19"/>
  <c r="AL105" i="19"/>
  <c r="AK105" i="19"/>
  <c r="AJ105" i="19"/>
  <c r="AH105" i="19"/>
  <c r="AG105" i="19"/>
  <c r="AB105" i="19"/>
  <c r="AA105" i="19"/>
  <c r="Z105" i="19"/>
  <c r="Y105" i="19"/>
  <c r="X105" i="19"/>
  <c r="W105" i="19"/>
  <c r="V105" i="19"/>
  <c r="T105" i="19"/>
  <c r="S105" i="19"/>
  <c r="AP104" i="19"/>
  <c r="AO104" i="19"/>
  <c r="AN104" i="19"/>
  <c r="AM104" i="19"/>
  <c r="AL104" i="19"/>
  <c r="AK104" i="19"/>
  <c r="AJ104" i="19"/>
  <c r="AH104" i="19"/>
  <c r="AG104" i="19"/>
  <c r="AB104" i="19"/>
  <c r="AA104" i="19"/>
  <c r="Z104" i="19"/>
  <c r="Y104" i="19"/>
  <c r="X104" i="19"/>
  <c r="W104" i="19"/>
  <c r="V104" i="19"/>
  <c r="T104" i="19"/>
  <c r="S104" i="19"/>
  <c r="AP103" i="19"/>
  <c r="AO103" i="19"/>
  <c r="AN103" i="19"/>
  <c r="AM103" i="19"/>
  <c r="AL103" i="19"/>
  <c r="AK103" i="19"/>
  <c r="AJ103" i="19"/>
  <c r="AH103" i="19"/>
  <c r="AG103" i="19"/>
  <c r="AB103" i="19"/>
  <c r="AA103" i="19"/>
  <c r="Z103" i="19"/>
  <c r="Y103" i="19"/>
  <c r="X103" i="19"/>
  <c r="W103" i="19"/>
  <c r="V103" i="19"/>
  <c r="T103" i="19"/>
  <c r="S103" i="19"/>
  <c r="AP102" i="19"/>
  <c r="AO102" i="19"/>
  <c r="AN102" i="19"/>
  <c r="AM102" i="19"/>
  <c r="AL102" i="19"/>
  <c r="AK102" i="19"/>
  <c r="AJ102" i="19"/>
  <c r="AH102" i="19"/>
  <c r="AG102" i="19"/>
  <c r="AB102" i="19"/>
  <c r="AA102" i="19"/>
  <c r="Z102" i="19"/>
  <c r="Y102" i="19"/>
  <c r="X102" i="19"/>
  <c r="W102" i="19"/>
  <c r="V102" i="19"/>
  <c r="T102" i="19"/>
  <c r="S102" i="19"/>
  <c r="AP101" i="19"/>
  <c r="AO101" i="19"/>
  <c r="AN101" i="19"/>
  <c r="AM101" i="19"/>
  <c r="AL101" i="19"/>
  <c r="AK101" i="19"/>
  <c r="AJ101" i="19"/>
  <c r="AH101" i="19"/>
  <c r="AG101" i="19"/>
  <c r="AB101" i="19"/>
  <c r="AA101" i="19"/>
  <c r="Z101" i="19"/>
  <c r="Y101" i="19"/>
  <c r="X101" i="19"/>
  <c r="W101" i="19"/>
  <c r="V101" i="19"/>
  <c r="T101" i="19"/>
  <c r="S101" i="19"/>
  <c r="AP100" i="19"/>
  <c r="AO100" i="19"/>
  <c r="AN100" i="19"/>
  <c r="AM100" i="19"/>
  <c r="AL100" i="19"/>
  <c r="AK100" i="19"/>
  <c r="AJ100" i="19"/>
  <c r="AH100" i="19"/>
  <c r="AG100" i="19"/>
  <c r="AB100" i="19"/>
  <c r="AA100" i="19"/>
  <c r="Z100" i="19"/>
  <c r="Y100" i="19"/>
  <c r="X100" i="19"/>
  <c r="W100" i="19"/>
  <c r="V100" i="19"/>
  <c r="T100" i="19"/>
  <c r="S100" i="19"/>
  <c r="AP99" i="19"/>
  <c r="AO99" i="19"/>
  <c r="AN99" i="19"/>
  <c r="AM99" i="19"/>
  <c r="AL99" i="19"/>
  <c r="AK99" i="19"/>
  <c r="AJ99" i="19"/>
  <c r="AH99" i="19"/>
  <c r="AG99" i="19"/>
  <c r="AB99" i="19"/>
  <c r="AA99" i="19"/>
  <c r="Z99" i="19"/>
  <c r="Y99" i="19"/>
  <c r="X99" i="19"/>
  <c r="W99" i="19"/>
  <c r="V99" i="19"/>
  <c r="T99" i="19"/>
  <c r="S99" i="19"/>
  <c r="T32" i="12"/>
  <c r="Y35" i="12"/>
  <c r="X35" i="12"/>
  <c r="W35" i="12"/>
  <c r="V35" i="12"/>
  <c r="U35" i="12"/>
  <c r="T35" i="12"/>
  <c r="Y34" i="12"/>
  <c r="X34" i="12"/>
  <c r="W34" i="12"/>
  <c r="V34" i="12"/>
  <c r="U34" i="12"/>
  <c r="T34" i="12"/>
  <c r="Y33" i="12"/>
  <c r="X33" i="12"/>
  <c r="W33" i="12"/>
  <c r="V33" i="12"/>
  <c r="U33" i="12"/>
  <c r="T33" i="12"/>
  <c r="Y32" i="12"/>
  <c r="X32" i="12"/>
  <c r="W32" i="12"/>
  <c r="V32" i="12"/>
  <c r="U32" i="12"/>
  <c r="Y31" i="12"/>
  <c r="X31" i="12"/>
  <c r="W31" i="12"/>
  <c r="V31" i="12"/>
  <c r="U31" i="12"/>
  <c r="T31" i="12"/>
  <c r="S35" i="12"/>
  <c r="S34" i="12"/>
  <c r="S33" i="12"/>
  <c r="S32" i="12"/>
  <c r="I35" i="12"/>
  <c r="H35" i="12"/>
  <c r="G35" i="12"/>
  <c r="F35" i="12"/>
  <c r="E35" i="12"/>
  <c r="D35" i="12"/>
  <c r="I34" i="12"/>
  <c r="H34" i="12"/>
  <c r="G34" i="12"/>
  <c r="F34" i="12"/>
  <c r="E34" i="12"/>
  <c r="D34" i="12"/>
  <c r="I33" i="12"/>
  <c r="H33" i="12"/>
  <c r="G33" i="12"/>
  <c r="F33" i="12"/>
  <c r="D33" i="12"/>
  <c r="I32" i="12"/>
  <c r="H32" i="12"/>
  <c r="G32" i="12"/>
  <c r="F32" i="12"/>
  <c r="E32" i="12"/>
  <c r="D32" i="12"/>
  <c r="I31" i="12"/>
  <c r="H31" i="12"/>
  <c r="G31" i="12"/>
  <c r="F31" i="12"/>
  <c r="D31" i="12"/>
  <c r="C35" i="12"/>
  <c r="C34" i="12"/>
  <c r="C33" i="12"/>
  <c r="C32" i="12"/>
  <c r="F229" i="29" a="1"/>
  <c r="F312" i="29" a="1"/>
  <c r="F314" i="29" a="1"/>
  <c r="F205" i="29" a="1"/>
  <c r="F182" i="29" a="1"/>
  <c r="F218" i="29" a="1"/>
  <c r="F313" i="29" a="1"/>
  <c r="F358" i="29" a="1"/>
  <c r="F373" i="29" a="1"/>
  <c r="F181" i="29" a="1"/>
  <c r="F310" i="29" a="1"/>
  <c r="F298" i="29" a="1"/>
  <c r="F203" i="29" a="1"/>
  <c r="F372" i="29" a="1"/>
  <c r="F334" i="29" a="1"/>
  <c r="F206" i="29" a="1"/>
  <c r="F228" i="29" a="1"/>
  <c r="F170" i="29" a="1"/>
  <c r="F359" i="29" a="1"/>
  <c r="F323" i="29" a="1"/>
  <c r="F360" i="29" a="1"/>
  <c r="F155" i="29" a="1"/>
  <c r="F301" i="29" a="1"/>
  <c r="F190" i="29" a="1"/>
  <c r="F371" i="29" a="1"/>
  <c r="F350" i="29" a="1"/>
  <c r="F311" i="29" a="1"/>
  <c r="F166" i="29" a="1"/>
  <c r="F337" i="29" a="1"/>
  <c r="F214" i="29" a="1"/>
  <c r="F325" i="29" a="1"/>
  <c r="F374" i="29" a="1"/>
  <c r="F157" i="29" a="1"/>
  <c r="F362" i="29" a="1"/>
  <c r="F215" i="29" a="1"/>
  <c r="F348" i="29" a="1"/>
  <c r="F336" i="29" a="1"/>
  <c r="F217" i="29" a="1"/>
  <c r="F216" i="29" a="1"/>
  <c r="F167" i="29" a="1"/>
  <c r="F299" i="29" a="1"/>
  <c r="F178" i="29" a="1"/>
  <c r="F179" i="29" a="1"/>
  <c r="F300" i="29" a="1"/>
  <c r="F230" i="29" a="1"/>
  <c r="F202" i="29" a="1"/>
  <c r="F227" i="29" a="1"/>
  <c r="F347" i="29" a="1"/>
  <c r="F158" i="29" a="1"/>
  <c r="F156" i="29" a="1"/>
  <c r="F169" i="29" a="1"/>
  <c r="F204" i="29" a="1"/>
  <c r="F338" i="29" a="1"/>
  <c r="F168" i="29" a="1"/>
  <c r="F226" i="29" a="1"/>
  <c r="F324" i="29" a="1"/>
  <c r="F346" i="29" a="1"/>
  <c r="F322" i="29" a="1"/>
  <c r="F194" i="29" a="1"/>
  <c r="F180" i="29" a="1"/>
  <c r="F370" i="29" a="1"/>
  <c r="F335" i="29" a="1"/>
  <c r="F193" i="29" a="1"/>
  <c r="F326" i="29" a="1"/>
  <c r="F191" i="29" a="1"/>
  <c r="F361" i="29" a="1"/>
  <c r="F192" i="29" a="1"/>
  <c r="F302" i="29" a="1"/>
  <c r="F349" i="29" a="1"/>
  <c r="F154" i="29" a="1"/>
  <c r="F326" i="29" l="1"/>
  <c r="F350" i="29"/>
  <c r="F374" i="29"/>
  <c r="F302" i="29"/>
  <c r="F334" i="29"/>
  <c r="F358" i="29"/>
  <c r="F311" i="29"/>
  <c r="F335" i="29"/>
  <c r="F359" i="29"/>
  <c r="F336" i="29"/>
  <c r="F360" i="29"/>
  <c r="F337" i="29"/>
  <c r="F361" i="29"/>
  <c r="F338" i="29"/>
  <c r="F362" i="29"/>
  <c r="F298" i="29"/>
  <c r="F322" i="29"/>
  <c r="F346" i="29"/>
  <c r="F370" i="29"/>
  <c r="F312" i="29"/>
  <c r="F313" i="29"/>
  <c r="F314" i="29"/>
  <c r="F299" i="29"/>
  <c r="F323" i="29"/>
  <c r="F347" i="29"/>
  <c r="F371" i="29"/>
  <c r="F310" i="29"/>
  <c r="F300" i="29"/>
  <c r="F324" i="29"/>
  <c r="F348" i="29"/>
  <c r="F372" i="29"/>
  <c r="F301" i="29"/>
  <c r="F325" i="29"/>
  <c r="F349" i="29"/>
  <c r="F373" i="29"/>
  <c r="F155" i="29"/>
  <c r="F179" i="29"/>
  <c r="F203" i="29"/>
  <c r="F227" i="29"/>
  <c r="F180" i="29"/>
  <c r="F205" i="29"/>
  <c r="F166" i="29"/>
  <c r="F190" i="29"/>
  <c r="F214" i="29"/>
  <c r="F228" i="29"/>
  <c r="F182" i="29"/>
  <c r="F215" i="29"/>
  <c r="F156" i="29"/>
  <c r="F157" i="29"/>
  <c r="F206" i="29"/>
  <c r="F191" i="29"/>
  <c r="F192" i="29"/>
  <c r="F216" i="29"/>
  <c r="F169" i="29"/>
  <c r="F193" i="29"/>
  <c r="F217" i="29"/>
  <c r="F181" i="29"/>
  <c r="F158" i="29"/>
  <c r="F168" i="29"/>
  <c r="F170" i="29"/>
  <c r="F194" i="29"/>
  <c r="F218" i="29"/>
  <c r="F167" i="29"/>
  <c r="F204" i="29"/>
  <c r="F229" i="29"/>
  <c r="F230" i="29"/>
  <c r="F154" i="29"/>
  <c r="F178" i="29"/>
  <c r="F202" i="29"/>
  <c r="F226" i="29"/>
  <c r="P24" i="12"/>
  <c r="I75" i="12"/>
  <c r="I66" i="12" s="1"/>
  <c r="I55" i="12"/>
  <c r="I45" i="12" s="1"/>
  <c r="X55" i="12"/>
  <c r="X49" i="12" s="1"/>
  <c r="X75" i="12"/>
  <c r="X72" i="12" s="1"/>
  <c r="Z69" i="12"/>
  <c r="Z47" i="12"/>
  <c r="Z64" i="12"/>
  <c r="Z67" i="12"/>
  <c r="Z48" i="12"/>
  <c r="Z65" i="12"/>
  <c r="Z43" i="12"/>
  <c r="Z63" i="12"/>
  <c r="Z49" i="12"/>
  <c r="Z68" i="12"/>
  <c r="Z46" i="12"/>
  <c r="Z66" i="12"/>
  <c r="Z45" i="12"/>
  <c r="Z44" i="12"/>
  <c r="AT48" i="12"/>
  <c r="AT65" i="12"/>
  <c r="AT43" i="12"/>
  <c r="AT68" i="12"/>
  <c r="AT63" i="12"/>
  <c r="AT49" i="12"/>
  <c r="AT66" i="12"/>
  <c r="AT44" i="12"/>
  <c r="AT64" i="12"/>
  <c r="AT69" i="12"/>
  <c r="AT47" i="12"/>
  <c r="AT67" i="12"/>
  <c r="AT46" i="12"/>
  <c r="AT45" i="12"/>
  <c r="L75" i="12"/>
  <c r="L69" i="12" s="1"/>
  <c r="L55" i="12"/>
  <c r="S55" i="12"/>
  <c r="S44" i="12" s="1"/>
  <c r="S75" i="12"/>
  <c r="S71" i="12" s="1"/>
  <c r="M55" i="12"/>
  <c r="M75" i="12"/>
  <c r="Z55" i="12"/>
  <c r="Z75" i="12"/>
  <c r="E55" i="12"/>
  <c r="E52" i="12" s="1"/>
  <c r="E75" i="12"/>
  <c r="E70" i="12" s="1"/>
  <c r="K65" i="12"/>
  <c r="K64" i="12"/>
  <c r="K68" i="12"/>
  <c r="K63" i="12"/>
  <c r="K69" i="12"/>
  <c r="K67" i="12"/>
  <c r="K66" i="12"/>
  <c r="J75" i="12"/>
  <c r="J69" i="12" s="1"/>
  <c r="J55" i="12"/>
  <c r="J43" i="12" s="1"/>
  <c r="N55" i="12"/>
  <c r="N75" i="12"/>
  <c r="AC48" i="12"/>
  <c r="AC65" i="12"/>
  <c r="AC43" i="12"/>
  <c r="AC68" i="12"/>
  <c r="AC63" i="12"/>
  <c r="AC49" i="12"/>
  <c r="AC66" i="12"/>
  <c r="AC44" i="12"/>
  <c r="AC64" i="12"/>
  <c r="AC46" i="12"/>
  <c r="AC67" i="12"/>
  <c r="AC45" i="12"/>
  <c r="AC69" i="12"/>
  <c r="AC47" i="12"/>
  <c r="AD75" i="12"/>
  <c r="AD55" i="12"/>
  <c r="AR55" i="12"/>
  <c r="AR44" i="12" s="1"/>
  <c r="AR75" i="12"/>
  <c r="AR65" i="12" s="1"/>
  <c r="AC75" i="12"/>
  <c r="AC55" i="12"/>
  <c r="D75" i="12"/>
  <c r="D74" i="12" s="1"/>
  <c r="D55" i="12"/>
  <c r="D51" i="12" s="1"/>
  <c r="T75" i="12"/>
  <c r="T63" i="12" s="1"/>
  <c r="T55" i="12"/>
  <c r="T51" i="12" s="1"/>
  <c r="M67" i="12"/>
  <c r="M66" i="12"/>
  <c r="M63" i="12"/>
  <c r="M68" i="12"/>
  <c r="M64" i="12"/>
  <c r="M69" i="12"/>
  <c r="M65" i="12"/>
  <c r="AD65" i="12"/>
  <c r="AD43" i="12"/>
  <c r="AD68" i="12"/>
  <c r="AD46" i="12"/>
  <c r="AD63" i="12"/>
  <c r="AD66" i="12"/>
  <c r="AD44" i="12"/>
  <c r="AD69" i="12"/>
  <c r="AD47" i="12"/>
  <c r="AD67" i="12"/>
  <c r="AD45" i="12"/>
  <c r="AD49" i="12"/>
  <c r="AD64" i="12"/>
  <c r="AD48" i="12"/>
  <c r="AP66" i="12"/>
  <c r="AP44" i="12"/>
  <c r="AP69" i="12"/>
  <c r="AP47" i="12"/>
  <c r="AP64" i="12"/>
  <c r="AP67" i="12"/>
  <c r="AP45" i="12"/>
  <c r="AP48" i="12"/>
  <c r="AP68" i="12"/>
  <c r="AP46" i="12"/>
  <c r="AP63" i="12"/>
  <c r="AP43" i="12"/>
  <c r="AP65" i="12"/>
  <c r="AP49" i="12"/>
  <c r="C55" i="12"/>
  <c r="C46" i="12" s="1"/>
  <c r="G55" i="12"/>
  <c r="G49" i="12" s="1"/>
  <c r="G75" i="12"/>
  <c r="G72" i="12" s="1"/>
  <c r="Y75" i="12"/>
  <c r="Y64" i="12" s="1"/>
  <c r="Y55" i="12"/>
  <c r="Y52" i="12" s="1"/>
  <c r="AS75" i="12"/>
  <c r="AS55" i="12"/>
  <c r="F55" i="12"/>
  <c r="F52" i="12" s="1"/>
  <c r="F75" i="12"/>
  <c r="F68" i="12" s="1"/>
  <c r="U75" i="12"/>
  <c r="U72" i="12" s="1"/>
  <c r="U55" i="12"/>
  <c r="U48" i="12" s="1"/>
  <c r="AQ55" i="12"/>
  <c r="AQ43" i="12" s="1"/>
  <c r="AQ75" i="12"/>
  <c r="AQ69" i="12" s="1"/>
  <c r="AB75" i="12"/>
  <c r="AB68" i="12" s="1"/>
  <c r="AB55" i="12"/>
  <c r="AB46" i="12" s="1"/>
  <c r="N67" i="12"/>
  <c r="N69" i="12"/>
  <c r="N64" i="12"/>
  <c r="N68" i="12"/>
  <c r="N63" i="12"/>
  <c r="N66" i="12"/>
  <c r="N65" i="12"/>
  <c r="V75" i="12"/>
  <c r="V55" i="12"/>
  <c r="H55" i="12"/>
  <c r="H44" i="12" s="1"/>
  <c r="H75" i="12"/>
  <c r="H73" i="12" s="1"/>
  <c r="W55" i="12"/>
  <c r="W75" i="12"/>
  <c r="AT55" i="12"/>
  <c r="AT75" i="12"/>
  <c r="AP55" i="12"/>
  <c r="AP75" i="12"/>
  <c r="AA55" i="12"/>
  <c r="AA75" i="12"/>
  <c r="AS67" i="12"/>
  <c r="AS45" i="12"/>
  <c r="AS48" i="12"/>
  <c r="AS65" i="12"/>
  <c r="AS68" i="12"/>
  <c r="AS46" i="12"/>
  <c r="AS63" i="12"/>
  <c r="AS49" i="12"/>
  <c r="AS69" i="12"/>
  <c r="AS47" i="12"/>
  <c r="AS43" i="12"/>
  <c r="AS66" i="12"/>
  <c r="AS64" i="12"/>
  <c r="AS44" i="12"/>
  <c r="K75" i="12"/>
  <c r="K55" i="12"/>
  <c r="C75" i="12"/>
  <c r="I76" i="15"/>
  <c r="L71" i="15"/>
  <c r="AN89" i="15" s="1"/>
  <c r="AN107" i="15" s="1"/>
  <c r="AE81" i="19"/>
  <c r="AE99" i="19" s="1"/>
  <c r="Q81" i="19"/>
  <c r="Q99" i="19" s="1"/>
  <c r="J65" i="15"/>
  <c r="X83" i="15" s="1"/>
  <c r="X101" i="15" s="1"/>
  <c r="D67" i="15"/>
  <c r="R85" i="15" s="1"/>
  <c r="R103" i="15" s="1"/>
  <c r="V88" i="15"/>
  <c r="V106" i="15" s="1"/>
  <c r="AJ88" i="15"/>
  <c r="AJ106" i="15" s="1"/>
  <c r="D65" i="19"/>
  <c r="J67" i="19"/>
  <c r="H73" i="19"/>
  <c r="K64" i="19"/>
  <c r="F64" i="19"/>
  <c r="I66" i="19"/>
  <c r="L63" i="19"/>
  <c r="G64" i="19"/>
  <c r="L64" i="19"/>
  <c r="F65" i="19"/>
  <c r="D66" i="19"/>
  <c r="L67" i="19"/>
  <c r="N68" i="19"/>
  <c r="G65" i="19"/>
  <c r="L65" i="19"/>
  <c r="J66" i="19"/>
  <c r="C68" i="19"/>
  <c r="J68" i="19"/>
  <c r="F69" i="19"/>
  <c r="L69" i="19"/>
  <c r="F71" i="19"/>
  <c r="F74" i="19"/>
  <c r="E74" i="19"/>
  <c r="I72" i="19"/>
  <c r="H70" i="19"/>
  <c r="I67" i="19"/>
  <c r="C67" i="19"/>
  <c r="L66" i="19"/>
  <c r="C66" i="19"/>
  <c r="I64" i="19"/>
  <c r="D64" i="19"/>
  <c r="K63" i="19"/>
  <c r="G63" i="19"/>
  <c r="N65" i="19"/>
  <c r="F63" i="19"/>
  <c r="E73" i="19"/>
  <c r="E71" i="19"/>
  <c r="J69" i="19"/>
  <c r="I68" i="19"/>
  <c r="D68" i="19"/>
  <c r="J65" i="19"/>
  <c r="C64" i="19"/>
  <c r="I73" i="19"/>
  <c r="D73" i="19"/>
  <c r="F72" i="19"/>
  <c r="I71" i="19"/>
  <c r="C71" i="19"/>
  <c r="I69" i="19"/>
  <c r="C69" i="19"/>
  <c r="L68" i="19"/>
  <c r="G67" i="19"/>
  <c r="K66" i="19"/>
  <c r="G66" i="19"/>
  <c r="I65" i="19"/>
  <c r="C65" i="19"/>
  <c r="H74" i="19"/>
  <c r="C73" i="19"/>
  <c r="E70" i="19"/>
  <c r="G68" i="19"/>
  <c r="K67" i="19"/>
  <c r="F67" i="19"/>
  <c r="K65" i="19"/>
  <c r="D69" i="19"/>
  <c r="N63" i="19"/>
  <c r="N64" i="19"/>
  <c r="F66" i="19"/>
  <c r="N67" i="19"/>
  <c r="K68" i="19"/>
  <c r="H71" i="19"/>
  <c r="C72" i="19"/>
  <c r="F73" i="19"/>
  <c r="N66" i="19"/>
  <c r="D67" i="19"/>
  <c r="K69" i="19"/>
  <c r="I63" i="19"/>
  <c r="G69" i="19"/>
  <c r="D70" i="19"/>
  <c r="D63" i="19"/>
  <c r="J63" i="19"/>
  <c r="J64" i="19"/>
  <c r="F68" i="19"/>
  <c r="N69" i="19"/>
  <c r="D72" i="19"/>
  <c r="H76" i="15"/>
  <c r="M66" i="15"/>
  <c r="I74" i="15"/>
  <c r="H65" i="15"/>
  <c r="K67" i="15"/>
  <c r="D73" i="15"/>
  <c r="F65" i="15"/>
  <c r="N71" i="15"/>
  <c r="C73" i="15"/>
  <c r="H75" i="15"/>
  <c r="I70" i="15"/>
  <c r="H74" i="15"/>
  <c r="G70" i="15"/>
  <c r="F74" i="15"/>
  <c r="E76" i="15"/>
  <c r="I73" i="15"/>
  <c r="G71" i="15"/>
  <c r="N69" i="15"/>
  <c r="G66" i="15"/>
  <c r="C69" i="15"/>
  <c r="D76" i="15"/>
  <c r="H73" i="15"/>
  <c r="F71" i="15"/>
  <c r="E69" i="15"/>
  <c r="D66" i="15"/>
  <c r="D71" i="15"/>
  <c r="L68" i="15"/>
  <c r="K65" i="15"/>
  <c r="G75" i="15"/>
  <c r="F72" i="15"/>
  <c r="M70" i="15"/>
  <c r="F68" i="15"/>
  <c r="C67" i="15"/>
  <c r="D75" i="15"/>
  <c r="E72" i="15"/>
  <c r="L70" i="15"/>
  <c r="D68" i="15"/>
  <c r="I65" i="15"/>
  <c r="G76" i="15"/>
  <c r="F75" i="15"/>
  <c r="G74" i="15"/>
  <c r="E73" i="15"/>
  <c r="D70" i="15"/>
  <c r="E66" i="15"/>
  <c r="C66" i="15"/>
  <c r="E75" i="15"/>
  <c r="E74" i="15"/>
  <c r="K71" i="15"/>
  <c r="M67" i="15"/>
  <c r="M65" i="15"/>
  <c r="F76" i="15"/>
  <c r="D74" i="15"/>
  <c r="G72" i="15"/>
  <c r="H71" i="15"/>
  <c r="K69" i="15"/>
  <c r="F67" i="15"/>
  <c r="C74" i="15"/>
  <c r="AV24" i="12"/>
  <c r="AI33" i="12"/>
  <c r="AN34" i="12"/>
  <c r="AI35" i="12"/>
  <c r="AN32" i="12"/>
  <c r="AL35" i="12"/>
  <c r="AI34" i="12"/>
  <c r="AM32" i="12"/>
  <c r="AO32" i="12"/>
  <c r="AL34" i="12"/>
  <c r="AN35" i="12"/>
  <c r="AL32" i="12"/>
  <c r="AM33" i="12"/>
  <c r="AO33" i="12"/>
  <c r="AL31" i="12"/>
  <c r="AJ34" i="12"/>
  <c r="AK33" i="12"/>
  <c r="AI32" i="12"/>
  <c r="AN33" i="12"/>
  <c r="AM35" i="12"/>
  <c r="AL33" i="12"/>
  <c r="AK34" i="12"/>
  <c r="AK32" i="12"/>
  <c r="AK31" i="12"/>
  <c r="AM34" i="12"/>
  <c r="M49" i="12"/>
  <c r="M45" i="12"/>
  <c r="M46" i="12"/>
  <c r="M47" i="12"/>
  <c r="M44" i="12"/>
  <c r="M48" i="12"/>
  <c r="AJ31" i="12"/>
  <c r="AO31" i="12"/>
  <c r="AN31" i="12"/>
  <c r="AM31" i="12"/>
  <c r="AI31" i="12"/>
  <c r="AJ33" i="12"/>
  <c r="AO35" i="12"/>
  <c r="K43" i="12"/>
  <c r="K47" i="12"/>
  <c r="K49" i="12"/>
  <c r="K45" i="12"/>
  <c r="K44" i="12"/>
  <c r="K46" i="12"/>
  <c r="K48" i="12"/>
  <c r="AJ32" i="12"/>
  <c r="AO34" i="12"/>
  <c r="AJ35" i="12"/>
  <c r="AK35" i="12"/>
  <c r="C74" i="19"/>
  <c r="G74" i="19"/>
  <c r="D74" i="19"/>
  <c r="G73" i="19"/>
  <c r="G72" i="19"/>
  <c r="G71" i="19"/>
  <c r="G70" i="19"/>
  <c r="E72" i="19"/>
  <c r="D71" i="19"/>
  <c r="F70" i="19"/>
  <c r="H69" i="19"/>
  <c r="H68" i="19"/>
  <c r="H67" i="19"/>
  <c r="H66" i="19"/>
  <c r="H65" i="19"/>
  <c r="H64" i="19"/>
  <c r="H63" i="19"/>
  <c r="I74" i="19"/>
  <c r="H72" i="19"/>
  <c r="I70" i="19"/>
  <c r="C70" i="19"/>
  <c r="M69" i="19"/>
  <c r="E69" i="19"/>
  <c r="M68" i="19"/>
  <c r="E68" i="19"/>
  <c r="M67" i="19"/>
  <c r="E67" i="19"/>
  <c r="M66" i="19"/>
  <c r="E66" i="19"/>
  <c r="M65" i="19"/>
  <c r="E65" i="19"/>
  <c r="M64" i="19"/>
  <c r="E64" i="19"/>
  <c r="M63" i="19"/>
  <c r="E63" i="19"/>
  <c r="N46" i="12"/>
  <c r="L44" i="12"/>
  <c r="L47" i="12"/>
  <c r="L48" i="12"/>
  <c r="L49" i="12"/>
  <c r="L45" i="12"/>
  <c r="L46" i="12"/>
  <c r="N43" i="12"/>
  <c r="N44" i="12"/>
  <c r="N45" i="12"/>
  <c r="N48" i="12"/>
  <c r="N49" i="12"/>
  <c r="N47" i="12"/>
  <c r="L43" i="12"/>
  <c r="AF24" i="12"/>
  <c r="D65" i="15"/>
  <c r="L65" i="15"/>
  <c r="F66" i="15"/>
  <c r="N66" i="15"/>
  <c r="E67" i="15"/>
  <c r="N67" i="15"/>
  <c r="E68" i="15"/>
  <c r="M68" i="15"/>
  <c r="D69" i="15"/>
  <c r="L69" i="15"/>
  <c r="F70" i="15"/>
  <c r="C68" i="15"/>
  <c r="C72" i="15"/>
  <c r="C76" i="15"/>
  <c r="G65" i="15"/>
  <c r="I66" i="15"/>
  <c r="H67" i="15"/>
  <c r="H68" i="15"/>
  <c r="G69" i="15"/>
  <c r="C70" i="15"/>
  <c r="C75" i="15"/>
  <c r="K66" i="15"/>
  <c r="J67" i="15"/>
  <c r="J68" i="15"/>
  <c r="N68" i="15"/>
  <c r="I69" i="15"/>
  <c r="M69" i="15"/>
  <c r="K70" i="15"/>
  <c r="J71" i="15"/>
  <c r="I72" i="15"/>
  <c r="G73" i="15"/>
  <c r="I75" i="15"/>
  <c r="H66" i="15"/>
  <c r="L66" i="15"/>
  <c r="G67" i="15"/>
  <c r="L67" i="15"/>
  <c r="G68" i="15"/>
  <c r="K68" i="15"/>
  <c r="F69" i="15"/>
  <c r="J69" i="15"/>
  <c r="E70" i="15"/>
  <c r="N70" i="15"/>
  <c r="E71" i="15"/>
  <c r="M71" i="15"/>
  <c r="D72" i="15"/>
  <c r="N65" i="15"/>
  <c r="J66" i="15"/>
  <c r="I67" i="15"/>
  <c r="I68" i="15"/>
  <c r="H69" i="15"/>
  <c r="J70" i="15"/>
  <c r="I71" i="15"/>
  <c r="H72" i="15"/>
  <c r="F73" i="15"/>
  <c r="C71" i="15"/>
  <c r="M43" i="12"/>
  <c r="F164" i="29" a="1"/>
  <c r="F416" i="29" a="1"/>
  <c r="F377" i="29" a="1"/>
  <c r="H154" i="29" a="1"/>
  <c r="G154" i="29" a="1"/>
  <c r="F258" i="29" a="1"/>
  <c r="F354" i="29" a="1"/>
  <c r="F177" i="29" a="1"/>
  <c r="F333" i="29" a="1"/>
  <c r="H372" i="29" a="1"/>
  <c r="G372" i="29" a="1"/>
  <c r="F257" i="29" a="1"/>
  <c r="I74" i="12" l="1"/>
  <c r="H372" i="29"/>
  <c r="G372" i="29"/>
  <c r="G154" i="29"/>
  <c r="H154" i="29"/>
  <c r="F416" i="29"/>
  <c r="F377" i="29"/>
  <c r="F164" i="29"/>
  <c r="F257" i="29"/>
  <c r="F354" i="29"/>
  <c r="F177" i="29"/>
  <c r="F258" i="29"/>
  <c r="F333" i="29"/>
  <c r="F63" i="12"/>
  <c r="E54" i="12"/>
  <c r="F70" i="12"/>
  <c r="F66" i="12"/>
  <c r="F65" i="12"/>
  <c r="I69" i="12"/>
  <c r="F73" i="12"/>
  <c r="F71" i="12"/>
  <c r="F74" i="12"/>
  <c r="E44" i="12"/>
  <c r="I46" i="12"/>
  <c r="E48" i="12"/>
  <c r="E47" i="12"/>
  <c r="AR48" i="12"/>
  <c r="E46" i="12"/>
  <c r="F72" i="12"/>
  <c r="F46" i="12"/>
  <c r="F67" i="12"/>
  <c r="H52" i="12"/>
  <c r="H43" i="12"/>
  <c r="E72" i="12"/>
  <c r="H63" i="12"/>
  <c r="H47" i="12"/>
  <c r="AR67" i="12"/>
  <c r="H50" i="12"/>
  <c r="H67" i="12"/>
  <c r="H51" i="12"/>
  <c r="H74" i="12"/>
  <c r="F53" i="12"/>
  <c r="H68" i="12"/>
  <c r="H65" i="12"/>
  <c r="H69" i="12"/>
  <c r="H46" i="12"/>
  <c r="H45" i="12"/>
  <c r="F54" i="12"/>
  <c r="H48" i="12"/>
  <c r="H54" i="12"/>
  <c r="H49" i="12"/>
  <c r="F51" i="12"/>
  <c r="H53" i="12"/>
  <c r="F47" i="12"/>
  <c r="F64" i="12"/>
  <c r="F69" i="12"/>
  <c r="I44" i="12"/>
  <c r="I48" i="12"/>
  <c r="H66" i="12"/>
  <c r="F44" i="12"/>
  <c r="F50" i="12"/>
  <c r="E63" i="12"/>
  <c r="F45" i="12"/>
  <c r="F48" i="12"/>
  <c r="E65" i="12"/>
  <c r="E64" i="12"/>
  <c r="I67" i="12"/>
  <c r="I70" i="12"/>
  <c r="AR63" i="12"/>
  <c r="F43" i="12"/>
  <c r="F49" i="12"/>
  <c r="E68" i="12"/>
  <c r="E73" i="12"/>
  <c r="E67" i="12"/>
  <c r="I68" i="12"/>
  <c r="I64" i="12"/>
  <c r="I63" i="12"/>
  <c r="E74" i="12"/>
  <c r="E69" i="12"/>
  <c r="I65" i="12"/>
  <c r="I71" i="12"/>
  <c r="I73" i="12"/>
  <c r="I72" i="12"/>
  <c r="E71" i="12"/>
  <c r="H72" i="12"/>
  <c r="E66" i="12"/>
  <c r="I50" i="12"/>
  <c r="I43" i="12"/>
  <c r="I53" i="12"/>
  <c r="H70" i="12"/>
  <c r="AR66" i="12"/>
  <c r="AR64" i="12"/>
  <c r="I52" i="12"/>
  <c r="I51" i="12"/>
  <c r="I54" i="12"/>
  <c r="H64" i="12"/>
  <c r="H71" i="12"/>
  <c r="AR68" i="12"/>
  <c r="AR69" i="12"/>
  <c r="I49" i="12"/>
  <c r="I47" i="12"/>
  <c r="E43" i="12"/>
  <c r="AR46" i="12"/>
  <c r="E51" i="12"/>
  <c r="E50" i="12"/>
  <c r="E53" i="12"/>
  <c r="AR45" i="12"/>
  <c r="E49" i="12"/>
  <c r="E45" i="12"/>
  <c r="AR49" i="12"/>
  <c r="AR47" i="12"/>
  <c r="AR43" i="12"/>
  <c r="AQ67" i="12"/>
  <c r="X44" i="12"/>
  <c r="Y54" i="12"/>
  <c r="Y72" i="12"/>
  <c r="AQ66" i="12"/>
  <c r="AQ48" i="12"/>
  <c r="Y73" i="12"/>
  <c r="Y69" i="12"/>
  <c r="AQ47" i="12"/>
  <c r="Y66" i="12"/>
  <c r="AQ45" i="12"/>
  <c r="AQ46" i="12"/>
  <c r="AQ44" i="12"/>
  <c r="Y74" i="12"/>
  <c r="AQ49" i="12"/>
  <c r="G69" i="12"/>
  <c r="G64" i="12"/>
  <c r="G67" i="12"/>
  <c r="L67" i="12"/>
  <c r="L63" i="12"/>
  <c r="G53" i="12"/>
  <c r="G50" i="12"/>
  <c r="X69" i="12"/>
  <c r="X68" i="12"/>
  <c r="X73" i="12"/>
  <c r="X71" i="12"/>
  <c r="AQ64" i="12"/>
  <c r="AQ68" i="12"/>
  <c r="AQ63" i="12"/>
  <c r="AQ65" i="12"/>
  <c r="X70" i="12"/>
  <c r="X47" i="12"/>
  <c r="X67" i="12"/>
  <c r="X63" i="12"/>
  <c r="X66" i="12"/>
  <c r="X65" i="12"/>
  <c r="X64" i="12"/>
  <c r="X74" i="12"/>
  <c r="L68" i="12"/>
  <c r="L65" i="12"/>
  <c r="L64" i="12"/>
  <c r="L66" i="12"/>
  <c r="G73" i="12"/>
  <c r="G63" i="12"/>
  <c r="G65" i="12"/>
  <c r="G71" i="12"/>
  <c r="G74" i="12"/>
  <c r="G66" i="12"/>
  <c r="G70" i="12"/>
  <c r="G68" i="12"/>
  <c r="G52" i="12"/>
  <c r="Y45" i="12"/>
  <c r="Y51" i="12"/>
  <c r="Y65" i="12"/>
  <c r="Y70" i="12"/>
  <c r="Y53" i="12"/>
  <c r="Y68" i="12"/>
  <c r="Y50" i="12"/>
  <c r="Y63" i="12"/>
  <c r="Y49" i="12"/>
  <c r="Y71" i="12"/>
  <c r="Y67" i="12"/>
  <c r="Y43" i="12"/>
  <c r="Y44" i="12"/>
  <c r="Y48" i="12"/>
  <c r="Y46" i="12"/>
  <c r="Y47" i="12"/>
  <c r="X45" i="12"/>
  <c r="X50" i="12"/>
  <c r="X52" i="12"/>
  <c r="X48" i="12"/>
  <c r="X53" i="12"/>
  <c r="G48" i="12"/>
  <c r="X43" i="12"/>
  <c r="G47" i="12"/>
  <c r="G43" i="12"/>
  <c r="X46" i="12"/>
  <c r="X51" i="12"/>
  <c r="G51" i="12"/>
  <c r="G45" i="12"/>
  <c r="X54" i="12"/>
  <c r="G54" i="12"/>
  <c r="G46" i="12"/>
  <c r="G44" i="12"/>
  <c r="AO75" i="12"/>
  <c r="AO55" i="12"/>
  <c r="W49" i="12"/>
  <c r="W47" i="12"/>
  <c r="W51" i="12"/>
  <c r="W43" i="12"/>
  <c r="W46" i="12"/>
  <c r="W48" i="12"/>
  <c r="W52" i="12"/>
  <c r="W53" i="12"/>
  <c r="W44" i="12"/>
  <c r="W45" i="12"/>
  <c r="W50" i="12"/>
  <c r="W54" i="12"/>
  <c r="AJ55" i="12"/>
  <c r="AJ75" i="12"/>
  <c r="AK75" i="12"/>
  <c r="AK55" i="12"/>
  <c r="C73" i="12"/>
  <c r="C67" i="12"/>
  <c r="C64" i="12"/>
  <c r="C68" i="12"/>
  <c r="C63" i="12"/>
  <c r="C70" i="12"/>
  <c r="C72" i="12"/>
  <c r="C65" i="12"/>
  <c r="C71" i="12"/>
  <c r="C74" i="12"/>
  <c r="C69" i="12"/>
  <c r="C66" i="12"/>
  <c r="AA68" i="12"/>
  <c r="AA64" i="12"/>
  <c r="AA63" i="12"/>
  <c r="AA67" i="12"/>
  <c r="AA66" i="12"/>
  <c r="AA65" i="12"/>
  <c r="AA69" i="12"/>
  <c r="AA43" i="12"/>
  <c r="AA47" i="12"/>
  <c r="AA46" i="12"/>
  <c r="AA49" i="12"/>
  <c r="AA48" i="12"/>
  <c r="AA45" i="12"/>
  <c r="AA44" i="12"/>
  <c r="AI55" i="12"/>
  <c r="AI43" i="12" s="1"/>
  <c r="AI75" i="12"/>
  <c r="AL55" i="12"/>
  <c r="AL75" i="12"/>
  <c r="V47" i="12"/>
  <c r="V52" i="12"/>
  <c r="V44" i="12"/>
  <c r="V51" i="12"/>
  <c r="V54" i="12"/>
  <c r="V49" i="12"/>
  <c r="V48" i="12"/>
  <c r="V43" i="12"/>
  <c r="V46" i="12"/>
  <c r="V45" i="12"/>
  <c r="V53" i="12"/>
  <c r="V50" i="12"/>
  <c r="AM55" i="12"/>
  <c r="AM75" i="12"/>
  <c r="V65" i="12"/>
  <c r="V70" i="12"/>
  <c r="V74" i="12"/>
  <c r="V71" i="12"/>
  <c r="V72" i="12"/>
  <c r="V66" i="12"/>
  <c r="V69" i="12"/>
  <c r="V64" i="12"/>
  <c r="V67" i="12"/>
  <c r="V68" i="12"/>
  <c r="V73" i="12"/>
  <c r="V63" i="12"/>
  <c r="AN75" i="12"/>
  <c r="AN55" i="12"/>
  <c r="W65" i="12"/>
  <c r="W69" i="12"/>
  <c r="W74" i="12"/>
  <c r="W64" i="12"/>
  <c r="W66" i="12"/>
  <c r="W71" i="12"/>
  <c r="W63" i="12"/>
  <c r="W67" i="12"/>
  <c r="W68" i="12"/>
  <c r="W73" i="12"/>
  <c r="W70" i="12"/>
  <c r="W72" i="12"/>
  <c r="U66" i="12"/>
  <c r="U45" i="12"/>
  <c r="D50" i="12"/>
  <c r="D46" i="12"/>
  <c r="D49" i="12"/>
  <c r="D48" i="12"/>
  <c r="AB65" i="12"/>
  <c r="T67" i="12"/>
  <c r="T54" i="12"/>
  <c r="T47" i="12"/>
  <c r="T71" i="12"/>
  <c r="C49" i="12"/>
  <c r="C51" i="12"/>
  <c r="S65" i="12"/>
  <c r="S52" i="12"/>
  <c r="J67" i="12"/>
  <c r="J49" i="12"/>
  <c r="U70" i="12"/>
  <c r="U74" i="12"/>
  <c r="U53" i="12"/>
  <c r="D54" i="12"/>
  <c r="D53" i="12"/>
  <c r="D52" i="12"/>
  <c r="AB47" i="12"/>
  <c r="AB48" i="12"/>
  <c r="T69" i="12"/>
  <c r="T65" i="12"/>
  <c r="T44" i="12"/>
  <c r="S50" i="12"/>
  <c r="S45" i="12"/>
  <c r="S73" i="12"/>
  <c r="S70" i="12"/>
  <c r="J65" i="12"/>
  <c r="J46" i="12"/>
  <c r="U43" i="12"/>
  <c r="U65" i="12"/>
  <c r="U63" i="12"/>
  <c r="D63" i="12"/>
  <c r="AB43" i="12"/>
  <c r="AB69" i="12"/>
  <c r="AB45" i="12"/>
  <c r="T73" i="12"/>
  <c r="T52" i="12"/>
  <c r="C54" i="12"/>
  <c r="S53" i="12"/>
  <c r="S48" i="12"/>
  <c r="S46" i="12"/>
  <c r="S43" i="12"/>
  <c r="J68" i="12"/>
  <c r="U47" i="12"/>
  <c r="U52" i="12"/>
  <c r="U51" i="12"/>
  <c r="U73" i="12"/>
  <c r="U71" i="12"/>
  <c r="D69" i="12"/>
  <c r="D71" i="12"/>
  <c r="D67" i="12"/>
  <c r="AB44" i="12"/>
  <c r="AB67" i="12"/>
  <c r="T43" i="12"/>
  <c r="T50" i="12"/>
  <c r="T64" i="12"/>
  <c r="T70" i="12"/>
  <c r="C50" i="12"/>
  <c r="C52" i="12"/>
  <c r="C45" i="12"/>
  <c r="S68" i="12"/>
  <c r="S63" i="12"/>
  <c r="S54" i="12"/>
  <c r="S51" i="12"/>
  <c r="J48" i="12"/>
  <c r="U69" i="12"/>
  <c r="U46" i="12"/>
  <c r="D66" i="12"/>
  <c r="D70" i="12"/>
  <c r="AB49" i="12"/>
  <c r="T46" i="12"/>
  <c r="T68" i="12"/>
  <c r="T72" i="12"/>
  <c r="C44" i="12"/>
  <c r="C47" i="12"/>
  <c r="S66" i="12"/>
  <c r="S74" i="12"/>
  <c r="S64" i="12"/>
  <c r="S69" i="12"/>
  <c r="U50" i="12"/>
  <c r="U49" i="12"/>
  <c r="U54" i="12"/>
  <c r="D68" i="12"/>
  <c r="D43" i="12"/>
  <c r="AB66" i="12"/>
  <c r="AB63" i="12"/>
  <c r="T49" i="12"/>
  <c r="T48" i="12"/>
  <c r="T45" i="12"/>
  <c r="C48" i="12"/>
  <c r="S49" i="12"/>
  <c r="S72" i="12"/>
  <c r="J66" i="12"/>
  <c r="J45" i="12"/>
  <c r="J47" i="12"/>
  <c r="U68" i="12"/>
  <c r="U67" i="12"/>
  <c r="U64" i="12"/>
  <c r="D64" i="12"/>
  <c r="D72" i="12"/>
  <c r="D47" i="12"/>
  <c r="T66" i="12"/>
  <c r="T53" i="12"/>
  <c r="C53" i="12"/>
  <c r="S67" i="12"/>
  <c r="J63" i="12"/>
  <c r="U44" i="12"/>
  <c r="D73" i="12"/>
  <c r="D65" i="12"/>
  <c r="D45" i="12"/>
  <c r="D44" i="12"/>
  <c r="AB64" i="12"/>
  <c r="T74" i="12"/>
  <c r="C43" i="12"/>
  <c r="S47" i="12"/>
  <c r="J64" i="12"/>
  <c r="J44" i="12"/>
  <c r="Z89" i="15"/>
  <c r="Z107" i="15" s="1"/>
  <c r="AL83" i="15"/>
  <c r="AL101" i="15" s="1"/>
  <c r="W94" i="15"/>
  <c r="W112" i="15" s="1"/>
  <c r="AK94" i="15"/>
  <c r="AK112" i="15" s="1"/>
  <c r="AE88" i="19"/>
  <c r="AE106" i="19" s="1"/>
  <c r="Q88" i="19"/>
  <c r="Q106" i="19" s="1"/>
  <c r="Q89" i="19"/>
  <c r="Q107" i="19" s="1"/>
  <c r="AE89" i="19"/>
  <c r="AE107" i="19" s="1"/>
  <c r="Q92" i="19"/>
  <c r="Q110" i="19" s="1"/>
  <c r="AE92" i="19"/>
  <c r="AE110" i="19" s="1"/>
  <c r="R88" i="19"/>
  <c r="R106" i="19" s="1"/>
  <c r="AF88" i="19"/>
  <c r="AF106" i="19" s="1"/>
  <c r="AI89" i="19"/>
  <c r="AI107" i="19" s="1"/>
  <c r="U89" i="19"/>
  <c r="U107" i="19" s="1"/>
  <c r="U91" i="19"/>
  <c r="U109" i="19" s="1"/>
  <c r="AI91" i="19"/>
  <c r="AI109" i="19" s="1"/>
  <c r="U87" i="19"/>
  <c r="U105" i="19" s="1"/>
  <c r="AI87" i="19"/>
  <c r="AI105" i="19" s="1"/>
  <c r="AI85" i="19"/>
  <c r="AI103" i="19" s="1"/>
  <c r="U85" i="19"/>
  <c r="U103" i="19" s="1"/>
  <c r="Q86" i="19"/>
  <c r="Q104" i="19" s="1"/>
  <c r="AE86" i="19"/>
  <c r="AE104" i="19" s="1"/>
  <c r="Q90" i="19"/>
  <c r="Q108" i="19" s="1"/>
  <c r="AE90" i="19"/>
  <c r="AE108" i="19" s="1"/>
  <c r="U86" i="19"/>
  <c r="U104" i="19" s="1"/>
  <c r="AI86" i="19"/>
  <c r="AI104" i="19" s="1"/>
  <c r="Q84" i="19"/>
  <c r="Q102" i="19" s="1"/>
  <c r="AE84" i="19"/>
  <c r="AE102" i="19" s="1"/>
  <c r="AI84" i="19"/>
  <c r="AI102" i="19" s="1"/>
  <c r="U84" i="19"/>
  <c r="U102" i="19" s="1"/>
  <c r="R92" i="19"/>
  <c r="R110" i="19" s="1"/>
  <c r="AF92" i="19"/>
  <c r="AF110" i="19" s="1"/>
  <c r="R90" i="19"/>
  <c r="R108" i="19" s="1"/>
  <c r="AF90" i="19"/>
  <c r="AF108" i="19" s="1"/>
  <c r="Q87" i="19"/>
  <c r="Q105" i="19" s="1"/>
  <c r="AE87" i="19"/>
  <c r="AE105" i="19" s="1"/>
  <c r="AF86" i="19"/>
  <c r="AF104" i="19" s="1"/>
  <c r="R86" i="19"/>
  <c r="R104" i="19" s="1"/>
  <c r="AI81" i="19"/>
  <c r="AI99" i="19" s="1"/>
  <c r="U81" i="19"/>
  <c r="U99" i="19" s="1"/>
  <c r="U83" i="19"/>
  <c r="U101" i="19" s="1"/>
  <c r="AI83" i="19"/>
  <c r="AI101" i="19" s="1"/>
  <c r="U88" i="19"/>
  <c r="U106" i="19" s="1"/>
  <c r="AI88" i="19"/>
  <c r="AI106" i="19" s="1"/>
  <c r="U90" i="19"/>
  <c r="U108" i="19" s="1"/>
  <c r="AI90" i="19"/>
  <c r="AI108" i="19" s="1"/>
  <c r="U92" i="19"/>
  <c r="U110" i="19" s="1"/>
  <c r="AI92" i="19"/>
  <c r="AI110" i="19" s="1"/>
  <c r="Q85" i="19"/>
  <c r="Q103" i="19" s="1"/>
  <c r="AE85" i="19"/>
  <c r="AE103" i="19" s="1"/>
  <c r="R89" i="19"/>
  <c r="R107" i="19" s="1"/>
  <c r="AF89" i="19"/>
  <c r="AF107" i="19" s="1"/>
  <c r="R84" i="19"/>
  <c r="R102" i="19" s="1"/>
  <c r="AF84" i="19"/>
  <c r="AF102" i="19" s="1"/>
  <c r="AE83" i="19"/>
  <c r="AE101" i="19" s="1"/>
  <c r="Q83" i="19"/>
  <c r="Q101" i="19" s="1"/>
  <c r="AF91" i="19"/>
  <c r="AF109" i="19" s="1"/>
  <c r="R91" i="19"/>
  <c r="R109" i="19" s="1"/>
  <c r="U82" i="19"/>
  <c r="U100" i="19" s="1"/>
  <c r="AI82" i="19"/>
  <c r="AI100" i="19" s="1"/>
  <c r="R83" i="19"/>
  <c r="R101" i="19" s="1"/>
  <c r="AF83" i="19"/>
  <c r="AF101" i="19" s="1"/>
  <c r="R81" i="19"/>
  <c r="R99" i="19" s="1"/>
  <c r="AF81" i="19"/>
  <c r="AF99" i="19" s="1"/>
  <c r="R85" i="19"/>
  <c r="R103" i="19" s="1"/>
  <c r="AF85" i="19"/>
  <c r="AF103" i="19" s="1"/>
  <c r="R87" i="19"/>
  <c r="R105" i="19" s="1"/>
  <c r="AF87" i="19"/>
  <c r="AF105" i="19" s="1"/>
  <c r="AE91" i="19"/>
  <c r="AE109" i="19" s="1"/>
  <c r="Q91" i="19"/>
  <c r="Q109" i="19" s="1"/>
  <c r="Q82" i="19"/>
  <c r="Q100" i="19" s="1"/>
  <c r="AE82" i="19"/>
  <c r="AE100" i="19" s="1"/>
  <c r="AF82" i="19"/>
  <c r="AF100" i="19" s="1"/>
  <c r="R82" i="19"/>
  <c r="R100" i="19" s="1"/>
  <c r="AF85" i="15"/>
  <c r="AF103" i="15" s="1"/>
  <c r="Q83" i="15"/>
  <c r="Q101" i="15" s="1"/>
  <c r="AE83" i="15"/>
  <c r="AE101" i="15" s="1"/>
  <c r="AB88" i="15"/>
  <c r="AB106" i="15" s="1"/>
  <c r="AP88" i="15"/>
  <c r="AP106" i="15" s="1"/>
  <c r="AN84" i="15"/>
  <c r="AN102" i="15" s="1"/>
  <c r="Z84" i="15"/>
  <c r="Z102" i="15" s="1"/>
  <c r="Y88" i="15"/>
  <c r="Y106" i="15" s="1"/>
  <c r="AM88" i="15"/>
  <c r="AM106" i="15" s="1"/>
  <c r="Q92" i="15"/>
  <c r="Q110" i="15" s="1"/>
  <c r="AE92" i="15"/>
  <c r="AE110" i="15" s="1"/>
  <c r="R88" i="15"/>
  <c r="R106" i="15" s="1"/>
  <c r="AF88" i="15"/>
  <c r="AF106" i="15" s="1"/>
  <c r="T89" i="15"/>
  <c r="T107" i="15" s="1"/>
  <c r="AH89" i="15"/>
  <c r="AH107" i="15" s="1"/>
  <c r="Q87" i="15"/>
  <c r="Q105" i="15" s="1"/>
  <c r="AE87" i="15"/>
  <c r="AE105" i="15" s="1"/>
  <c r="V92" i="15"/>
  <c r="V110" i="15" s="1"/>
  <c r="AJ92" i="15"/>
  <c r="AJ110" i="15" s="1"/>
  <c r="AK88" i="15"/>
  <c r="AK106" i="15" s="1"/>
  <c r="W88" i="15"/>
  <c r="W106" i="15" s="1"/>
  <c r="AB89" i="15"/>
  <c r="AB107" i="15" s="1"/>
  <c r="AP89" i="15"/>
  <c r="AP107" i="15" s="1"/>
  <c r="AO84" i="15"/>
  <c r="AO102" i="15" s="1"/>
  <c r="AA84" i="15"/>
  <c r="AA102" i="15" s="1"/>
  <c r="X84" i="15"/>
  <c r="X102" i="15" s="1"/>
  <c r="AL84" i="15"/>
  <c r="AL102" i="15" s="1"/>
  <c r="AG88" i="15"/>
  <c r="AG106" i="15" s="1"/>
  <c r="S88" i="15"/>
  <c r="S106" i="15" s="1"/>
  <c r="V84" i="15"/>
  <c r="V102" i="15" s="1"/>
  <c r="AJ84" i="15"/>
  <c r="AJ102" i="15" s="1"/>
  <c r="AO87" i="15"/>
  <c r="AO105" i="15" s="1"/>
  <c r="AA87" i="15"/>
  <c r="AA105" i="15" s="1"/>
  <c r="Q88" i="15"/>
  <c r="Q106" i="15" s="1"/>
  <c r="AE88" i="15"/>
  <c r="AE106" i="15" s="1"/>
  <c r="AE86" i="15"/>
  <c r="AE104" i="15" s="1"/>
  <c r="Q86" i="15"/>
  <c r="Q104" i="15" s="1"/>
  <c r="AB84" i="15"/>
  <c r="AB102" i="15" s="1"/>
  <c r="AP84" i="15"/>
  <c r="AP102" i="15" s="1"/>
  <c r="T85" i="15"/>
  <c r="T103" i="15" s="1"/>
  <c r="AH85" i="15"/>
  <c r="AH103" i="15" s="1"/>
  <c r="AG91" i="15"/>
  <c r="AG109" i="15" s="1"/>
  <c r="S91" i="15"/>
  <c r="S109" i="15" s="1"/>
  <c r="W83" i="15"/>
  <c r="W101" i="15" s="1"/>
  <c r="AK83" i="15"/>
  <c r="AK101" i="15" s="1"/>
  <c r="Q85" i="15"/>
  <c r="Q103" i="15" s="1"/>
  <c r="AE85" i="15"/>
  <c r="AE103" i="15" s="1"/>
  <c r="V91" i="15"/>
  <c r="V109" i="15" s="1"/>
  <c r="AJ91" i="15"/>
  <c r="AJ109" i="15" s="1"/>
  <c r="AI84" i="15"/>
  <c r="AI102" i="15" s="1"/>
  <c r="U84" i="15"/>
  <c r="U102" i="15" s="1"/>
  <c r="T92" i="15"/>
  <c r="T110" i="15" s="1"/>
  <c r="AH92" i="15"/>
  <c r="AH110" i="15" s="1"/>
  <c r="V93" i="15"/>
  <c r="V111" i="15" s="1"/>
  <c r="AJ93" i="15"/>
  <c r="AJ111" i="15" s="1"/>
  <c r="V94" i="15"/>
  <c r="V112" i="15" s="1"/>
  <c r="AJ94" i="15"/>
  <c r="AJ112" i="15" s="1"/>
  <c r="T91" i="15"/>
  <c r="T109" i="15" s="1"/>
  <c r="AH91" i="15"/>
  <c r="AH109" i="15" s="1"/>
  <c r="AB83" i="15"/>
  <c r="AB101" i="15" s="1"/>
  <c r="AP83" i="15"/>
  <c r="AP101" i="15" s="1"/>
  <c r="X87" i="15"/>
  <c r="X105" i="15" s="1"/>
  <c r="AL87" i="15"/>
  <c r="AL105" i="15" s="1"/>
  <c r="W87" i="15"/>
  <c r="W105" i="15" s="1"/>
  <c r="AK87" i="15"/>
  <c r="AK105" i="15" s="1"/>
  <c r="AI87" i="15"/>
  <c r="AI105" i="15" s="1"/>
  <c r="U87" i="15"/>
  <c r="U105" i="15" s="1"/>
  <c r="AH88" i="15"/>
  <c r="AH106" i="15" s="1"/>
  <c r="T88" i="15"/>
  <c r="T106" i="15" s="1"/>
  <c r="AH84" i="15"/>
  <c r="AH102" i="15" s="1"/>
  <c r="T84" i="15"/>
  <c r="T102" i="15" s="1"/>
  <c r="Y87" i="15"/>
  <c r="Y105" i="15" s="1"/>
  <c r="AM87" i="15"/>
  <c r="AM105" i="15" s="1"/>
  <c r="AO83" i="15"/>
  <c r="AO101" i="15" s="1"/>
  <c r="AA83" i="15"/>
  <c r="AA101" i="15" s="1"/>
  <c r="U92" i="15"/>
  <c r="U110" i="15" s="1"/>
  <c r="AI92" i="15"/>
  <c r="AI110" i="15" s="1"/>
  <c r="R86" i="15"/>
  <c r="R104" i="15" s="1"/>
  <c r="AF86" i="15"/>
  <c r="AF104" i="15" s="1"/>
  <c r="T86" i="15"/>
  <c r="T104" i="15" s="1"/>
  <c r="AH86" i="15"/>
  <c r="AH104" i="15" s="1"/>
  <c r="AM83" i="15"/>
  <c r="AM101" i="15" s="1"/>
  <c r="Y83" i="15"/>
  <c r="Y101" i="15" s="1"/>
  <c r="R94" i="15"/>
  <c r="R112" i="15" s="1"/>
  <c r="AF94" i="15"/>
  <c r="AF112" i="15" s="1"/>
  <c r="AP87" i="15"/>
  <c r="AP105" i="15" s="1"/>
  <c r="AB87" i="15"/>
  <c r="AB105" i="15" s="1"/>
  <c r="W85" i="15"/>
  <c r="W103" i="15" s="1"/>
  <c r="AK85" i="15"/>
  <c r="AK103" i="15" s="1"/>
  <c r="Q93" i="15"/>
  <c r="Q111" i="15" s="1"/>
  <c r="AE93" i="15"/>
  <c r="AE111" i="15" s="1"/>
  <c r="V90" i="15"/>
  <c r="V108" i="15" s="1"/>
  <c r="AJ90" i="15"/>
  <c r="AJ108" i="15" s="1"/>
  <c r="AP86" i="15"/>
  <c r="AP104" i="15" s="1"/>
  <c r="AB86" i="15"/>
  <c r="AB104" i="15" s="1"/>
  <c r="Z83" i="15"/>
  <c r="Z101" i="15" s="1"/>
  <c r="AN83" i="15"/>
  <c r="AN101" i="15" s="1"/>
  <c r="T93" i="15"/>
  <c r="T111" i="15" s="1"/>
  <c r="AH93" i="15"/>
  <c r="AH111" i="15" s="1"/>
  <c r="AA88" i="15"/>
  <c r="AA106" i="15" s="1"/>
  <c r="AO88" i="15"/>
  <c r="AO106" i="15" s="1"/>
  <c r="AF87" i="15"/>
  <c r="AF105" i="15" s="1"/>
  <c r="R87" i="15"/>
  <c r="R105" i="15" s="1"/>
  <c r="R90" i="15"/>
  <c r="R108" i="15" s="1"/>
  <c r="AF90" i="15"/>
  <c r="AF108" i="15" s="1"/>
  <c r="U86" i="15"/>
  <c r="U104" i="15" s="1"/>
  <c r="AI86" i="15"/>
  <c r="AI104" i="15" s="1"/>
  <c r="AI91" i="15"/>
  <c r="AI109" i="15" s="1"/>
  <c r="U91" i="15"/>
  <c r="U109" i="15" s="1"/>
  <c r="X85" i="15"/>
  <c r="X103" i="15" s="1"/>
  <c r="AL85" i="15"/>
  <c r="AL103" i="15" s="1"/>
  <c r="AK84" i="15"/>
  <c r="AK102" i="15" s="1"/>
  <c r="W84" i="15"/>
  <c r="W102" i="15" s="1"/>
  <c r="AA86" i="15"/>
  <c r="AA104" i="15" s="1"/>
  <c r="AO86" i="15"/>
  <c r="AO104" i="15" s="1"/>
  <c r="R92" i="15"/>
  <c r="R110" i="15" s="1"/>
  <c r="AF92" i="15"/>
  <c r="AF110" i="15" s="1"/>
  <c r="AG92" i="15"/>
  <c r="AG110" i="15" s="1"/>
  <c r="S92" i="15"/>
  <c r="S110" i="15" s="1"/>
  <c r="R93" i="15"/>
  <c r="R111" i="15" s="1"/>
  <c r="AF93" i="15"/>
  <c r="AF111" i="15" s="1"/>
  <c r="AI93" i="15"/>
  <c r="AI111" i="15" s="1"/>
  <c r="U93" i="15"/>
  <c r="U111" i="15" s="1"/>
  <c r="AG94" i="15"/>
  <c r="AG112" i="15" s="1"/>
  <c r="S94" i="15"/>
  <c r="S112" i="15" s="1"/>
  <c r="AM85" i="15"/>
  <c r="AM103" i="15" s="1"/>
  <c r="Y85" i="15"/>
  <c r="Y103" i="15" s="1"/>
  <c r="S85" i="15"/>
  <c r="S103" i="15" s="1"/>
  <c r="AG85" i="15"/>
  <c r="AG103" i="15" s="1"/>
  <c r="T87" i="15"/>
  <c r="T105" i="15" s="1"/>
  <c r="AH87" i="15"/>
  <c r="AH105" i="15" s="1"/>
  <c r="V86" i="15"/>
  <c r="V104" i="15" s="1"/>
  <c r="AJ86" i="15"/>
  <c r="AJ104" i="15" s="1"/>
  <c r="Z86" i="15"/>
  <c r="Z104" i="15" s="1"/>
  <c r="AN86" i="15"/>
  <c r="AN104" i="15" s="1"/>
  <c r="AK89" i="15"/>
  <c r="AK107" i="15" s="1"/>
  <c r="W89" i="15"/>
  <c r="W107" i="15" s="1"/>
  <c r="W93" i="15"/>
  <c r="W111" i="15" s="1"/>
  <c r="AK93" i="15"/>
  <c r="AK111" i="15" s="1"/>
  <c r="AJ85" i="15"/>
  <c r="AJ103" i="15" s="1"/>
  <c r="V85" i="15"/>
  <c r="V103" i="15" s="1"/>
  <c r="U90" i="15"/>
  <c r="U108" i="15" s="1"/>
  <c r="AI90" i="15"/>
  <c r="AI108" i="15" s="1"/>
  <c r="U94" i="15"/>
  <c r="U112" i="15" s="1"/>
  <c r="AI94" i="15"/>
  <c r="AI112" i="15" s="1"/>
  <c r="V87" i="15"/>
  <c r="V105" i="15" s="1"/>
  <c r="AJ87" i="15"/>
  <c r="AJ105" i="15" s="1"/>
  <c r="Z85" i="15"/>
  <c r="Z103" i="15" s="1"/>
  <c r="AN85" i="15"/>
  <c r="AN103" i="15" s="1"/>
  <c r="AK90" i="15"/>
  <c r="AK108" i="15" s="1"/>
  <c r="W90" i="15"/>
  <c r="W108" i="15" s="1"/>
  <c r="Y84" i="15"/>
  <c r="Y102" i="15" s="1"/>
  <c r="AM84" i="15"/>
  <c r="AM102" i="15" s="1"/>
  <c r="AI83" i="15"/>
  <c r="AI101" i="15" s="1"/>
  <c r="U83" i="15"/>
  <c r="U101" i="15" s="1"/>
  <c r="AG86" i="15"/>
  <c r="AG104" i="15" s="1"/>
  <c r="S86" i="15"/>
  <c r="S104" i="15" s="1"/>
  <c r="T94" i="15"/>
  <c r="T112" i="15" s="1"/>
  <c r="AH94" i="15"/>
  <c r="AH112" i="15" s="1"/>
  <c r="S93" i="15"/>
  <c r="S111" i="15" s="1"/>
  <c r="AG93" i="15"/>
  <c r="AG111" i="15" s="1"/>
  <c r="Q84" i="15"/>
  <c r="Q102" i="15" s="1"/>
  <c r="AE84" i="15"/>
  <c r="AE102" i="15" s="1"/>
  <c r="R84" i="15"/>
  <c r="R102" i="15" s="1"/>
  <c r="AF84" i="15"/>
  <c r="AF102" i="15" s="1"/>
  <c r="V83" i="15"/>
  <c r="V101" i="15" s="1"/>
  <c r="AJ83" i="15"/>
  <c r="AJ101" i="15" s="1"/>
  <c r="AE90" i="15"/>
  <c r="AE108" i="15" s="1"/>
  <c r="Q90" i="15"/>
  <c r="Q108" i="15" s="1"/>
  <c r="Z87" i="15"/>
  <c r="Z105" i="15" s="1"/>
  <c r="AN87" i="15"/>
  <c r="AN105" i="15" s="1"/>
  <c r="AJ89" i="15"/>
  <c r="AJ107" i="15" s="1"/>
  <c r="V89" i="15"/>
  <c r="V107" i="15" s="1"/>
  <c r="AA85" i="15"/>
  <c r="AA103" i="15" s="1"/>
  <c r="AO85" i="15"/>
  <c r="AO103" i="15" s="1"/>
  <c r="AN88" i="15"/>
  <c r="AN106" i="15" s="1"/>
  <c r="Z88" i="15"/>
  <c r="Z106" i="15" s="1"/>
  <c r="AI89" i="15"/>
  <c r="AI107" i="15" s="1"/>
  <c r="U89" i="15"/>
  <c r="U107" i="15" s="1"/>
  <c r="T83" i="15"/>
  <c r="T101" i="15" s="1"/>
  <c r="AH83" i="15"/>
  <c r="AH101" i="15" s="1"/>
  <c r="AM86" i="15"/>
  <c r="AM104" i="15" s="1"/>
  <c r="Y86" i="15"/>
  <c r="Y104" i="15" s="1"/>
  <c r="AL86" i="15"/>
  <c r="AL104" i="15" s="1"/>
  <c r="X86" i="15"/>
  <c r="X104" i="15" s="1"/>
  <c r="R83" i="15"/>
  <c r="R101" i="15" s="1"/>
  <c r="AF83" i="15"/>
  <c r="AF101" i="15" s="1"/>
  <c r="AM89" i="15"/>
  <c r="AM107" i="15" s="1"/>
  <c r="Y89" i="15"/>
  <c r="Y107" i="15" s="1"/>
  <c r="AG90" i="15"/>
  <c r="AG108" i="15" s="1"/>
  <c r="S90" i="15"/>
  <c r="S108" i="15" s="1"/>
  <c r="T90" i="15"/>
  <c r="T108" i="15" s="1"/>
  <c r="AH90" i="15"/>
  <c r="AH108" i="15" s="1"/>
  <c r="R89" i="15"/>
  <c r="R107" i="15" s="1"/>
  <c r="AF89" i="15"/>
  <c r="AF107" i="15" s="1"/>
  <c r="W91" i="15"/>
  <c r="W109" i="15" s="1"/>
  <c r="AK91" i="15"/>
  <c r="AK109" i="15" s="1"/>
  <c r="AF91" i="15"/>
  <c r="AF109" i="15" s="1"/>
  <c r="R91" i="15"/>
  <c r="R109" i="15" s="1"/>
  <c r="AL88" i="15"/>
  <c r="AL106" i="15" s="1"/>
  <c r="X88" i="15"/>
  <c r="X106" i="15" s="1"/>
  <c r="AO89" i="15"/>
  <c r="AO107" i="15" s="1"/>
  <c r="AA89" i="15"/>
  <c r="AA107" i="15" s="1"/>
  <c r="Q89" i="15"/>
  <c r="Q107" i="15" s="1"/>
  <c r="AE89" i="15"/>
  <c r="AE107" i="15" s="1"/>
  <c r="AK86" i="15"/>
  <c r="AK104" i="15" s="1"/>
  <c r="W86" i="15"/>
  <c r="W104" i="15" s="1"/>
  <c r="S89" i="15"/>
  <c r="S107" i="15" s="1"/>
  <c r="AG89" i="15"/>
  <c r="AG107" i="15" s="1"/>
  <c r="AI85" i="15"/>
  <c r="AI103" i="15" s="1"/>
  <c r="U85" i="15"/>
  <c r="U103" i="15" s="1"/>
  <c r="X89" i="15"/>
  <c r="X107" i="15" s="1"/>
  <c r="AL89" i="15"/>
  <c r="AL107" i="15" s="1"/>
  <c r="S83" i="15"/>
  <c r="S101" i="15" s="1"/>
  <c r="AG83" i="15"/>
  <c r="AG101" i="15" s="1"/>
  <c r="AE94" i="15"/>
  <c r="AE112" i="15" s="1"/>
  <c r="Q94" i="15"/>
  <c r="Q112" i="15" s="1"/>
  <c r="AB85" i="15"/>
  <c r="AB103" i="15" s="1"/>
  <c r="AP85" i="15"/>
  <c r="AP103" i="15" s="1"/>
  <c r="AG84" i="15"/>
  <c r="AG102" i="15" s="1"/>
  <c r="S84" i="15"/>
  <c r="S102" i="15" s="1"/>
  <c r="AG87" i="15"/>
  <c r="AG105" i="15" s="1"/>
  <c r="S87" i="15"/>
  <c r="S105" i="15" s="1"/>
  <c r="U88" i="15"/>
  <c r="U106" i="15" s="1"/>
  <c r="AI88" i="15"/>
  <c r="AI106" i="15" s="1"/>
  <c r="Q91" i="15"/>
  <c r="Q109" i="15" s="1"/>
  <c r="AE91" i="15"/>
  <c r="AE109" i="15" s="1"/>
  <c r="AK92" i="15"/>
  <c r="AK110" i="15" s="1"/>
  <c r="W92" i="15"/>
  <c r="W110" i="15" s="1"/>
  <c r="H349" i="29" a="1"/>
  <c r="G270" i="29" a="1"/>
  <c r="F165" i="29" a="1"/>
  <c r="G305" i="29" a="1"/>
  <c r="F150" i="29" a="1"/>
  <c r="H158" i="29" a="1"/>
  <c r="F405" i="29" a="1"/>
  <c r="F423" i="29" a="1"/>
  <c r="G282" i="29" a="1"/>
  <c r="G326" i="29" a="1"/>
  <c r="F319" i="29" a="1"/>
  <c r="G168" i="29" a="1"/>
  <c r="F318" i="29" a="1"/>
  <c r="F294" i="29" a="1"/>
  <c r="F428" i="29" a="1"/>
  <c r="H147" i="29" a="1"/>
  <c r="G358" i="29" a="1"/>
  <c r="G267" i="29" a="1"/>
  <c r="G216" i="29" a="1"/>
  <c r="F367" i="29" a="1"/>
  <c r="G172" i="29" a="1"/>
  <c r="G212" i="29" a="1"/>
  <c r="G153" i="29" a="1"/>
  <c r="F424" i="29" a="1"/>
  <c r="G362" i="29" a="1"/>
  <c r="F246" i="29" a="1"/>
  <c r="F316" i="29" a="1"/>
  <c r="G291" i="29" a="1"/>
  <c r="F292" i="29" a="1"/>
  <c r="F328" i="29" a="1"/>
  <c r="F222" i="29" a="1"/>
  <c r="H202" i="29" a="1"/>
  <c r="G181" i="29" a="1"/>
  <c r="F283" i="29" a="1"/>
  <c r="G200" i="29" a="1"/>
  <c r="G147" i="29" a="1"/>
  <c r="G183" i="29" a="1"/>
  <c r="G159" i="29" a="1"/>
  <c r="H191" i="29" a="1"/>
  <c r="H371" i="29" a="1"/>
  <c r="H323" i="29" a="1"/>
  <c r="G353" i="29" a="1"/>
  <c r="F357" i="29" a="1"/>
  <c r="F393" i="29" a="1"/>
  <c r="H301" i="29" a="1"/>
  <c r="G257" i="29" a="1"/>
  <c r="F172" i="29" a="1"/>
  <c r="G245" i="29" a="1"/>
  <c r="G298" i="29" a="1"/>
  <c r="G296" i="29" a="1"/>
  <c r="G237" i="29" a="1"/>
  <c r="G208" i="29" a="1"/>
  <c r="G248" i="29" a="1"/>
  <c r="G314" i="29" a="1"/>
  <c r="G192" i="29" a="1"/>
  <c r="G339" i="29" a="1"/>
  <c r="G374" i="29" a="1"/>
  <c r="H310" i="29" a="1"/>
  <c r="G327" i="29" a="1"/>
  <c r="H336" i="29" a="1"/>
  <c r="H312" i="29" a="1"/>
  <c r="G197" i="29" a="1"/>
  <c r="G164" i="29" a="1"/>
  <c r="F345" i="29" a="1"/>
  <c r="F392" i="29" a="1"/>
  <c r="H314" i="29" a="1"/>
  <c r="G350" i="29" a="1"/>
  <c r="F320" i="29" a="1"/>
  <c r="G234" i="29" a="1"/>
  <c r="G149" i="29" a="1"/>
  <c r="F402" i="29" a="1"/>
  <c r="G380" i="29" a="1"/>
  <c r="G306" i="29" a="1"/>
  <c r="G412" i="29" a="1"/>
  <c r="H205" i="29" a="1"/>
  <c r="H193" i="29" a="1"/>
  <c r="F171" i="29" a="1"/>
  <c r="F212" i="29" a="1"/>
  <c r="F189" i="29" a="1"/>
  <c r="H300" i="29" a="1"/>
  <c r="G271" i="29" a="1"/>
  <c r="G381" i="29" a="1"/>
  <c r="H374" i="29" a="1"/>
  <c r="G389" i="29" a="1"/>
  <c r="F293" i="29" a="1"/>
  <c r="G244" i="29" a="1"/>
  <c r="F412" i="29" a="1"/>
  <c r="G387" i="29" a="1"/>
  <c r="H215" i="29" a="1"/>
  <c r="G367" i="29" a="1"/>
  <c r="G230" i="29" a="1"/>
  <c r="G360" i="29" a="1"/>
  <c r="G233" i="29" a="1"/>
  <c r="F221" i="29" a="1"/>
  <c r="G313" i="29" a="1"/>
  <c r="H214" i="29" a="1"/>
  <c r="G366" i="29" a="1"/>
  <c r="F211" i="29" a="1"/>
  <c r="G222" i="29" a="1"/>
  <c r="H203" i="29" a="1"/>
  <c r="G292" i="29" a="1"/>
  <c r="F249" i="29" a="1"/>
  <c r="G297" i="29" a="1"/>
  <c r="G368" i="29" a="1"/>
  <c r="F234" i="29" a="1"/>
  <c r="H179" i="29" a="1"/>
  <c r="F219" i="29" a="1"/>
  <c r="F198" i="29" a="1"/>
  <c r="G399" i="29" a="1"/>
  <c r="F378" i="29" a="1"/>
  <c r="F303" i="29" a="1"/>
  <c r="F225" i="29" a="1"/>
  <c r="H325" i="29" a="1"/>
  <c r="G423" i="29" a="1"/>
  <c r="H169" i="29" a="1"/>
  <c r="G351" i="29" a="1"/>
  <c r="F248" i="29" a="1"/>
  <c r="F363" i="29" a="1"/>
  <c r="G363" i="29" a="1"/>
  <c r="G155" i="29" a="1"/>
  <c r="G206" i="29" a="1"/>
  <c r="F341" i="29" a="1"/>
  <c r="G191" i="29" a="1"/>
  <c r="G152" i="29" a="1"/>
  <c r="F185" i="29" a="1"/>
  <c r="F210" i="29" a="1"/>
  <c r="G304" i="29" a="1"/>
  <c r="H182" i="29" a="1"/>
  <c r="G281" i="29" a="1"/>
  <c r="F425" i="29" a="1"/>
  <c r="F291" i="29" a="1"/>
  <c r="G209" i="29" a="1"/>
  <c r="F389" i="29" a="1"/>
  <c r="F390" i="29" a="1"/>
  <c r="F315" i="29" a="1"/>
  <c r="F183" i="29" a="1"/>
  <c r="F161" i="29" a="1"/>
  <c r="F426" i="29" a="1"/>
  <c r="G160" i="29" a="1"/>
  <c r="H218" i="29" a="1"/>
  <c r="G315" i="29" a="1"/>
  <c r="G177" i="29" a="1"/>
  <c r="F209" i="29" a="1"/>
  <c r="G236" i="29" a="1"/>
  <c r="F244" i="29" a="1"/>
  <c r="F175" i="29" a="1"/>
  <c r="F332" i="29" a="1"/>
  <c r="G404" i="29" a="1"/>
  <c r="F268" i="29" a="1"/>
  <c r="F269" i="29" a="1"/>
  <c r="F369" i="29" a="1"/>
  <c r="G201" i="29" a="1"/>
  <c r="G179" i="29" a="1"/>
  <c r="G150" i="29" a="1"/>
  <c r="G285" i="29" a="1"/>
  <c r="G301" i="29" a="1"/>
  <c r="F379" i="29" a="1"/>
  <c r="G347" i="29" a="1"/>
  <c r="F176" i="29" a="1"/>
  <c r="G196" i="29" a="1"/>
  <c r="H348" i="29" a="1"/>
  <c r="F267" i="29" a="1"/>
  <c r="F236" i="29" a="1"/>
  <c r="H350" i="29" a="1"/>
  <c r="G341" i="29" a="1"/>
  <c r="G402" i="29" a="1"/>
  <c r="F388" i="29" a="1"/>
  <c r="F199" i="29" a="1"/>
  <c r="F305" i="29" a="1"/>
  <c r="G369" i="29" a="1"/>
  <c r="G424" i="29" a="1"/>
  <c r="H373" i="29" a="1"/>
  <c r="G334" i="29" a="1"/>
  <c r="F285" i="29" a="1"/>
  <c r="F247" i="29" a="1"/>
  <c r="F306" i="29" a="1"/>
  <c r="G428" i="29" a="1"/>
  <c r="G405" i="29" a="1"/>
  <c r="G426" i="29" a="1"/>
  <c r="F404" i="29" a="1"/>
  <c r="F399" i="29" a="1"/>
  <c r="G321" i="29" a="1"/>
  <c r="F259" i="29" a="1"/>
  <c r="F342" i="29" a="1"/>
  <c r="F162" i="29" a="1"/>
  <c r="G243" i="29" a="1"/>
  <c r="G215" i="29" a="1"/>
  <c r="G400" i="29" a="1"/>
  <c r="H228" i="29" a="1"/>
  <c r="G175" i="29" a="1"/>
  <c r="G349" i="29" a="1"/>
  <c r="H324" i="29" a="1"/>
  <c r="G312" i="29" a="1"/>
  <c r="G391" i="29" a="1"/>
  <c r="F245" i="29" a="1"/>
  <c r="G359" i="29" a="1"/>
  <c r="G429" i="29" a="1"/>
  <c r="G307" i="29" a="1"/>
  <c r="G346" i="29" a="1"/>
  <c r="F368" i="29" a="1"/>
  <c r="G217" i="29" a="1"/>
  <c r="F308" i="29" a="1"/>
  <c r="F327" i="29" a="1"/>
  <c r="G195" i="29" a="1"/>
  <c r="F331" i="29" a="1"/>
  <c r="H227" i="29" a="1"/>
  <c r="G416" i="29" a="1"/>
  <c r="G213" i="29" a="1"/>
  <c r="G299" i="29" a="1"/>
  <c r="G203" i="29" a="1"/>
  <c r="G182" i="29" a="1"/>
  <c r="G294" i="29" a="1"/>
  <c r="F352" i="29" a="1"/>
  <c r="G194" i="29" a="1"/>
  <c r="G227" i="29" a="1"/>
  <c r="G193" i="29" a="1"/>
  <c r="H168" i="29" a="1"/>
  <c r="F243" i="29" a="1"/>
  <c r="H166" i="29" a="1"/>
  <c r="G330" i="29" a="1"/>
  <c r="F400" i="29" a="1"/>
  <c r="G403" i="29" a="1"/>
  <c r="G259" i="29" a="1"/>
  <c r="F356" i="29" a="1"/>
  <c r="G356" i="29" a="1"/>
  <c r="F271" i="29" a="1"/>
  <c r="H302" i="29" a="1"/>
  <c r="G371" i="29" a="1"/>
  <c r="G320" i="29" a="1"/>
  <c r="G171" i="29" a="1"/>
  <c r="F391" i="29" a="1"/>
  <c r="F414" i="29" a="1"/>
  <c r="H167" i="29" a="1"/>
  <c r="G158" i="29" a="1"/>
  <c r="G342" i="29" a="1"/>
  <c r="H155" i="29" a="1"/>
  <c r="F364" i="29" a="1"/>
  <c r="H180" i="29" a="1"/>
  <c r="G370" i="29" a="1"/>
  <c r="H229" i="29" a="1"/>
  <c r="G161" i="29" a="1"/>
  <c r="G221" i="29" a="1"/>
  <c r="F196" i="29" a="1"/>
  <c r="F233" i="29" a="1"/>
  <c r="G205" i="29" a="1"/>
  <c r="H299" i="29" a="1"/>
  <c r="F200" i="29" a="1"/>
  <c r="F330" i="29" a="1"/>
  <c r="F351" i="29" a="1"/>
  <c r="G269" i="29" a="1"/>
  <c r="G376" i="29" a="1"/>
  <c r="H326" i="29" a="1"/>
  <c r="G378" i="29" a="1"/>
  <c r="G228" i="29" a="1"/>
  <c r="G157" i="29" a="1"/>
  <c r="H346" i="29" a="1"/>
  <c r="G324" i="29" a="1"/>
  <c r="G184" i="29" a="1"/>
  <c r="H358" i="29" a="1"/>
  <c r="F417" i="29" a="1"/>
  <c r="H335" i="29" a="1"/>
  <c r="G225" i="29" a="1"/>
  <c r="G190" i="29" a="1"/>
  <c r="G308" i="29" a="1"/>
  <c r="H313" i="29" a="1"/>
  <c r="F381" i="29" a="1"/>
  <c r="F340" i="29" a="1"/>
  <c r="G249" i="29" a="1"/>
  <c r="G357" i="29" a="1"/>
  <c r="G401" i="29" a="1"/>
  <c r="H156" i="29" a="1"/>
  <c r="F321" i="29" a="1"/>
  <c r="H192" i="29" a="1"/>
  <c r="F353" i="29" a="1"/>
  <c r="F153" i="29" a="1"/>
  <c r="G293" i="29" a="1"/>
  <c r="F260" i="29" a="1"/>
  <c r="G198" i="29" a="1"/>
  <c r="F429" i="29" a="1"/>
  <c r="F297" i="29" a="1"/>
  <c r="G231" i="29" a="1"/>
  <c r="F237" i="29" a="1"/>
  <c r="H334" i="29" a="1"/>
  <c r="F148" i="29" a="1"/>
  <c r="F207" i="29" a="1"/>
  <c r="G224" i="29" a="1"/>
  <c r="G414" i="29" a="1"/>
  <c r="H204" i="29" a="1"/>
  <c r="H194" i="29" a="1"/>
  <c r="G207" i="29" a="1"/>
  <c r="F281" i="29" a="1"/>
  <c r="H216" i="29" a="1"/>
  <c r="G364" i="29" a="1"/>
  <c r="G199" i="29" a="1"/>
  <c r="F173" i="29" a="1"/>
  <c r="F309" i="29" a="1"/>
  <c r="G415" i="29" a="1"/>
  <c r="G337" i="29" a="1"/>
  <c r="F355" i="29" a="1"/>
  <c r="G352" i="29" a="1"/>
  <c r="G310" i="29" a="1"/>
  <c r="F224" i="29" a="1"/>
  <c r="G317" i="29" a="1"/>
  <c r="F197" i="29" a="1"/>
  <c r="G390" i="29" a="1"/>
  <c r="G210" i="29" a="1"/>
  <c r="F195" i="29" a="1"/>
  <c r="F279" i="29" a="1"/>
  <c r="G373" i="29" a="1"/>
  <c r="G151" i="29" a="1"/>
  <c r="G331" i="29" a="1"/>
  <c r="H360" i="29" a="1"/>
  <c r="G318" i="29" a="1"/>
  <c r="G246" i="29" a="1"/>
  <c r="F235" i="29" a="1"/>
  <c r="F151" i="29" a="1"/>
  <c r="G338" i="29" a="1"/>
  <c r="F201" i="29" a="1"/>
  <c r="F413" i="29" a="1"/>
  <c r="G375" i="29" a="1"/>
  <c r="F427" i="29" a="1"/>
  <c r="F317" i="29" a="1"/>
  <c r="G343" i="29" a="1"/>
  <c r="F149" i="29" a="1"/>
  <c r="G148" i="29" a="1"/>
  <c r="G329" i="29" a="1"/>
  <c r="F208" i="29" a="1"/>
  <c r="H298" i="29" a="1"/>
  <c r="G178" i="29" a="1"/>
  <c r="G332" i="29" a="1"/>
  <c r="F376" i="29" a="1"/>
  <c r="G187" i="29" a="1"/>
  <c r="G379" i="29" a="1"/>
  <c r="F387" i="29" a="1"/>
  <c r="G186" i="29" a="1"/>
  <c r="H337" i="29" a="1"/>
  <c r="F223" i="29" a="1"/>
  <c r="F159" i="29" a="1"/>
  <c r="G319" i="29" a="1"/>
  <c r="F411" i="29" a="1"/>
  <c r="G311" i="29" a="1"/>
  <c r="G169" i="29" a="1"/>
  <c r="F401" i="29" a="1"/>
  <c r="G302" i="29" a="1"/>
  <c r="G204" i="29" a="1"/>
  <c r="G174" i="29" a="1"/>
  <c r="G279" i="29" a="1"/>
  <c r="G300" i="29" a="1"/>
  <c r="G156" i="29" a="1"/>
  <c r="H170" i="29" a="1"/>
  <c r="F375" i="29" a="1"/>
  <c r="G344" i="29" a="1"/>
  <c r="H347" i="29" a="1"/>
  <c r="G365" i="29" a="1"/>
  <c r="G211" i="29" a="1"/>
  <c r="G163" i="29" a="1"/>
  <c r="F344" i="29" a="1"/>
  <c r="G220" i="29" a="1"/>
  <c r="G235" i="29" a="1"/>
  <c r="G247" i="29" a="1"/>
  <c r="H230" i="29" a="1"/>
  <c r="F255" i="29" a="1"/>
  <c r="G261" i="29" a="1"/>
  <c r="H226" i="29" a="1"/>
  <c r="F296" i="29" a="1"/>
  <c r="G336" i="29" a="1"/>
  <c r="F366" i="29" a="1"/>
  <c r="F163" i="29" a="1"/>
  <c r="F174" i="29" a="1"/>
  <c r="G166" i="29" a="1"/>
  <c r="H178" i="29" a="1"/>
  <c r="G333" i="29" a="1"/>
  <c r="H181" i="29" a="1"/>
  <c r="F270" i="29" a="1"/>
  <c r="G427" i="29" a="1"/>
  <c r="G273" i="29" a="1"/>
  <c r="G170" i="29" a="1"/>
  <c r="G202" i="29" a="1"/>
  <c r="G162" i="29" a="1"/>
  <c r="H190" i="29" a="1"/>
  <c r="F231" i="29" a="1"/>
  <c r="G355" i="29" a="1"/>
  <c r="F304" i="29" a="1"/>
  <c r="H322" i="29" a="1"/>
  <c r="F261" i="29" a="1"/>
  <c r="G185" i="29" a="1"/>
  <c r="H370" i="29" a="1"/>
  <c r="F339" i="29" a="1"/>
  <c r="F147" i="29" a="1"/>
  <c r="H311" i="29" a="1"/>
  <c r="G295" i="29" a="1"/>
  <c r="H359" i="29" a="1"/>
  <c r="F213" i="29" a="1"/>
  <c r="G218" i="29" a="1"/>
  <c r="H338" i="29" a="1"/>
  <c r="G361" i="29" a="1"/>
  <c r="G165" i="29" a="1"/>
  <c r="G393" i="29" a="1"/>
  <c r="F415" i="29" a="1"/>
  <c r="G173" i="29" a="1"/>
  <c r="G417" i="29" a="1"/>
  <c r="F295" i="29" a="1"/>
  <c r="G232" i="29" a="1"/>
  <c r="F188" i="29" a="1"/>
  <c r="F284" i="29" a="1"/>
  <c r="G167" i="29" a="1"/>
  <c r="G268" i="29" a="1"/>
  <c r="F329" i="29" a="1"/>
  <c r="G189" i="29" a="1"/>
  <c r="G348" i="29" a="1"/>
  <c r="F343" i="29" a="1"/>
  <c r="F152" i="29" a="1"/>
  <c r="F380" i="29" a="1"/>
  <c r="G280" i="29" a="1"/>
  <c r="G325" i="29" a="1"/>
  <c r="H362" i="29" a="1"/>
  <c r="G176" i="29" a="1"/>
  <c r="G229" i="29" a="1"/>
  <c r="G425" i="29" a="1"/>
  <c r="G272" i="29" a="1"/>
  <c r="F273" i="29" a="1"/>
  <c r="G188" i="29" a="1"/>
  <c r="G388" i="29" a="1"/>
  <c r="G316" i="29" a="1"/>
  <c r="G219" i="29" a="1"/>
  <c r="H206" i="29" a="1"/>
  <c r="F160" i="29" a="1"/>
  <c r="F280" i="29" a="1"/>
  <c r="F232" i="29" a="1"/>
  <c r="G354" i="29" a="1"/>
  <c r="G223" i="29" a="1"/>
  <c r="G180" i="29" a="1"/>
  <c r="G377" i="29" a="1"/>
  <c r="G283" i="29" a="1"/>
  <c r="G411" i="29" a="1"/>
  <c r="G322" i="29" a="1"/>
  <c r="F184" i="29" a="1"/>
  <c r="G303" i="29" a="1"/>
  <c r="F282" i="29" a="1"/>
  <c r="G340" i="29" a="1"/>
  <c r="G392" i="29" a="1"/>
  <c r="G256" i="29" a="1"/>
  <c r="F307" i="29" a="1"/>
  <c r="G328" i="29" a="1"/>
  <c r="G284" i="29" a="1"/>
  <c r="G309" i="29" a="1"/>
  <c r="G214" i="29" a="1"/>
  <c r="G413" i="29" a="1"/>
  <c r="F186" i="29" a="1"/>
  <c r="F272" i="29" a="1"/>
  <c r="G226" i="29" a="1"/>
  <c r="F256" i="29" a="1"/>
  <c r="G255" i="29" a="1"/>
  <c r="F365" i="29" a="1"/>
  <c r="G258" i="29" a="1"/>
  <c r="F220" i="29" a="1"/>
  <c r="H157" i="29" a="1"/>
  <c r="G323" i="29" a="1"/>
  <c r="G260" i="29" a="1"/>
  <c r="F403" i="29" a="1"/>
  <c r="H217" i="29" a="1"/>
  <c r="F187" i="29" a="1"/>
  <c r="G335" i="29" a="1"/>
  <c r="G345" i="29" a="1"/>
  <c r="H361" i="29" a="1"/>
  <c r="F429" i="29" l="1"/>
  <c r="F403" i="29"/>
  <c r="F424" i="29"/>
  <c r="F223" i="29"/>
  <c r="F244" i="29"/>
  <c r="F183" i="29"/>
  <c r="G300" i="29"/>
  <c r="H300" i="29"/>
  <c r="H347" i="29"/>
  <c r="G347" i="29"/>
  <c r="H302" i="29"/>
  <c r="G302" i="29"/>
  <c r="H313" i="29"/>
  <c r="G313" i="29"/>
  <c r="G298" i="29"/>
  <c r="H298" i="29"/>
  <c r="H374" i="29"/>
  <c r="G374" i="29"/>
  <c r="G373" i="29"/>
  <c r="H373" i="29"/>
  <c r="G401" i="29"/>
  <c r="G338" i="29"/>
  <c r="H338" i="29"/>
  <c r="G299" i="29"/>
  <c r="H299" i="29"/>
  <c r="G359" i="29"/>
  <c r="H359" i="29"/>
  <c r="G387" i="29"/>
  <c r="H370" i="29"/>
  <c r="G370" i="29"/>
  <c r="G311" i="29"/>
  <c r="H311" i="29"/>
  <c r="G358" i="29"/>
  <c r="H358" i="29"/>
  <c r="G371" i="29"/>
  <c r="H371" i="29"/>
  <c r="G360" i="29"/>
  <c r="H360" i="29"/>
  <c r="H349" i="29"/>
  <c r="G349" i="29"/>
  <c r="G404" i="29"/>
  <c r="G337" i="29"/>
  <c r="H337" i="29"/>
  <c r="G323" i="29"/>
  <c r="H323" i="29"/>
  <c r="G312" i="29"/>
  <c r="H312" i="29"/>
  <c r="G324" i="29"/>
  <c r="H324" i="29"/>
  <c r="H361" i="29"/>
  <c r="G361" i="29"/>
  <c r="H362" i="29"/>
  <c r="G362" i="29"/>
  <c r="G292" i="29"/>
  <c r="G334" i="29"/>
  <c r="H334" i="29"/>
  <c r="G309" i="29"/>
  <c r="H325" i="29"/>
  <c r="G325" i="29"/>
  <c r="H326" i="29"/>
  <c r="G326" i="29"/>
  <c r="H336" i="29"/>
  <c r="G336" i="29"/>
  <c r="G322" i="29"/>
  <c r="H322" i="29"/>
  <c r="G346" i="29"/>
  <c r="H346" i="29"/>
  <c r="G314" i="29"/>
  <c r="H314" i="29"/>
  <c r="H310" i="29"/>
  <c r="G310" i="29"/>
  <c r="G348" i="29"/>
  <c r="H348" i="29"/>
  <c r="G335" i="29"/>
  <c r="H335" i="29"/>
  <c r="H350" i="29"/>
  <c r="G350" i="29"/>
  <c r="H301" i="29"/>
  <c r="G301" i="29"/>
  <c r="K372" i="29" a="1"/>
  <c r="K372" i="29" s="1"/>
  <c r="J372" i="29" a="1"/>
  <c r="J372" i="29" s="1"/>
  <c r="G230" i="29"/>
  <c r="H230" i="29"/>
  <c r="H216" i="29"/>
  <c r="G216" i="29"/>
  <c r="H205" i="29"/>
  <c r="G205" i="29"/>
  <c r="H215" i="29"/>
  <c r="G215" i="29"/>
  <c r="H179" i="29"/>
  <c r="G179" i="29"/>
  <c r="G168" i="29"/>
  <c r="H168" i="29"/>
  <c r="G159" i="29"/>
  <c r="H193" i="29"/>
  <c r="G193" i="29"/>
  <c r="G244" i="29"/>
  <c r="H181" i="29"/>
  <c r="G181" i="29"/>
  <c r="H190" i="29"/>
  <c r="G190" i="29"/>
  <c r="G224" i="29"/>
  <c r="G209" i="29"/>
  <c r="G226" i="29"/>
  <c r="H226" i="29"/>
  <c r="H217" i="29"/>
  <c r="G217" i="29"/>
  <c r="G218" i="29"/>
  <c r="H218" i="29"/>
  <c r="H227" i="29"/>
  <c r="G227" i="29"/>
  <c r="G191" i="29"/>
  <c r="H191" i="29"/>
  <c r="G206" i="29"/>
  <c r="H206" i="29"/>
  <c r="G157" i="29"/>
  <c r="H157" i="29"/>
  <c r="G192" i="29"/>
  <c r="H192" i="29"/>
  <c r="G178" i="29"/>
  <c r="H178" i="29"/>
  <c r="G202" i="29"/>
  <c r="H202" i="29"/>
  <c r="H170" i="29"/>
  <c r="G170" i="29"/>
  <c r="G166" i="29"/>
  <c r="H166" i="29"/>
  <c r="H214" i="29"/>
  <c r="G214" i="29"/>
  <c r="G180" i="29"/>
  <c r="H180" i="29"/>
  <c r="H204" i="29"/>
  <c r="G204" i="29"/>
  <c r="G261" i="29"/>
  <c r="H169" i="29"/>
  <c r="G169" i="29"/>
  <c r="H182" i="29"/>
  <c r="G182" i="29"/>
  <c r="G156" i="29"/>
  <c r="H156" i="29"/>
  <c r="G203" i="29"/>
  <c r="H203" i="29"/>
  <c r="H158" i="29"/>
  <c r="G158" i="29"/>
  <c r="G167" i="29"/>
  <c r="H167" i="29"/>
  <c r="H229" i="29"/>
  <c r="G229" i="29"/>
  <c r="G194" i="29"/>
  <c r="H194" i="29"/>
  <c r="G155" i="29"/>
  <c r="H155" i="29"/>
  <c r="G228" i="29"/>
  <c r="H228" i="29"/>
  <c r="K154" i="29" a="1"/>
  <c r="K154" i="29" s="1"/>
  <c r="J154" i="29" a="1"/>
  <c r="J154" i="29" s="1"/>
  <c r="G161" i="29"/>
  <c r="F352" i="29"/>
  <c r="G184" i="29"/>
  <c r="F255" i="29"/>
  <c r="G413" i="29"/>
  <c r="G231" i="29"/>
  <c r="F220" i="29"/>
  <c r="G331" i="29"/>
  <c r="G366" i="29"/>
  <c r="G186" i="29"/>
  <c r="H147" i="29"/>
  <c r="F303" i="29"/>
  <c r="G259" i="29"/>
  <c r="G284" i="29"/>
  <c r="G236" i="29"/>
  <c r="G357" i="29"/>
  <c r="F319" i="29"/>
  <c r="G344" i="29"/>
  <c r="F271" i="29"/>
  <c r="F173" i="29"/>
  <c r="F392" i="29"/>
  <c r="F404" i="29"/>
  <c r="F413" i="29"/>
  <c r="F234" i="29"/>
  <c r="F212" i="29"/>
  <c r="F209" i="29"/>
  <c r="G281" i="29"/>
  <c r="F231" i="29"/>
  <c r="G245" i="29"/>
  <c r="G160" i="29"/>
  <c r="F184" i="29"/>
  <c r="G307" i="29"/>
  <c r="G330" i="29"/>
  <c r="G150" i="29"/>
  <c r="F339" i="29"/>
  <c r="G211" i="29"/>
  <c r="F175" i="29"/>
  <c r="G176" i="29"/>
  <c r="G273" i="29"/>
  <c r="F295" i="29"/>
  <c r="G200" i="29"/>
  <c r="G369" i="29"/>
  <c r="F221" i="29"/>
  <c r="F308" i="29"/>
  <c r="F389" i="29"/>
  <c r="F353" i="29"/>
  <c r="F162" i="29"/>
  <c r="F282" i="29"/>
  <c r="F200" i="29"/>
  <c r="F189" i="29"/>
  <c r="G339" i="29"/>
  <c r="G221" i="29"/>
  <c r="F376" i="29"/>
  <c r="G376" i="29"/>
  <c r="G257" i="29"/>
  <c r="G316" i="29"/>
  <c r="G255" i="29"/>
  <c r="F232" i="29"/>
  <c r="G427" i="29"/>
  <c r="G402" i="29"/>
  <c r="G210" i="29"/>
  <c r="F411" i="29"/>
  <c r="G187" i="29"/>
  <c r="F247" i="29"/>
  <c r="G201" i="29"/>
  <c r="G381" i="29"/>
  <c r="F415" i="29"/>
  <c r="G380" i="29"/>
  <c r="G417" i="29"/>
  <c r="F285" i="29"/>
  <c r="F405" i="29"/>
  <c r="F222" i="29"/>
  <c r="F332" i="29"/>
  <c r="F176" i="29"/>
  <c r="F296" i="29"/>
  <c r="F161" i="29"/>
  <c r="F267" i="29"/>
  <c r="F328" i="29"/>
  <c r="G304" i="29"/>
  <c r="G197" i="29"/>
  <c r="F292" i="29"/>
  <c r="G364" i="29"/>
  <c r="G315" i="29"/>
  <c r="G173" i="29"/>
  <c r="G367" i="29"/>
  <c r="G390" i="29"/>
  <c r="G222" i="29"/>
  <c r="F327" i="29"/>
  <c r="G151" i="29"/>
  <c r="G248" i="29"/>
  <c r="G189" i="29"/>
  <c r="G321" i="29"/>
  <c r="F343" i="29"/>
  <c r="F269" i="29"/>
  <c r="F249" i="29"/>
  <c r="F417" i="29"/>
  <c r="F150" i="29"/>
  <c r="F213" i="29"/>
  <c r="F188" i="29"/>
  <c r="F401" i="29"/>
  <c r="F426" i="29"/>
  <c r="G399" i="29"/>
  <c r="G195" i="29"/>
  <c r="G268" i="29"/>
  <c r="G219" i="29"/>
  <c r="G363" i="29"/>
  <c r="G185" i="29"/>
  <c r="G232" i="29"/>
  <c r="G293" i="29"/>
  <c r="F243" i="29"/>
  <c r="G329" i="29"/>
  <c r="G319" i="29"/>
  <c r="G426" i="29"/>
  <c r="G282" i="29"/>
  <c r="F363" i="29"/>
  <c r="G247" i="29"/>
  <c r="G188" i="29"/>
  <c r="G213" i="29"/>
  <c r="G249" i="29"/>
  <c r="F307" i="29"/>
  <c r="F233" i="29"/>
  <c r="F261" i="29"/>
  <c r="F393" i="29"/>
  <c r="F165" i="29"/>
  <c r="F368" i="29"/>
  <c r="F152" i="29"/>
  <c r="F390" i="29"/>
  <c r="G233" i="29"/>
  <c r="F147" i="29"/>
  <c r="G328" i="29"/>
  <c r="F207" i="29"/>
  <c r="G303" i="29"/>
  <c r="G365" i="29"/>
  <c r="G148" i="29"/>
  <c r="G147" i="29"/>
  <c r="G317" i="29"/>
  <c r="F219" i="29"/>
  <c r="G403" i="29"/>
  <c r="G378" i="29"/>
  <c r="G246" i="29"/>
  <c r="F423" i="29"/>
  <c r="G199" i="29"/>
  <c r="F151" i="29"/>
  <c r="G165" i="29"/>
  <c r="G177" i="29"/>
  <c r="F367" i="29"/>
  <c r="G405" i="29"/>
  <c r="F245" i="29"/>
  <c r="F321" i="29"/>
  <c r="F381" i="29"/>
  <c r="F366" i="29"/>
  <c r="F320" i="29"/>
  <c r="F260" i="29"/>
  <c r="F414" i="29"/>
  <c r="G424" i="29"/>
  <c r="F196" i="29"/>
  <c r="G172" i="29"/>
  <c r="G423" i="29"/>
  <c r="G183" i="29"/>
  <c r="G149" i="29"/>
  <c r="F256" i="29"/>
  <c r="G388" i="29"/>
  <c r="G379" i="29"/>
  <c r="G318" i="29"/>
  <c r="G162" i="29"/>
  <c r="F387" i="29"/>
  <c r="G223" i="29"/>
  <c r="F199" i="29"/>
  <c r="G153" i="29"/>
  <c r="F259" i="29"/>
  <c r="G285" i="29"/>
  <c r="F365" i="29"/>
  <c r="F345" i="29"/>
  <c r="F306" i="29"/>
  <c r="F356" i="29"/>
  <c r="F342" i="29"/>
  <c r="F369" i="29"/>
  <c r="F400" i="29"/>
  <c r="G208" i="29"/>
  <c r="G327" i="29"/>
  <c r="G243" i="29"/>
  <c r="G207" i="29"/>
  <c r="F268" i="29"/>
  <c r="G196" i="29"/>
  <c r="G415" i="29"/>
  <c r="G294" i="29"/>
  <c r="G258" i="29"/>
  <c r="F315" i="29"/>
  <c r="G283" i="29"/>
  <c r="G152" i="29"/>
  <c r="G345" i="29"/>
  <c r="F355" i="29"/>
  <c r="G428" i="29"/>
  <c r="G392" i="29"/>
  <c r="G429" i="29"/>
  <c r="G164" i="29"/>
  <c r="F149" i="29"/>
  <c r="F380" i="29"/>
  <c r="F425" i="29"/>
  <c r="F305" i="29"/>
  <c r="F198" i="29"/>
  <c r="F270" i="29"/>
  <c r="F186" i="29"/>
  <c r="F318" i="29"/>
  <c r="F160" i="29"/>
  <c r="F304" i="29"/>
  <c r="G220" i="29"/>
  <c r="F195" i="29"/>
  <c r="G279" i="29"/>
  <c r="F340" i="29"/>
  <c r="G267" i="29"/>
  <c r="F280" i="29"/>
  <c r="G280" i="29"/>
  <c r="G355" i="29"/>
  <c r="G414" i="29"/>
  <c r="G198" i="29"/>
  <c r="F399" i="29"/>
  <c r="G235" i="29"/>
  <c r="F211" i="29"/>
  <c r="G393" i="29"/>
  <c r="F379" i="29"/>
  <c r="G308" i="29"/>
  <c r="G416" i="29"/>
  <c r="F201" i="29"/>
  <c r="F273" i="29"/>
  <c r="F297" i="29"/>
  <c r="F317" i="29"/>
  <c r="F272" i="29"/>
  <c r="F428" i="29"/>
  <c r="F402" i="29"/>
  <c r="F330" i="29"/>
  <c r="G305" i="29"/>
  <c r="F159" i="29"/>
  <c r="G291" i="29"/>
  <c r="F388" i="29"/>
  <c r="F279" i="29"/>
  <c r="G375" i="29"/>
  <c r="G269" i="29"/>
  <c r="G340" i="29"/>
  <c r="G343" i="29"/>
  <c r="G354" i="29"/>
  <c r="G234" i="29"/>
  <c r="F375" i="29"/>
  <c r="G175" i="29"/>
  <c r="F163" i="29"/>
  <c r="G272" i="29"/>
  <c r="G225" i="29"/>
  <c r="F331" i="29"/>
  <c r="G320" i="29"/>
  <c r="G356" i="29"/>
  <c r="F225" i="29"/>
  <c r="F153" i="29"/>
  <c r="F309" i="29"/>
  <c r="F210" i="29"/>
  <c r="F246" i="29"/>
  <c r="F248" i="29"/>
  <c r="F185" i="29"/>
  <c r="F378" i="29"/>
  <c r="F316" i="29"/>
  <c r="G341" i="29"/>
  <c r="G400" i="29"/>
  <c r="G351" i="29"/>
  <c r="F364" i="29"/>
  <c r="G256" i="29"/>
  <c r="G411" i="29"/>
  <c r="G425" i="29"/>
  <c r="G295" i="29"/>
  <c r="G342" i="29"/>
  <c r="G270" i="29"/>
  <c r="F291" i="29"/>
  <c r="G163" i="29"/>
  <c r="F187" i="29"/>
  <c r="G212" i="29"/>
  <c r="G297" i="29"/>
  <c r="F427" i="29"/>
  <c r="G332" i="29"/>
  <c r="G368" i="29"/>
  <c r="F237" i="29"/>
  <c r="F357" i="29"/>
  <c r="F174" i="29"/>
  <c r="F224" i="29"/>
  <c r="F344" i="29"/>
  <c r="F281" i="29"/>
  <c r="F172" i="29"/>
  <c r="F412" i="29"/>
  <c r="G353" i="29"/>
  <c r="F148" i="29"/>
  <c r="G352" i="29"/>
  <c r="F171" i="29"/>
  <c r="G389" i="29"/>
  <c r="G412" i="29"/>
  <c r="G171" i="29"/>
  <c r="G377" i="29"/>
  <c r="F208" i="29"/>
  <c r="G391" i="29"/>
  <c r="G306" i="29"/>
  <c r="G174" i="29"/>
  <c r="F351" i="29"/>
  <c r="G271" i="29"/>
  <c r="F283" i="29"/>
  <c r="G260" i="29"/>
  <c r="G237" i="29"/>
  <c r="F391" i="29"/>
  <c r="G296" i="29"/>
  <c r="F235" i="29"/>
  <c r="G333" i="29"/>
  <c r="F329" i="29"/>
  <c r="F341" i="29"/>
  <c r="F293" i="29"/>
  <c r="F284" i="29"/>
  <c r="F236" i="29"/>
  <c r="F197" i="29"/>
  <c r="F294" i="29"/>
  <c r="P43" i="12"/>
  <c r="P50" i="12"/>
  <c r="AF50" i="12"/>
  <c r="AF45" i="12"/>
  <c r="AF51" i="12"/>
  <c r="AF68" i="12"/>
  <c r="AF48" i="12"/>
  <c r="P74" i="12"/>
  <c r="P53" i="12"/>
  <c r="P44" i="12"/>
  <c r="P52" i="12"/>
  <c r="P71" i="12"/>
  <c r="P51" i="12"/>
  <c r="P69" i="12"/>
  <c r="P48" i="12"/>
  <c r="P67" i="12"/>
  <c r="P73" i="12"/>
  <c r="P68" i="12"/>
  <c r="P49" i="12"/>
  <c r="AF44" i="12"/>
  <c r="AF65" i="12"/>
  <c r="AF70" i="12"/>
  <c r="AF52" i="12"/>
  <c r="AF67" i="12"/>
  <c r="AF73" i="12"/>
  <c r="AF47" i="12"/>
  <c r="P72" i="12"/>
  <c r="AF49" i="12"/>
  <c r="AF66" i="12"/>
  <c r="P70" i="12"/>
  <c r="AF74" i="12"/>
  <c r="P46" i="12"/>
  <c r="P64" i="12"/>
  <c r="P47" i="12"/>
  <c r="AF46" i="12"/>
  <c r="AF69" i="12"/>
  <c r="P63" i="12"/>
  <c r="P54" i="12"/>
  <c r="AF54" i="12"/>
  <c r="AF71" i="12"/>
  <c r="AF72" i="12"/>
  <c r="AF63" i="12"/>
  <c r="AF43" i="12"/>
  <c r="P65" i="12"/>
  <c r="AF53" i="12"/>
  <c r="AF64" i="12"/>
  <c r="P45" i="12"/>
  <c r="P66" i="12"/>
  <c r="AN52" i="12"/>
  <c r="AN44" i="12"/>
  <c r="AN49" i="12"/>
  <c r="AN54" i="12"/>
  <c r="AN47" i="12"/>
  <c r="AN50" i="12"/>
  <c r="AN46" i="12"/>
  <c r="AN53" i="12"/>
  <c r="AN45" i="12"/>
  <c r="AN48" i="12"/>
  <c r="AN51" i="12"/>
  <c r="AN43" i="12"/>
  <c r="AL74" i="12"/>
  <c r="AL69" i="12"/>
  <c r="AL72" i="12"/>
  <c r="AL66" i="12"/>
  <c r="AL64" i="12"/>
  <c r="AL68" i="12"/>
  <c r="AL71" i="12"/>
  <c r="AL67" i="12"/>
  <c r="AL63" i="12"/>
  <c r="AL73" i="12"/>
  <c r="AL70" i="12"/>
  <c r="AL65" i="12"/>
  <c r="AJ70" i="12"/>
  <c r="AJ74" i="12"/>
  <c r="AJ73" i="12"/>
  <c r="AJ66" i="12"/>
  <c r="AJ69" i="12"/>
  <c r="AJ71" i="12"/>
  <c r="AJ65" i="12"/>
  <c r="AJ63" i="12"/>
  <c r="AJ72" i="12"/>
  <c r="AJ68" i="12"/>
  <c r="AJ64" i="12"/>
  <c r="AJ67" i="12"/>
  <c r="AN73" i="12"/>
  <c r="AN67" i="12"/>
  <c r="AN65" i="12"/>
  <c r="AN68" i="12"/>
  <c r="AN71" i="12"/>
  <c r="AN63" i="12"/>
  <c r="AN74" i="12"/>
  <c r="AN64" i="12"/>
  <c r="AN66" i="12"/>
  <c r="AN69" i="12"/>
  <c r="AN70" i="12"/>
  <c r="AN72" i="12"/>
  <c r="AL44" i="12"/>
  <c r="AL51" i="12"/>
  <c r="AL48" i="12"/>
  <c r="AL43" i="12"/>
  <c r="AL54" i="12"/>
  <c r="AL46" i="12"/>
  <c r="AL49" i="12"/>
  <c r="AL53" i="12"/>
  <c r="AL50" i="12"/>
  <c r="AL45" i="12"/>
  <c r="AL52" i="12"/>
  <c r="AL47" i="12"/>
  <c r="AJ51" i="12"/>
  <c r="AJ54" i="12"/>
  <c r="AJ49" i="12"/>
  <c r="AJ52" i="12"/>
  <c r="AJ46" i="12"/>
  <c r="AJ53" i="12"/>
  <c r="AJ44" i="12"/>
  <c r="AJ48" i="12"/>
  <c r="AJ50" i="12"/>
  <c r="AJ45" i="12"/>
  <c r="AJ43" i="12"/>
  <c r="AJ47" i="12"/>
  <c r="AM64" i="12"/>
  <c r="AM74" i="12"/>
  <c r="AM66" i="12"/>
  <c r="AM67" i="12"/>
  <c r="AM70" i="12"/>
  <c r="AM63" i="12"/>
  <c r="AM73" i="12"/>
  <c r="AM71" i="12"/>
  <c r="AM65" i="12"/>
  <c r="AM69" i="12"/>
  <c r="AM68" i="12"/>
  <c r="AM72" i="12"/>
  <c r="AI70" i="12"/>
  <c r="AI71" i="12"/>
  <c r="AI65" i="12"/>
  <c r="AI63" i="12"/>
  <c r="AI69" i="12"/>
  <c r="AI74" i="12"/>
  <c r="AI66" i="12"/>
  <c r="AI67" i="12"/>
  <c r="AI73" i="12"/>
  <c r="AI72" i="12"/>
  <c r="AI68" i="12"/>
  <c r="AI64" i="12"/>
  <c r="AK52" i="12"/>
  <c r="AK46" i="12"/>
  <c r="AK44" i="12"/>
  <c r="AK48" i="12"/>
  <c r="AK43" i="12"/>
  <c r="AK50" i="12"/>
  <c r="AK47" i="12"/>
  <c r="AK54" i="12"/>
  <c r="AK53" i="12"/>
  <c r="AK51" i="12"/>
  <c r="AK45" i="12"/>
  <c r="AK49" i="12"/>
  <c r="AO44" i="12"/>
  <c r="AO47" i="12"/>
  <c r="AO48" i="12"/>
  <c r="AO51" i="12"/>
  <c r="AO43" i="12"/>
  <c r="AO53" i="12"/>
  <c r="AO45" i="12"/>
  <c r="AO49" i="12"/>
  <c r="AO54" i="12"/>
  <c r="AO46" i="12"/>
  <c r="AO52" i="12"/>
  <c r="AO50" i="12"/>
  <c r="AM45" i="12"/>
  <c r="AM54" i="12"/>
  <c r="AM46" i="12"/>
  <c r="AM53" i="12"/>
  <c r="AM49" i="12"/>
  <c r="AM52" i="12"/>
  <c r="AM44" i="12"/>
  <c r="AM51" i="12"/>
  <c r="AM47" i="12"/>
  <c r="AM48" i="12"/>
  <c r="AM50" i="12"/>
  <c r="AM43" i="12"/>
  <c r="AI50" i="12"/>
  <c r="AI54" i="12"/>
  <c r="AI46" i="12"/>
  <c r="AI52" i="12"/>
  <c r="AI53" i="12"/>
  <c r="AI49" i="12"/>
  <c r="AI51" i="12"/>
  <c r="AI45" i="12"/>
  <c r="AI48" i="12"/>
  <c r="AI47" i="12"/>
  <c r="AI44" i="12"/>
  <c r="AK66" i="12"/>
  <c r="AK72" i="12"/>
  <c r="AK67" i="12"/>
  <c r="AK64" i="12"/>
  <c r="AK73" i="12"/>
  <c r="AK68" i="12"/>
  <c r="AK69" i="12"/>
  <c r="AK71" i="12"/>
  <c r="AK65" i="12"/>
  <c r="AK63" i="12"/>
  <c r="AK70" i="12"/>
  <c r="AK74" i="12"/>
  <c r="AO74" i="12"/>
  <c r="AO68" i="12"/>
  <c r="AO66" i="12"/>
  <c r="AO69" i="12"/>
  <c r="AO65" i="12"/>
  <c r="AO63" i="12"/>
  <c r="AO73" i="12"/>
  <c r="AO72" i="12"/>
  <c r="AO71" i="12"/>
  <c r="AO67" i="12"/>
  <c r="AO64" i="12"/>
  <c r="AO70" i="12"/>
  <c r="H236" i="29" a="1"/>
  <c r="H257" i="29" a="1"/>
  <c r="H354" i="29" a="1"/>
  <c r="H161" i="29" a="1"/>
  <c r="H309" i="29" a="1"/>
  <c r="H152" i="29" a="1"/>
  <c r="H160" i="29" a="1"/>
  <c r="H364" i="29" a="1"/>
  <c r="H411" i="29" a="1"/>
  <c r="H150" i="29" a="1"/>
  <c r="H353" i="29" a="1"/>
  <c r="H177" i="29" a="1"/>
  <c r="H270" i="29" a="1"/>
  <c r="H255" i="29" a="1"/>
  <c r="H339" i="29" a="1"/>
  <c r="H342" i="29" a="1"/>
  <c r="H283" i="29" a="1"/>
  <c r="H171" i="29" a="1"/>
  <c r="H282" i="29" a="1"/>
  <c r="H200" i="29" a="1"/>
  <c r="H345" i="29" a="1"/>
  <c r="H225" i="29" a="1"/>
  <c r="H389" i="29" a="1"/>
  <c r="H307" i="29" a="1"/>
  <c r="H391" i="29" a="1"/>
  <c r="H258" i="29" a="1"/>
  <c r="H319" i="29" a="1"/>
  <c r="H305" i="29" a="1"/>
  <c r="H284" i="29" a="1"/>
  <c r="H173" i="29" a="1"/>
  <c r="H267" i="29" a="1"/>
  <c r="H159" i="29" a="1"/>
  <c r="H279" i="29" a="1"/>
  <c r="H185" i="29" a="1"/>
  <c r="H295" i="29" a="1"/>
  <c r="H380" i="29" a="1"/>
  <c r="H224" i="29" a="1"/>
  <c r="H416" i="29" a="1"/>
  <c r="H404" i="29" a="1"/>
  <c r="H237" i="29" a="1"/>
  <c r="H245" i="29" a="1"/>
  <c r="H213" i="29" a="1"/>
  <c r="H414" i="29" a="1"/>
  <c r="H189" i="29" a="1"/>
  <c r="H369" i="29" a="1"/>
  <c r="H343" i="29" a="1"/>
  <c r="H195" i="29" a="1"/>
  <c r="H176" i="29" a="1"/>
  <c r="H304" i="29" a="1"/>
  <c r="H249" i="29" a="1"/>
  <c r="H388" i="29" a="1"/>
  <c r="H184" i="29" a="1"/>
  <c r="H355" i="29" a="1"/>
  <c r="H268" i="29" a="1"/>
  <c r="H365" i="29" a="1"/>
  <c r="H415" i="29" a="1"/>
  <c r="H174" i="29" a="1"/>
  <c r="H318" i="29" a="1"/>
  <c r="H413" i="29" a="1"/>
  <c r="H321" i="29" a="1"/>
  <c r="H329" i="29" a="1"/>
  <c r="H232" i="29" a="1"/>
  <c r="H219" i="29" a="1"/>
  <c r="H256" i="29" a="1"/>
  <c r="H392" i="29" a="1"/>
  <c r="H423" i="29" a="1"/>
  <c r="H303" i="29" a="1"/>
  <c r="H210" i="29" a="1"/>
  <c r="H340" i="29" a="1"/>
  <c r="H424" i="29" a="1"/>
  <c r="H201" i="29" a="1"/>
  <c r="H401" i="29" a="1"/>
  <c r="H367" i="29" a="1"/>
  <c r="H280" i="29" a="1"/>
  <c r="H357" i="29" a="1"/>
  <c r="H220" i="29" a="1"/>
  <c r="H231" i="29" a="1"/>
  <c r="H315" i="29" a="1"/>
  <c r="H332" i="29" a="1"/>
  <c r="H222" i="29" a="1"/>
  <c r="H412" i="29" a="1"/>
  <c r="H247" i="29" a="1"/>
  <c r="H296" i="29" a="1"/>
  <c r="H294" i="29" a="1"/>
  <c r="H376" i="29" a="1"/>
  <c r="H387" i="29" a="1"/>
  <c r="H308" i="29" a="1"/>
  <c r="H291" i="29" a="1"/>
  <c r="H199" i="29" a="1"/>
  <c r="H428" i="29" a="1"/>
  <c r="H426" i="29" a="1"/>
  <c r="H221" i="29" a="1"/>
  <c r="H366" i="29" a="1"/>
  <c r="H399" i="29" a="1"/>
  <c r="H246" i="29" a="1"/>
  <c r="H207" i="29" a="1"/>
  <c r="H261" i="29" a="1"/>
  <c r="H211" i="29" a="1"/>
  <c r="H331" i="29" a="1"/>
  <c r="H381" i="29" a="1"/>
  <c r="H403" i="29" a="1"/>
  <c r="H196" i="29" a="1"/>
  <c r="H269" i="29" a="1"/>
  <c r="H427" i="29" a="1"/>
  <c r="H306" i="29" a="1"/>
  <c r="H248" i="29" a="1"/>
  <c r="H272" i="29" a="1"/>
  <c r="H292" i="29" a="1"/>
  <c r="H188" i="29" a="1"/>
  <c r="H175" i="29" a="1"/>
  <c r="H165" i="29" a="1"/>
  <c r="H271" i="29" a="1"/>
  <c r="H234" i="29" a="1"/>
  <c r="H333" i="29" a="1"/>
  <c r="H281" i="29" a="1"/>
  <c r="H259" i="29" a="1"/>
  <c r="H260" i="29" a="1"/>
  <c r="H320" i="29" a="1"/>
  <c r="H243" i="29" a="1"/>
  <c r="H393" i="29" a="1"/>
  <c r="H378" i="29" a="1"/>
  <c r="H402" i="29" a="1"/>
  <c r="H429" i="29" a="1"/>
  <c r="H273" i="29" a="1"/>
  <c r="H327" i="29" a="1"/>
  <c r="H233" i="29" a="1"/>
  <c r="H297" i="29" a="1"/>
  <c r="H151" i="29" a="1"/>
  <c r="H417" i="29" a="1"/>
  <c r="H164" i="29" a="1"/>
  <c r="H377" i="29" a="1"/>
  <c r="H209" i="29" a="1"/>
  <c r="H162" i="29" a="1"/>
  <c r="H390" i="29" a="1"/>
  <c r="H352" i="29" a="1"/>
  <c r="H186" i="29" a="1"/>
  <c r="H285" i="29" a="1"/>
  <c r="H363" i="29" a="1"/>
  <c r="H344" i="29" a="1"/>
  <c r="H172" i="29" a="1"/>
  <c r="H405" i="29" a="1"/>
  <c r="H400" i="29" a="1"/>
  <c r="H149" i="29" a="1"/>
  <c r="H198" i="29" a="1"/>
  <c r="H425" i="29" a="1"/>
  <c r="H212" i="29" a="1"/>
  <c r="H187" i="29" a="1"/>
  <c r="H368" i="29" a="1"/>
  <c r="H379" i="29" a="1"/>
  <c r="H244" i="29" a="1"/>
  <c r="H330" i="29" a="1"/>
  <c r="H208" i="29" a="1"/>
  <c r="H341" i="29" a="1"/>
  <c r="H316" i="29" a="1"/>
  <c r="H223" i="29" a="1"/>
  <c r="H328" i="29" a="1"/>
  <c r="H183" i="29" a="1"/>
  <c r="H153" i="29" a="1"/>
  <c r="H356" i="29" a="1"/>
  <c r="H148" i="29" a="1"/>
  <c r="H317" i="29" a="1"/>
  <c r="H375" i="29" a="1"/>
  <c r="H163" i="29" a="1"/>
  <c r="H235" i="29" a="1"/>
  <c r="H293" i="29" a="1"/>
  <c r="H197" i="29" a="1"/>
  <c r="H351" i="29" a="1"/>
  <c r="J217" i="29" l="1" a="1"/>
  <c r="J217" i="29" s="1"/>
  <c r="K346" i="29" a="1"/>
  <c r="K346" i="29" s="1"/>
  <c r="J346" i="29" a="1"/>
  <c r="J346" i="29" s="1"/>
  <c r="K337" i="29" a="1"/>
  <c r="K337" i="29" s="1"/>
  <c r="J337" i="29" a="1"/>
  <c r="J337" i="29" s="1"/>
  <c r="K370" i="29" a="1"/>
  <c r="K370" i="29" s="1"/>
  <c r="J370" i="29" a="1"/>
  <c r="J370" i="29" s="1"/>
  <c r="K374" i="29" a="1"/>
  <c r="K374" i="29" s="1"/>
  <c r="J374" i="29" a="1"/>
  <c r="J374" i="29" s="1"/>
  <c r="K350" i="29" a="1"/>
  <c r="K350" i="29" s="1"/>
  <c r="J350" i="29" a="1"/>
  <c r="J350" i="29" s="1"/>
  <c r="K362" i="29" a="1"/>
  <c r="K362" i="29" s="1"/>
  <c r="J362" i="29" a="1"/>
  <c r="J362" i="29" s="1"/>
  <c r="K322" i="29" a="1"/>
  <c r="K322" i="29" s="1"/>
  <c r="J322" i="29" a="1"/>
  <c r="J322" i="29" s="1"/>
  <c r="K349" i="29" a="1"/>
  <c r="K349" i="29" s="1"/>
  <c r="J349" i="29" a="1"/>
  <c r="J349" i="29" s="1"/>
  <c r="K336" i="29" a="1"/>
  <c r="K336" i="29" s="1"/>
  <c r="J336" i="29" a="1"/>
  <c r="J336" i="29" s="1"/>
  <c r="K361" i="29" a="1"/>
  <c r="K361" i="29" s="1"/>
  <c r="J361" i="29" a="1"/>
  <c r="J361" i="29" s="1"/>
  <c r="K298" i="29" a="1"/>
  <c r="K298" i="29" s="1"/>
  <c r="J298" i="29" a="1"/>
  <c r="J298" i="29" s="1"/>
  <c r="K335" i="29" a="1"/>
  <c r="K335" i="29" s="1"/>
  <c r="J335" i="29" a="1"/>
  <c r="J335" i="29" s="1"/>
  <c r="K359" i="29" a="1"/>
  <c r="K359" i="29" s="1"/>
  <c r="J359" i="29" a="1"/>
  <c r="J359" i="29" s="1"/>
  <c r="K313" i="29" a="1"/>
  <c r="K313" i="29" s="1"/>
  <c r="J313" i="29" a="1"/>
  <c r="J313" i="29" s="1"/>
  <c r="K326" i="29" a="1"/>
  <c r="K326" i="29" s="1"/>
  <c r="J326" i="29" a="1"/>
  <c r="J326" i="29" s="1"/>
  <c r="K360" i="29" a="1"/>
  <c r="K360" i="29" s="1"/>
  <c r="J360" i="29" a="1"/>
  <c r="J360" i="29" s="1"/>
  <c r="K348" i="29" a="1"/>
  <c r="K348" i="29" s="1"/>
  <c r="J348" i="29" a="1"/>
  <c r="J348" i="29" s="1"/>
  <c r="K324" i="29" a="1"/>
  <c r="K324" i="29" s="1"/>
  <c r="J324" i="29" a="1"/>
  <c r="J324" i="29" s="1"/>
  <c r="K299" i="29" a="1"/>
  <c r="K299" i="29" s="1"/>
  <c r="J299" i="29" a="1"/>
  <c r="J299" i="29" s="1"/>
  <c r="K302" i="29" a="1"/>
  <c r="K302" i="29" s="1"/>
  <c r="J302" i="29" a="1"/>
  <c r="J302" i="29" s="1"/>
  <c r="K310" i="29" a="1"/>
  <c r="K310" i="29" s="1"/>
  <c r="J310" i="29" a="1"/>
  <c r="J310" i="29" s="1"/>
  <c r="K325" i="29" a="1"/>
  <c r="K325" i="29" s="1"/>
  <c r="J325" i="29" a="1"/>
  <c r="J325" i="29" s="1"/>
  <c r="K371" i="29" a="1"/>
  <c r="K371" i="29" s="1"/>
  <c r="J371" i="29" a="1"/>
  <c r="J371" i="29" s="1"/>
  <c r="K312" i="29" a="1"/>
  <c r="K312" i="29" s="1"/>
  <c r="J312" i="29" a="1"/>
  <c r="J312" i="29" s="1"/>
  <c r="K338" i="29" a="1"/>
  <c r="K338" i="29" s="1"/>
  <c r="J338" i="29" a="1"/>
  <c r="J338" i="29" s="1"/>
  <c r="K347" i="29" a="1"/>
  <c r="K347" i="29" s="1"/>
  <c r="J347" i="29" a="1"/>
  <c r="J347" i="29" s="1"/>
  <c r="K358" i="29" a="1"/>
  <c r="K358" i="29" s="1"/>
  <c r="J358" i="29" a="1"/>
  <c r="J358" i="29" s="1"/>
  <c r="K314" i="29" a="1"/>
  <c r="K314" i="29" s="1"/>
  <c r="J314" i="29" a="1"/>
  <c r="J314" i="29" s="1"/>
  <c r="K323" i="29" a="1"/>
  <c r="K323" i="29" s="1"/>
  <c r="J323" i="29" a="1"/>
  <c r="J323" i="29" s="1"/>
  <c r="K301" i="29" a="1"/>
  <c r="K301" i="29" s="1"/>
  <c r="J301" i="29" a="1"/>
  <c r="J301" i="29" s="1"/>
  <c r="K334" i="29" a="1"/>
  <c r="K334" i="29" s="1"/>
  <c r="J334" i="29" a="1"/>
  <c r="J334" i="29" s="1"/>
  <c r="K311" i="29" a="1"/>
  <c r="K311" i="29" s="1"/>
  <c r="J311" i="29" a="1"/>
  <c r="J311" i="29" s="1"/>
  <c r="K373" i="29" a="1"/>
  <c r="K373" i="29" s="1"/>
  <c r="J373" i="29" a="1"/>
  <c r="J373" i="29" s="1"/>
  <c r="K300" i="29" a="1"/>
  <c r="K300" i="29" s="1"/>
  <c r="J300" i="29" a="1"/>
  <c r="J300" i="29" s="1"/>
  <c r="K217" i="29" a="1"/>
  <c r="K217" i="29" s="1"/>
  <c r="K228" i="29" a="1"/>
  <c r="K228" i="29" s="1"/>
  <c r="J228" i="29" a="1"/>
  <c r="J228" i="29" s="1"/>
  <c r="K203" i="29" a="1"/>
  <c r="K203" i="29" s="1"/>
  <c r="J203" i="29" a="1"/>
  <c r="J203" i="29" s="1"/>
  <c r="K214" i="29" a="1"/>
  <c r="K214" i="29" s="1"/>
  <c r="J214" i="29" a="1"/>
  <c r="J214" i="29" s="1"/>
  <c r="K157" i="29" a="1"/>
  <c r="K157" i="29" s="1"/>
  <c r="J157" i="29" a="1"/>
  <c r="J157" i="29" s="1"/>
  <c r="K226" i="29" a="1"/>
  <c r="K226" i="29" s="1"/>
  <c r="J226" i="29" a="1"/>
  <c r="J226" i="29" s="1"/>
  <c r="K168" i="29" a="1"/>
  <c r="K168" i="29" s="1"/>
  <c r="J168" i="29" a="1"/>
  <c r="J168" i="29" s="1"/>
  <c r="K155" i="29" a="1"/>
  <c r="K155" i="29" s="1"/>
  <c r="J155" i="29" a="1"/>
  <c r="J155" i="29" s="1"/>
  <c r="K156" i="29" a="1"/>
  <c r="K156" i="29" s="1"/>
  <c r="J156" i="29" a="1"/>
  <c r="J156" i="29" s="1"/>
  <c r="K179" i="29" a="1"/>
  <c r="K179" i="29" s="1"/>
  <c r="J179" i="29" a="1"/>
  <c r="J179" i="29" s="1"/>
  <c r="K182" i="29" a="1"/>
  <c r="K182" i="29" s="1"/>
  <c r="J182" i="29" a="1"/>
  <c r="J182" i="29" s="1"/>
  <c r="K166" i="29" a="1"/>
  <c r="K166" i="29" s="1"/>
  <c r="J166" i="29" a="1"/>
  <c r="J166" i="29" s="1"/>
  <c r="K206" i="29" a="1"/>
  <c r="K206" i="29" s="1"/>
  <c r="J206" i="29" a="1"/>
  <c r="J206" i="29" s="1"/>
  <c r="K194" i="29" a="1"/>
  <c r="K194" i="29" s="1"/>
  <c r="J194" i="29" a="1"/>
  <c r="J194" i="29" s="1"/>
  <c r="K170" i="29" a="1"/>
  <c r="K170" i="29" s="1"/>
  <c r="J170" i="29" a="1"/>
  <c r="J170" i="29" s="1"/>
  <c r="K190" i="29" a="1"/>
  <c r="K190" i="29" s="1"/>
  <c r="J190" i="29" a="1"/>
  <c r="J190" i="29" s="1"/>
  <c r="K215" i="29" a="1"/>
  <c r="K215" i="29" s="1"/>
  <c r="J215" i="29" a="1"/>
  <c r="J215" i="29" s="1"/>
  <c r="K229" i="29" a="1"/>
  <c r="K229" i="29" s="1"/>
  <c r="J229" i="29" a="1"/>
  <c r="J229" i="29" s="1"/>
  <c r="K169" i="29" a="1"/>
  <c r="K169" i="29" s="1"/>
  <c r="J169" i="29" a="1"/>
  <c r="J169" i="29" s="1"/>
  <c r="K191" i="29" a="1"/>
  <c r="K191" i="29" s="1"/>
  <c r="J191" i="29" a="1"/>
  <c r="J191" i="29" s="1"/>
  <c r="K227" i="29" a="1"/>
  <c r="K227" i="29" s="1"/>
  <c r="J227" i="29" a="1"/>
  <c r="J227" i="29" s="1"/>
  <c r="K181" i="29" a="1"/>
  <c r="K181" i="29" s="1"/>
  <c r="J181" i="29" a="1"/>
  <c r="J181" i="29" s="1"/>
  <c r="K205" i="29" a="1"/>
  <c r="K205" i="29" s="1"/>
  <c r="J205" i="29" a="1"/>
  <c r="J205" i="29" s="1"/>
  <c r="K202" i="29" a="1"/>
  <c r="K202" i="29" s="1"/>
  <c r="J202" i="29" a="1"/>
  <c r="J202" i="29" s="1"/>
  <c r="K167" i="29" a="1"/>
  <c r="K167" i="29" s="1"/>
  <c r="J167" i="29" a="1"/>
  <c r="J167" i="29" s="1"/>
  <c r="K204" i="29" a="1"/>
  <c r="K204" i="29" s="1"/>
  <c r="J204" i="29" a="1"/>
  <c r="J204" i="29" s="1"/>
  <c r="K216" i="29" a="1"/>
  <c r="K216" i="29" s="1"/>
  <c r="J216" i="29" a="1"/>
  <c r="J216" i="29" s="1"/>
  <c r="K158" i="29" a="1"/>
  <c r="K158" i="29" s="1"/>
  <c r="J158" i="29" a="1"/>
  <c r="J158" i="29" s="1"/>
  <c r="K178" i="29" a="1"/>
  <c r="K178" i="29" s="1"/>
  <c r="J178" i="29" a="1"/>
  <c r="J178" i="29" s="1"/>
  <c r="K218" i="29" a="1"/>
  <c r="K218" i="29" s="1"/>
  <c r="J218" i="29" a="1"/>
  <c r="J218" i="29" s="1"/>
  <c r="K193" i="29" a="1"/>
  <c r="K193" i="29" s="1"/>
  <c r="J193" i="29" a="1"/>
  <c r="J193" i="29" s="1"/>
  <c r="K180" i="29" a="1"/>
  <c r="K180" i="29" s="1"/>
  <c r="J180" i="29" a="1"/>
  <c r="J180" i="29" s="1"/>
  <c r="K192" i="29" a="1"/>
  <c r="K192" i="29" s="1"/>
  <c r="J192" i="29" a="1"/>
  <c r="J192" i="29" s="1"/>
  <c r="K230" i="29" a="1"/>
  <c r="K230" i="29" s="1"/>
  <c r="J230" i="29" a="1"/>
  <c r="J230" i="29" s="1"/>
  <c r="K147" i="29" a="1"/>
  <c r="K147" i="29" s="1"/>
  <c r="H304" i="29"/>
  <c r="J304" i="29" s="1" a="1"/>
  <c r="J304" i="29" s="1"/>
  <c r="H393" i="29"/>
  <c r="K393" i="29" s="1" a="1"/>
  <c r="K393" i="29" s="1"/>
  <c r="H317" i="29"/>
  <c r="J317" i="29" s="1" a="1"/>
  <c r="J317" i="29" s="1"/>
  <c r="H171" i="29"/>
  <c r="J171" i="29" s="1" a="1"/>
  <c r="J171" i="29" s="1"/>
  <c r="H247" i="29"/>
  <c r="K247" i="29" s="1" a="1"/>
  <c r="K247" i="29" s="1"/>
  <c r="H225" i="29"/>
  <c r="J225" i="29" s="1" a="1"/>
  <c r="J225" i="29" s="1"/>
  <c r="H281" i="29"/>
  <c r="K281" i="29" s="1" a="1"/>
  <c r="K281" i="29" s="1"/>
  <c r="H339" i="29"/>
  <c r="J339" i="29" s="1" a="1"/>
  <c r="J339" i="29" s="1"/>
  <c r="H391" i="29"/>
  <c r="K391" i="29" s="1" a="1"/>
  <c r="K391" i="29" s="1"/>
  <c r="H208" i="29"/>
  <c r="K208" i="29" s="1" a="1"/>
  <c r="K208" i="29" s="1"/>
  <c r="H270" i="29"/>
  <c r="J270" i="29" s="1" a="1"/>
  <c r="J270" i="29" s="1"/>
  <c r="H308" i="29"/>
  <c r="J308" i="29" s="1" a="1"/>
  <c r="J308" i="29" s="1"/>
  <c r="H292" i="29"/>
  <c r="K292" i="29" s="1" a="1"/>
  <c r="K292" i="29" s="1"/>
  <c r="H342" i="29"/>
  <c r="J342" i="29" s="1" a="1"/>
  <c r="J342" i="29" s="1"/>
  <c r="H272" i="29"/>
  <c r="K272" i="29" s="1" a="1"/>
  <c r="K272" i="29" s="1"/>
  <c r="H173" i="29"/>
  <c r="J173" i="29" s="1" a="1"/>
  <c r="J173" i="29" s="1"/>
  <c r="H378" i="29"/>
  <c r="K378" i="29" s="1" a="1"/>
  <c r="K378" i="29" s="1"/>
  <c r="H389" i="29"/>
  <c r="J389" i="29" s="1" a="1"/>
  <c r="J389" i="29" s="1"/>
  <c r="H197" i="29"/>
  <c r="J197" i="29" s="1" a="1"/>
  <c r="J197" i="29" s="1"/>
  <c r="H428" i="29"/>
  <c r="K428" i="29" s="1" a="1"/>
  <c r="K428" i="29" s="1"/>
  <c r="H355" i="29"/>
  <c r="K355" i="29" s="1" a="1"/>
  <c r="K355" i="29" s="1"/>
  <c r="H405" i="29"/>
  <c r="J405" i="29" s="1" a="1"/>
  <c r="J405" i="29" s="1"/>
  <c r="H177" i="29"/>
  <c r="H222" i="29"/>
  <c r="K222" i="29" s="1" a="1"/>
  <c r="K222" i="29" s="1"/>
  <c r="H188" i="29"/>
  <c r="K188" i="29" s="1" a="1"/>
  <c r="K188" i="29" s="1"/>
  <c r="H259" i="29"/>
  <c r="K259" i="29" s="1" a="1"/>
  <c r="K259" i="29" s="1"/>
  <c r="H233" i="29"/>
  <c r="J233" i="29" s="1" a="1"/>
  <c r="J233" i="29" s="1"/>
  <c r="H186" i="29"/>
  <c r="J186" i="29" s="1" a="1"/>
  <c r="J186" i="29" s="1"/>
  <c r="H296" i="29"/>
  <c r="J296" i="29" s="1" a="1"/>
  <c r="J296" i="29" s="1"/>
  <c r="H388" i="29"/>
  <c r="K388" i="29" s="1" a="1"/>
  <c r="K388" i="29" s="1"/>
  <c r="H354" i="29"/>
  <c r="H236" i="29"/>
  <c r="K236" i="29" s="1" a="1"/>
  <c r="K236" i="29" s="1"/>
  <c r="H351" i="29"/>
  <c r="K351" i="29" s="1" a="1"/>
  <c r="K351" i="29" s="1"/>
  <c r="H248" i="29"/>
  <c r="K248" i="29" s="1" a="1"/>
  <c r="K248" i="29" s="1"/>
  <c r="H327" i="29"/>
  <c r="K327" i="29" s="1" a="1"/>
  <c r="K327" i="29" s="1"/>
  <c r="H219" i="29"/>
  <c r="J219" i="29" s="1" a="1"/>
  <c r="J219" i="29" s="1"/>
  <c r="H423" i="29"/>
  <c r="K423" i="29" s="1" a="1"/>
  <c r="K423" i="29" s="1"/>
  <c r="H267" i="29"/>
  <c r="K267" i="29" s="1" a="1"/>
  <c r="K267" i="29" s="1"/>
  <c r="H153" i="29"/>
  <c r="K153" i="29" s="1" a="1"/>
  <c r="K153" i="29" s="1"/>
  <c r="H149" i="29"/>
  <c r="K149" i="29" s="1" a="1"/>
  <c r="K149" i="29" s="1"/>
  <c r="H363" i="29"/>
  <c r="J363" i="29" s="1" a="1"/>
  <c r="J363" i="29" s="1"/>
  <c r="H379" i="29"/>
  <c r="K379" i="29" s="1" a="1"/>
  <c r="K379" i="29" s="1"/>
  <c r="H184" i="29"/>
  <c r="K184" i="29" s="1" a="1"/>
  <c r="K184" i="29" s="1"/>
  <c r="H282" i="29"/>
  <c r="J282" i="29" s="1" a="1"/>
  <c r="J282" i="29" s="1"/>
  <c r="H392" i="29"/>
  <c r="K392" i="29" s="1" a="1"/>
  <c r="K392" i="29" s="1"/>
  <c r="H364" i="29"/>
  <c r="K364" i="29" s="1" a="1"/>
  <c r="K364" i="29" s="1"/>
  <c r="H306" i="29"/>
  <c r="K306" i="29" s="1" a="1"/>
  <c r="K306" i="29" s="1"/>
  <c r="H200" i="29"/>
  <c r="J200" i="29" s="1" a="1"/>
  <c r="J200" i="29" s="1"/>
  <c r="H159" i="29"/>
  <c r="K159" i="29" s="1" a="1"/>
  <c r="K159" i="29" s="1"/>
  <c r="H163" i="29"/>
  <c r="K163" i="29" s="1" a="1"/>
  <c r="K163" i="29" s="1"/>
  <c r="H415" i="29"/>
  <c r="J415" i="29" s="1" a="1"/>
  <c r="J415" i="29" s="1"/>
  <c r="H316" i="29"/>
  <c r="J316" i="29" s="1" a="1"/>
  <c r="J316" i="29" s="1"/>
  <c r="H417" i="29"/>
  <c r="K417" i="29" s="1" a="1"/>
  <c r="K417" i="29" s="1"/>
  <c r="H273" i="29"/>
  <c r="K273" i="29" s="1" a="1"/>
  <c r="K273" i="29" s="1"/>
  <c r="H268" i="29"/>
  <c r="K268" i="29" s="1" a="1"/>
  <c r="K268" i="29" s="1"/>
  <c r="H353" i="29"/>
  <c r="J353" i="29" s="1" a="1"/>
  <c r="J353" i="29" s="1"/>
  <c r="H223" i="29"/>
  <c r="H321" i="29"/>
  <c r="J321" i="29" s="1" a="1"/>
  <c r="J321" i="29" s="1"/>
  <c r="H413" i="29"/>
  <c r="K413" i="29" s="1" a="1"/>
  <c r="K413" i="29" s="1"/>
  <c r="H255" i="29"/>
  <c r="K255" i="29" s="1" a="1"/>
  <c r="K255" i="29" s="1"/>
  <c r="H271" i="29"/>
  <c r="J271" i="29" s="1" a="1"/>
  <c r="J271" i="29" s="1"/>
  <c r="H249" i="29"/>
  <c r="K249" i="29" s="1" a="1"/>
  <c r="K249" i="29" s="1"/>
  <c r="H209" i="29"/>
  <c r="J209" i="29" s="1" a="1"/>
  <c r="J209" i="29" s="1"/>
  <c r="H291" i="29"/>
  <c r="K291" i="29" s="1" a="1"/>
  <c r="K291" i="29" s="1"/>
  <c r="H343" i="29"/>
  <c r="K343" i="29" s="1" a="1"/>
  <c r="K343" i="29" s="1"/>
  <c r="H256" i="29"/>
  <c r="K256" i="29" s="1" a="1"/>
  <c r="K256" i="29" s="1"/>
  <c r="H150" i="29"/>
  <c r="K150" i="29" s="1" a="1"/>
  <c r="K150" i="29" s="1"/>
  <c r="H356" i="29"/>
  <c r="K356" i="29" s="1" a="1"/>
  <c r="K356" i="29" s="1"/>
  <c r="H328" i="29"/>
  <c r="K328" i="29" s="1" a="1"/>
  <c r="K328" i="29" s="1"/>
  <c r="H330" i="29"/>
  <c r="J330" i="29" s="1" a="1"/>
  <c r="J330" i="29" s="1"/>
  <c r="H284" i="29"/>
  <c r="K284" i="29" s="1" a="1"/>
  <c r="K284" i="29" s="1"/>
  <c r="H425" i="29"/>
  <c r="J425" i="29" s="1" a="1"/>
  <c r="J425" i="29" s="1"/>
  <c r="H243" i="29"/>
  <c r="K243" i="29" s="1" a="1"/>
  <c r="K243" i="29" s="1"/>
  <c r="H160" i="29"/>
  <c r="J160" i="29" s="1" a="1"/>
  <c r="J160" i="29" s="1"/>
  <c r="H390" i="29"/>
  <c r="K390" i="29" s="1" a="1"/>
  <c r="K390" i="29" s="1"/>
  <c r="H365" i="29"/>
  <c r="K365" i="29" s="1" a="1"/>
  <c r="K365" i="29" s="1"/>
  <c r="H295" i="29"/>
  <c r="J295" i="29" s="1" a="1"/>
  <c r="J295" i="29" s="1"/>
  <c r="H297" i="29"/>
  <c r="J297" i="29" s="1" a="1"/>
  <c r="J297" i="29" s="1"/>
  <c r="H369" i="29"/>
  <c r="J369" i="29" s="1" a="1"/>
  <c r="J369" i="29" s="1"/>
  <c r="H305" i="29"/>
  <c r="K305" i="29" s="1" a="1"/>
  <c r="K305" i="29" s="1"/>
  <c r="H183" i="29"/>
  <c r="J183" i="29" s="1" a="1"/>
  <c r="J183" i="29" s="1"/>
  <c r="H187" i="29"/>
  <c r="J187" i="29" s="1" a="1"/>
  <c r="J187" i="29" s="1"/>
  <c r="H213" i="29"/>
  <c r="K213" i="29" s="1" a="1"/>
  <c r="K213" i="29" s="1"/>
  <c r="H161" i="29"/>
  <c r="K161" i="29" s="1" a="1"/>
  <c r="K161" i="29" s="1"/>
  <c r="H315" i="29"/>
  <c r="K315" i="29" s="1" a="1"/>
  <c r="K315" i="29" s="1"/>
  <c r="H331" i="29"/>
  <c r="J331" i="29" s="1" a="1"/>
  <c r="J331" i="29" s="1"/>
  <c r="H220" i="29"/>
  <c r="K220" i="29" s="1" a="1"/>
  <c r="K220" i="29" s="1"/>
  <c r="H210" i="29"/>
  <c r="K210" i="29" s="1" a="1"/>
  <c r="K210" i="29" s="1"/>
  <c r="H320" i="29"/>
  <c r="J320" i="29" s="1" a="1"/>
  <c r="J320" i="29" s="1"/>
  <c r="H412" i="29"/>
  <c r="K412" i="29" s="1" a="1"/>
  <c r="K412" i="29" s="1"/>
  <c r="H402" i="29"/>
  <c r="J402" i="29" s="1" a="1"/>
  <c r="J402" i="29" s="1"/>
  <c r="H224" i="29"/>
  <c r="K224" i="29" s="1" a="1"/>
  <c r="K224" i="29" s="1"/>
  <c r="H148" i="29"/>
  <c r="K148" i="29" s="1" a="1"/>
  <c r="K148" i="29" s="1"/>
  <c r="H333" i="29"/>
  <c r="K333" i="29" s="1" a="1"/>
  <c r="K333" i="29" s="1"/>
  <c r="H279" i="29"/>
  <c r="J279" i="29" s="1" a="1"/>
  <c r="J279" i="29" s="1"/>
  <c r="H283" i="29"/>
  <c r="K283" i="29" s="1" a="1"/>
  <c r="K283" i="29" s="1"/>
  <c r="H201" i="29"/>
  <c r="K201" i="29" s="1" a="1"/>
  <c r="K201" i="29" s="1"/>
  <c r="H185" i="29"/>
  <c r="J185" i="29" s="1" a="1"/>
  <c r="J185" i="29" s="1"/>
  <c r="H387" i="29"/>
  <c r="J387" i="29" s="1" a="1"/>
  <c r="J387" i="29" s="1"/>
  <c r="H427" i="29"/>
  <c r="J427" i="29" s="1" a="1"/>
  <c r="J427" i="29" s="1"/>
  <c r="H280" i="29"/>
  <c r="J280" i="29" s="1" a="1"/>
  <c r="J280" i="29" s="1"/>
  <c r="H246" i="29"/>
  <c r="K246" i="29" s="1" a="1"/>
  <c r="K246" i="29" s="1"/>
  <c r="H344" i="29"/>
  <c r="J344" i="29" s="1" a="1"/>
  <c r="J344" i="29" s="1"/>
  <c r="H424" i="29"/>
  <c r="J424" i="29" s="1" a="1"/>
  <c r="J424" i="29" s="1"/>
  <c r="H366" i="29"/>
  <c r="K366" i="29" s="1" a="1"/>
  <c r="K366" i="29" s="1"/>
  <c r="H164" i="29"/>
  <c r="H261" i="29"/>
  <c r="J261" i="29" s="1" a="1"/>
  <c r="J261" i="29" s="1"/>
  <c r="H341" i="29"/>
  <c r="K341" i="29" s="1" a="1"/>
  <c r="K341" i="29" s="1"/>
  <c r="H357" i="29"/>
  <c r="K357" i="29" s="1" a="1"/>
  <c r="K357" i="29" s="1"/>
  <c r="H401" i="29"/>
  <c r="J401" i="29" s="1" a="1"/>
  <c r="J401" i="29" s="1"/>
  <c r="H231" i="29"/>
  <c r="K231" i="29" s="1" a="1"/>
  <c r="K231" i="29" s="1"/>
  <c r="H175" i="29"/>
  <c r="K175" i="29" s="1" a="1"/>
  <c r="K175" i="29" s="1"/>
  <c r="H165" i="29"/>
  <c r="J165" i="29" s="1" a="1"/>
  <c r="J165" i="29" s="1"/>
  <c r="H257" i="29"/>
  <c r="H375" i="29"/>
  <c r="K375" i="29" s="1" a="1"/>
  <c r="K375" i="29" s="1"/>
  <c r="H307" i="29"/>
  <c r="J307" i="29" s="1" a="1"/>
  <c r="J307" i="29" s="1"/>
  <c r="H244" i="29"/>
  <c r="H162" i="29"/>
  <c r="K162" i="29" s="1" a="1"/>
  <c r="K162" i="29" s="1"/>
  <c r="H416" i="29"/>
  <c r="K416" i="29" s="1" a="1"/>
  <c r="K416" i="29" s="1"/>
  <c r="H376" i="29"/>
  <c r="J376" i="29" s="1" a="1"/>
  <c r="J376" i="29" s="1"/>
  <c r="H426" i="29"/>
  <c r="K426" i="29" s="1" a="1"/>
  <c r="K426" i="29" s="1"/>
  <c r="H260" i="29"/>
  <c r="K260" i="29" s="1" a="1"/>
  <c r="K260" i="29" s="1"/>
  <c r="H258" i="29"/>
  <c r="H429" i="29"/>
  <c r="J429" i="29" s="1" a="1"/>
  <c r="J429" i="29" s="1"/>
  <c r="H329" i="29"/>
  <c r="K329" i="29" s="1" a="1"/>
  <c r="K329" i="29" s="1"/>
  <c r="H151" i="29"/>
  <c r="K151" i="29" s="1" a="1"/>
  <c r="K151" i="29" s="1"/>
  <c r="H237" i="29"/>
  <c r="J237" i="29" s="1" a="1"/>
  <c r="J237" i="29" s="1"/>
  <c r="H221" i="29"/>
  <c r="K221" i="29" s="1" a="1"/>
  <c r="K221" i="29" s="1"/>
  <c r="H303" i="29"/>
  <c r="K303" i="29" s="1" a="1"/>
  <c r="K303" i="29" s="1"/>
  <c r="H403" i="29"/>
  <c r="J403" i="29" s="1" a="1"/>
  <c r="J403" i="29" s="1"/>
  <c r="H196" i="29"/>
  <c r="J196" i="29" s="1" a="1"/>
  <c r="J196" i="29" s="1"/>
  <c r="H198" i="29"/>
  <c r="K198" i="29" s="1" a="1"/>
  <c r="K198" i="29" s="1"/>
  <c r="H404" i="29"/>
  <c r="J404" i="29" s="1" a="1"/>
  <c r="J404" i="29" s="1"/>
  <c r="H340" i="29"/>
  <c r="J340" i="29" s="1" a="1"/>
  <c r="J340" i="29" s="1"/>
  <c r="H318" i="29"/>
  <c r="J318" i="29" s="1" a="1"/>
  <c r="J318" i="29" s="1"/>
  <c r="H152" i="29"/>
  <c r="K152" i="29" s="1" a="1"/>
  <c r="K152" i="29" s="1"/>
  <c r="H381" i="29"/>
  <c r="K381" i="29" s="1" a="1"/>
  <c r="K381" i="29" s="1"/>
  <c r="H380" i="29"/>
  <c r="K380" i="29" s="1" a="1"/>
  <c r="K380" i="29" s="1"/>
  <c r="H309" i="29"/>
  <c r="K309" i="29" s="1" a="1"/>
  <c r="K309" i="29" s="1"/>
  <c r="H195" i="29"/>
  <c r="K195" i="29" s="1" a="1"/>
  <c r="K195" i="29" s="1"/>
  <c r="H189" i="29"/>
  <c r="K189" i="29" s="1" a="1"/>
  <c r="K189" i="29" s="1"/>
  <c r="H399" i="29"/>
  <c r="J399" i="29" s="1" a="1"/>
  <c r="J399" i="29" s="1"/>
  <c r="H172" i="29"/>
  <c r="K172" i="29" s="1" a="1"/>
  <c r="K172" i="29" s="1"/>
  <c r="H174" i="29"/>
  <c r="J174" i="29" s="1" a="1"/>
  <c r="J174" i="29" s="1"/>
  <c r="H368" i="29"/>
  <c r="K368" i="29" s="1" a="1"/>
  <c r="K368" i="29" s="1"/>
  <c r="H352" i="29"/>
  <c r="K352" i="29" s="1" a="1"/>
  <c r="K352" i="29" s="1"/>
  <c r="H414" i="29"/>
  <c r="K414" i="29" s="1" a="1"/>
  <c r="K414" i="29" s="1"/>
  <c r="H212" i="29"/>
  <c r="K212" i="29" s="1" a="1"/>
  <c r="K212" i="29" s="1"/>
  <c r="H235" i="29"/>
  <c r="K235" i="29" s="1" a="1"/>
  <c r="K235" i="29" s="1"/>
  <c r="H377" i="29"/>
  <c r="K377" i="29" s="1" a="1"/>
  <c r="K377" i="29" s="1"/>
  <c r="H211" i="29"/>
  <c r="K211" i="29" s="1" a="1"/>
  <c r="K211" i="29" s="1"/>
  <c r="H245" i="29"/>
  <c r="K245" i="29" s="1" a="1"/>
  <c r="K245" i="29" s="1"/>
  <c r="H367" i="29"/>
  <c r="K367" i="29" s="1" a="1"/>
  <c r="K367" i="29" s="1"/>
  <c r="H345" i="29"/>
  <c r="J345" i="29" s="1" a="1"/>
  <c r="J345" i="29" s="1"/>
  <c r="H293" i="29"/>
  <c r="K293" i="29" s="1" a="1"/>
  <c r="K293" i="29" s="1"/>
  <c r="H207" i="29"/>
  <c r="K207" i="29" s="1" a="1"/>
  <c r="K207" i="29" s="1"/>
  <c r="H199" i="29"/>
  <c r="K199" i="29" s="1" a="1"/>
  <c r="K199" i="29" s="1"/>
  <c r="H285" i="29"/>
  <c r="J285" i="29" s="1" a="1"/>
  <c r="J285" i="29" s="1"/>
  <c r="H269" i="29"/>
  <c r="K269" i="29" s="1" a="1"/>
  <c r="K269" i="29" s="1"/>
  <c r="H411" i="29"/>
  <c r="K411" i="29" s="1" a="1"/>
  <c r="K411" i="29" s="1"/>
  <c r="H319" i="29"/>
  <c r="J319" i="29" s="1" a="1"/>
  <c r="J319" i="29" s="1"/>
  <c r="H232" i="29"/>
  <c r="J232" i="29" s="1" a="1"/>
  <c r="J232" i="29" s="1"/>
  <c r="H234" i="29"/>
  <c r="K234" i="29" s="1" a="1"/>
  <c r="K234" i="29" s="1"/>
  <c r="H332" i="29"/>
  <c r="J332" i="29" s="1" a="1"/>
  <c r="J332" i="29" s="1"/>
  <c r="H400" i="29"/>
  <c r="K400" i="29" s="1" a="1"/>
  <c r="K400" i="29" s="1"/>
  <c r="H294" i="29"/>
  <c r="K294" i="29" s="1" a="1"/>
  <c r="K294" i="29" s="1"/>
  <c r="H176" i="29"/>
  <c r="K176" i="29" s="1" a="1"/>
  <c r="K176" i="29" s="1"/>
  <c r="I3" i="29" a="1"/>
  <c r="I3" i="29" s="1"/>
  <c r="J147" i="29" a="1"/>
  <c r="J147" i="29" s="1"/>
  <c r="AV66" i="12"/>
  <c r="AV68" i="12"/>
  <c r="AV52" i="12"/>
  <c r="AV63" i="12"/>
  <c r="AV65" i="12"/>
  <c r="AF55" i="12"/>
  <c r="D46" i="14" s="1"/>
  <c r="AV74" i="12"/>
  <c r="AV47" i="12"/>
  <c r="AV44" i="12"/>
  <c r="AV51" i="12"/>
  <c r="AV53" i="12"/>
  <c r="AV67" i="12"/>
  <c r="P55" i="12"/>
  <c r="D45" i="14" s="1"/>
  <c r="AF75" i="12"/>
  <c r="E46" i="14" s="1"/>
  <c r="E53" i="14" s="1"/>
  <c r="E60" i="14" s="1"/>
  <c r="AV72" i="12"/>
  <c r="AV46" i="12"/>
  <c r="AV71" i="12"/>
  <c r="AV70" i="12"/>
  <c r="AV64" i="12"/>
  <c r="P75" i="12"/>
  <c r="E45" i="14" s="1"/>
  <c r="E52" i="14" s="1"/>
  <c r="E59" i="14" s="1"/>
  <c r="AV43" i="12"/>
  <c r="AV45" i="12"/>
  <c r="AV48" i="12"/>
  <c r="AV49" i="12"/>
  <c r="AV69" i="12"/>
  <c r="AV73" i="12"/>
  <c r="AV50" i="12"/>
  <c r="AV54" i="12"/>
  <c r="J272" i="29" l="1" a="1"/>
  <c r="J272" i="29" s="1"/>
  <c r="K389" i="29" a="1"/>
  <c r="K389" i="29" s="1"/>
  <c r="K304" i="29" a="1"/>
  <c r="K304" i="29" s="1"/>
  <c r="J393" i="29" a="1"/>
  <c r="J393" i="29" s="1"/>
  <c r="J150" i="29" a="1"/>
  <c r="J150" i="29" s="1"/>
  <c r="K339" i="29" a="1"/>
  <c r="K339" i="29" s="1"/>
  <c r="J379" i="29" a="1"/>
  <c r="J379" i="29" s="1"/>
  <c r="K402" i="29" a="1"/>
  <c r="K402" i="29" s="1"/>
  <c r="K342" i="29" a="1"/>
  <c r="K342" i="29" s="1"/>
  <c r="J234" i="29" a="1"/>
  <c r="J234" i="29" s="1"/>
  <c r="J159" i="29" a="1"/>
  <c r="J159" i="29" s="1"/>
  <c r="K271" i="29" a="1"/>
  <c r="K271" i="29" s="1"/>
  <c r="J378" i="29" a="1"/>
  <c r="J378" i="29" s="1"/>
  <c r="J356" i="29" a="1"/>
  <c r="J356" i="29" s="1"/>
  <c r="J357" i="29" a="1"/>
  <c r="J357" i="29" s="1"/>
  <c r="K331" i="29" a="1"/>
  <c r="K331" i="29" s="1"/>
  <c r="J392" i="29" a="1"/>
  <c r="J392" i="29" s="1"/>
  <c r="J327" i="29" a="1"/>
  <c r="J327" i="29" s="1"/>
  <c r="K200" i="29" a="1"/>
  <c r="K200" i="29" s="1"/>
  <c r="J428" i="29" a="1"/>
  <c r="J428" i="29" s="1"/>
  <c r="J267" i="29" a="1"/>
  <c r="J267" i="29" s="1"/>
  <c r="J292" i="29" a="1"/>
  <c r="J292" i="29" s="1"/>
  <c r="J213" i="29" a="1"/>
  <c r="J213" i="29" s="1"/>
  <c r="J306" i="29" a="1"/>
  <c r="J306" i="29" s="1"/>
  <c r="J423" i="29" a="1"/>
  <c r="J423" i="29" s="1"/>
  <c r="J243" i="29" a="1"/>
  <c r="J243" i="29" s="1"/>
  <c r="J284" i="29" a="1"/>
  <c r="J284" i="29" s="1"/>
  <c r="J188" i="29" a="1"/>
  <c r="J188" i="29" s="1"/>
  <c r="K332" i="29" a="1"/>
  <c r="K332" i="29" s="1"/>
  <c r="K308" i="29" a="1"/>
  <c r="K308" i="29" s="1"/>
  <c r="J413" i="29" a="1"/>
  <c r="J413" i="29" s="1"/>
  <c r="K285" i="29" a="1"/>
  <c r="K285" i="29" s="1"/>
  <c r="J249" i="29" a="1"/>
  <c r="J249" i="29" s="1"/>
  <c r="J161" i="29" a="1"/>
  <c r="J161" i="29" s="1"/>
  <c r="J305" i="29" a="1"/>
  <c r="J305" i="29" s="1"/>
  <c r="J236" i="29" a="1"/>
  <c r="J236" i="29" s="1"/>
  <c r="J176" i="29" a="1"/>
  <c r="J176" i="29" s="1"/>
  <c r="J172" i="29" a="1"/>
  <c r="J172" i="29" s="1"/>
  <c r="K165" i="29" a="1"/>
  <c r="K165" i="29" s="1"/>
  <c r="K160" i="29" a="1"/>
  <c r="K160" i="29" s="1"/>
  <c r="J391" i="29" a="1"/>
  <c r="J391" i="29" s="1"/>
  <c r="J426" i="29" a="1"/>
  <c r="J426" i="29" s="1"/>
  <c r="J315" i="29" a="1"/>
  <c r="J315" i="29" s="1"/>
  <c r="K404" i="29" a="1"/>
  <c r="K404" i="29" s="1"/>
  <c r="K319" i="29" a="1"/>
  <c r="K319" i="29" s="1"/>
  <c r="K399" i="29" a="1"/>
  <c r="K399" i="29" s="1"/>
  <c r="K219" i="29" a="1"/>
  <c r="K219" i="29" s="1"/>
  <c r="K270" i="29" a="1"/>
  <c r="K270" i="29" s="1"/>
  <c r="K376" i="29" a="1"/>
  <c r="K376" i="29" s="1"/>
  <c r="K320" i="29" a="1"/>
  <c r="K320" i="29" s="1"/>
  <c r="K425" i="29" a="1"/>
  <c r="K425" i="29" s="1"/>
  <c r="K344" i="29" a="1"/>
  <c r="K344" i="29" s="1"/>
  <c r="K295" i="29" a="1"/>
  <c r="K295" i="29" s="1"/>
  <c r="J184" i="29" a="1"/>
  <c r="J184" i="29" s="1"/>
  <c r="K369" i="29" a="1"/>
  <c r="K369" i="29" s="1"/>
  <c r="K318" i="29" a="1"/>
  <c r="K318" i="29" s="1"/>
  <c r="J247" i="29" a="1"/>
  <c r="J247" i="29" s="1"/>
  <c r="J268" i="29" a="1"/>
  <c r="J268" i="29" s="1"/>
  <c r="K197" i="29" a="1"/>
  <c r="K197" i="29" s="1"/>
  <c r="K280" i="29" a="1"/>
  <c r="K280" i="29" s="1"/>
  <c r="J375" i="29" a="1"/>
  <c r="J375" i="29" s="1"/>
  <c r="J235" i="29" a="1"/>
  <c r="J235" i="29" s="1"/>
  <c r="J329" i="29" a="1"/>
  <c r="J329" i="29" s="1"/>
  <c r="J211" i="29" a="1"/>
  <c r="J211" i="29" s="1"/>
  <c r="K363" i="29" a="1"/>
  <c r="K363" i="29" s="1"/>
  <c r="J309" i="29" a="1"/>
  <c r="J309" i="29" s="1"/>
  <c r="J281" i="29" a="1"/>
  <c r="J281" i="29" s="1"/>
  <c r="K401" i="29" a="1"/>
  <c r="K401" i="29" s="1"/>
  <c r="J381" i="29" a="1"/>
  <c r="J381" i="29" s="1"/>
  <c r="J343" i="29" a="1"/>
  <c r="J343" i="29" s="1"/>
  <c r="K237" i="29" a="1"/>
  <c r="K237" i="29" s="1"/>
  <c r="K296" i="29" a="1"/>
  <c r="K296" i="29" s="1"/>
  <c r="K340" i="29" a="1"/>
  <c r="K340" i="29" s="1"/>
  <c r="K261" i="29" a="1"/>
  <c r="K261" i="29" s="1"/>
  <c r="J163" i="29" a="1"/>
  <c r="J163" i="29" s="1"/>
  <c r="K279" i="29" a="1"/>
  <c r="K279" i="29" s="1"/>
  <c r="J260" i="29" a="1"/>
  <c r="J260" i="29" s="1"/>
  <c r="K174" i="29" a="1"/>
  <c r="K174" i="29" s="1"/>
  <c r="K185" i="29" a="1"/>
  <c r="K185" i="29" s="1"/>
  <c r="J417" i="29" a="1"/>
  <c r="J417" i="29" s="1"/>
  <c r="J199" i="29" a="1"/>
  <c r="J199" i="29" s="1"/>
  <c r="J245" i="29" a="1"/>
  <c r="J245" i="29" s="1"/>
  <c r="K321" i="29" a="1"/>
  <c r="K321" i="29" s="1"/>
  <c r="J388" i="29" a="1"/>
  <c r="J388" i="29" s="1"/>
  <c r="J256" i="29" a="1"/>
  <c r="J256" i="29" s="1"/>
  <c r="J380" i="29" a="1"/>
  <c r="J380" i="29" s="1"/>
  <c r="J341" i="29" a="1"/>
  <c r="J341" i="29" s="1"/>
  <c r="J221" i="29" a="1"/>
  <c r="J221" i="29" s="1"/>
  <c r="J273" i="29" a="1"/>
  <c r="J273" i="29" s="1"/>
  <c r="K353" i="29" a="1"/>
  <c r="K353" i="29" s="1"/>
  <c r="K297" i="29" a="1"/>
  <c r="K297" i="29" s="1"/>
  <c r="K225" i="29" a="1"/>
  <c r="K225" i="29" s="1"/>
  <c r="K233" i="29" a="1"/>
  <c r="K233" i="29" s="1"/>
  <c r="K427" i="29" a="1"/>
  <c r="K427" i="29" s="1"/>
  <c r="K232" i="29" a="1"/>
  <c r="K232" i="29" s="1"/>
  <c r="K415" i="29" a="1"/>
  <c r="K415" i="29" s="1"/>
  <c r="K307" i="29" a="1"/>
  <c r="K307" i="29" s="1"/>
  <c r="K209" i="29" a="1"/>
  <c r="K209" i="29" s="1"/>
  <c r="K171" i="29" a="1"/>
  <c r="K171" i="29" s="1"/>
  <c r="J224" i="29" a="1"/>
  <c r="J224" i="29" s="1"/>
  <c r="J293" i="29" a="1"/>
  <c r="J293" i="29" s="1"/>
  <c r="J220" i="29" a="1"/>
  <c r="J220" i="29" s="1"/>
  <c r="J210" i="29" a="1"/>
  <c r="J210" i="29" s="1"/>
  <c r="J365" i="29" a="1"/>
  <c r="J365" i="29" s="1"/>
  <c r="J152" i="29" a="1"/>
  <c r="J152" i="29" s="1"/>
  <c r="K316" i="29" a="1"/>
  <c r="K316" i="29" s="1"/>
  <c r="J411" i="29" a="1"/>
  <c r="J411" i="29" s="1"/>
  <c r="J151" i="29" a="1"/>
  <c r="J151" i="29" s="1"/>
  <c r="J291" i="29" a="1"/>
  <c r="J291" i="29" s="1"/>
  <c r="K317" i="29" a="1"/>
  <c r="K317" i="29" s="1"/>
  <c r="J212" i="29" a="1"/>
  <c r="J212" i="29" s="1"/>
  <c r="J269" i="29" a="1"/>
  <c r="J269" i="29" s="1"/>
  <c r="J149" i="29" a="1"/>
  <c r="J149" i="29" s="1"/>
  <c r="J390" i="29" a="1"/>
  <c r="J390" i="29" s="1"/>
  <c r="K173" i="29" a="1"/>
  <c r="K173" i="29" s="1"/>
  <c r="K196" i="29" a="1"/>
  <c r="K196" i="29" s="1"/>
  <c r="J414" i="29" a="1"/>
  <c r="J414" i="29" s="1"/>
  <c r="J175" i="29" a="1"/>
  <c r="J175" i="29" s="1"/>
  <c r="J352" i="29" a="1"/>
  <c r="J352" i="29" s="1"/>
  <c r="J255" i="29" a="1"/>
  <c r="J255" i="29" s="1"/>
  <c r="J259" i="29" a="1"/>
  <c r="J259" i="29" s="1"/>
  <c r="J195" i="29" a="1"/>
  <c r="J195" i="29" s="1"/>
  <c r="J368" i="29" a="1"/>
  <c r="J368" i="29" s="1"/>
  <c r="J201" i="29" a="1"/>
  <c r="J201" i="29" s="1"/>
  <c r="J412" i="29" a="1"/>
  <c r="J412" i="29" s="1"/>
  <c r="K387" i="29" a="1"/>
  <c r="K387" i="29" s="1"/>
  <c r="K282" i="29" a="1"/>
  <c r="K282" i="29" s="1"/>
  <c r="J153" i="29" a="1"/>
  <c r="J153" i="29" s="1"/>
  <c r="J246" i="29" a="1"/>
  <c r="J246" i="29" s="1"/>
  <c r="J231" i="29" a="1"/>
  <c r="J231" i="29" s="1"/>
  <c r="J283" i="29" a="1"/>
  <c r="J283" i="29" s="1"/>
  <c r="J207" i="29" a="1"/>
  <c r="J207" i="29" s="1"/>
  <c r="J367" i="29" a="1"/>
  <c r="J367" i="29" s="1"/>
  <c r="J364" i="29" a="1"/>
  <c r="J364" i="29" s="1"/>
  <c r="K330" i="29" a="1"/>
  <c r="K330" i="29" s="1"/>
  <c r="J198" i="29" a="1"/>
  <c r="J198" i="29" s="1"/>
  <c r="J148" i="29" a="1"/>
  <c r="J148" i="29" s="1"/>
  <c r="J189" i="29" a="1"/>
  <c r="J189" i="29" s="1"/>
  <c r="J333" i="29" a="1"/>
  <c r="J333" i="29" s="1"/>
  <c r="J351" i="29" a="1"/>
  <c r="J351" i="29" s="1"/>
  <c r="J328" i="29" a="1"/>
  <c r="J328" i="29" s="1"/>
  <c r="K345" i="29" a="1"/>
  <c r="K345" i="29" s="1"/>
  <c r="K186" i="29" a="1"/>
  <c r="K186" i="29" s="1"/>
  <c r="K183" i="29" a="1"/>
  <c r="K183" i="29" s="1"/>
  <c r="J294" i="29" a="1"/>
  <c r="J294" i="29" s="1"/>
  <c r="J208" i="29" a="1"/>
  <c r="J208" i="29" s="1"/>
  <c r="J355" i="29" a="1"/>
  <c r="J355" i="29" s="1"/>
  <c r="K403" i="29" a="1"/>
  <c r="K403" i="29" s="1"/>
  <c r="J248" i="29" a="1"/>
  <c r="J248" i="29" s="1"/>
  <c r="J366" i="29" a="1"/>
  <c r="J366" i="29" s="1"/>
  <c r="K424" i="29" a="1"/>
  <c r="K424" i="29" s="1"/>
  <c r="J162" i="29" a="1"/>
  <c r="J162" i="29" s="1"/>
  <c r="J222" i="29" a="1"/>
  <c r="J222" i="29" s="1"/>
  <c r="K429" i="29" a="1"/>
  <c r="K429" i="29" s="1"/>
  <c r="K187" i="29" a="1"/>
  <c r="K187" i="29" s="1"/>
  <c r="J400" i="29" a="1"/>
  <c r="J400" i="29" s="1"/>
  <c r="K405" i="29" a="1"/>
  <c r="K405" i="29" s="1"/>
  <c r="J303" i="29" a="1"/>
  <c r="J303" i="29" s="1"/>
  <c r="J377" i="29" a="1"/>
  <c r="J377" i="29" s="1"/>
  <c r="K177" i="29" a="1"/>
  <c r="K177" i="29" s="1"/>
  <c r="J177" i="29" a="1"/>
  <c r="J177" i="29" s="1"/>
  <c r="K164" i="29" a="1"/>
  <c r="K164" i="29" s="1"/>
  <c r="J164" i="29" a="1"/>
  <c r="J164" i="29" s="1"/>
  <c r="K244" i="29" a="1"/>
  <c r="K244" i="29" s="1"/>
  <c r="J244" i="29" a="1"/>
  <c r="J244" i="29" s="1"/>
  <c r="K223" i="29" a="1"/>
  <c r="K223" i="29" s="1"/>
  <c r="J223" i="29" a="1"/>
  <c r="J223" i="29" s="1"/>
  <c r="K354" i="29" a="1"/>
  <c r="K354" i="29" s="1"/>
  <c r="J354" i="29" a="1"/>
  <c r="J354" i="29" s="1"/>
  <c r="K257" i="29" a="1"/>
  <c r="K257" i="29" s="1"/>
  <c r="J257" i="29" a="1"/>
  <c r="J257" i="29" s="1"/>
  <c r="K258" i="29" a="1"/>
  <c r="K258" i="29" s="1"/>
  <c r="J258" i="29" a="1"/>
  <c r="J258" i="29" s="1"/>
  <c r="J416" i="29" a="1"/>
  <c r="J416" i="29" s="1"/>
  <c r="D52" i="14"/>
  <c r="D59" i="14" s="1"/>
  <c r="D53" i="14"/>
  <c r="D60" i="14" s="1"/>
  <c r="AV75" i="12"/>
  <c r="E47" i="14" s="1"/>
  <c r="E54" i="14" s="1"/>
  <c r="E61" i="14" s="1"/>
  <c r="E71" i="14" s="1"/>
  <c r="AV55" i="12"/>
  <c r="D47" i="14" s="1"/>
  <c r="P5" i="29" l="1"/>
  <c r="N5" i="29"/>
  <c r="N4" i="29"/>
  <c r="P4" i="29"/>
  <c r="E70" i="14"/>
  <c r="E72" i="14"/>
  <c r="E74" i="14" s="1"/>
  <c r="D54" i="14"/>
  <c r="D61" i="14" s="1"/>
  <c r="D71" i="14" s="1"/>
  <c r="E55" i="14"/>
  <c r="C62" i="14"/>
  <c r="C48" i="14"/>
  <c r="E48" i="14"/>
  <c r="D48" i="14"/>
  <c r="O5" i="29" l="1"/>
  <c r="Q5" i="29"/>
  <c r="D72" i="14"/>
  <c r="D70" i="14"/>
  <c r="D55" i="14"/>
  <c r="E62" i="14"/>
  <c r="C77" i="14"/>
  <c r="E73" i="14"/>
  <c r="D62" i="14"/>
  <c r="D74" i="14" l="1"/>
  <c r="Q4" i="29"/>
  <c r="D73" i="14"/>
  <c r="O4" i="29"/>
  <c r="E75" i="14"/>
  <c r="E76" i="14" s="1"/>
  <c r="E77" i="14" s="1"/>
  <c r="D75" i="14" l="1"/>
  <c r="D76" i="14" s="1"/>
  <c r="D77"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tc={E9359FCE-4BAE-4B78-ACBC-B3518BA1E847}</author>
  </authors>
  <commentList>
    <comment ref="C9" authorId="0" shapeId="0" xr:uid="{E9359FCE-4BAE-4B78-ACBC-B3518BA1E847}">
      <text>
        <t>[Threaded comment]
Your version of Excel allows you to read this threaded comment; however, any edits to it will get removed if the file is opened in a newer version of Excel. Learn more: https://go.microsoft.com/fwlink/?linkid=870924
Comment:
    Pending update from SCAG on 9/30/20</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<sst xmlns="http://schemas.openxmlformats.org/spreadsheetml/2006/main" count="9225" uniqueCount="555">
  <si>
    <t>CALCULATOR DATA and PLAN/POLICY INPUTS</t>
  </si>
  <si>
    <t>Data Item</t>
  </si>
  <si>
    <t>Source</t>
  </si>
  <si>
    <t>Location</t>
  </si>
  <si>
    <t>Required Input Data</t>
  </si>
  <si>
    <t>Employment forecast</t>
  </si>
  <si>
    <t>San Diego Forward: The 2021 Regional Plan (2021 Regional Plan)  Draft Series 14 &amp; ABM 2+ (Forecast DS 38)</t>
  </si>
  <si>
    <t>Employment Forecast SANDAG</t>
  </si>
  <si>
    <t>For each scenario year and MSA:</t>
  </si>
  <si>
    <t>Manual input</t>
  </si>
  <si>
    <t>T:\projects\sr14\sql_script_abm2plus\off_model_calc\emp_summation_bymsa.sql</t>
  </si>
  <si>
    <t>jobs by industry category (SANDAG ABM classification)</t>
  </si>
  <si>
    <t>Derived input based on formula</t>
  </si>
  <si>
    <t>SCAG 2016-2040 RTP/SCS, Received from Mana Sangkapichai Apr 09, 2018</t>
  </si>
  <si>
    <t>Employment Forecast SCAG</t>
  </si>
  <si>
    <t>For each scenario year and SCAG county:</t>
  </si>
  <si>
    <t>total employment</t>
  </si>
  <si>
    <t>Regional Population Forecast</t>
  </si>
  <si>
    <t>Main Sheet</t>
  </si>
  <si>
    <t>T:\projects\sr14\sql_script_abm2plus\off_model_calc\pop_by_mgra.sql</t>
  </si>
  <si>
    <t>Travel times, non-military base destinations</t>
  </si>
  <si>
    <t>SANDAG ABM  2+</t>
  </si>
  <si>
    <t>ML Time Savings (Non Mil)</t>
  </si>
  <si>
    <t>For each scenario year:</t>
  </si>
  <si>
    <t>TAZ-to-TAZ AM travel time, general purpose lanes (AM_SOVGPM_TIME)</t>
  </si>
  <si>
    <t>TAZ-to-TAZ AM travel time, managed lanes (AM_HOV2TOLLM_TIME)</t>
  </si>
  <si>
    <t>[travel times averaged to MSA at both origin and destination; see [SANDAG_traveltimesavings.R]</t>
  </si>
  <si>
    <t>Travel times, military base destinations</t>
  </si>
  <si>
    <t>SANDAG ABM 2+</t>
  </si>
  <si>
    <t>ML Time Savings (Mil)</t>
  </si>
  <si>
    <t>TAZ-to-TAZ AM travel time, general purpose lanes, value of time median (AM_SOVGPM_TIME)</t>
  </si>
  <si>
    <t>TAZ-to-TAZ AM travel time, managed lanes, value of time median  (AM_HOV2TOLLM_TIME)</t>
  </si>
  <si>
    <t>[travel times averaged to MSA at trip origin and to base location TAZ(s) at trip destination; see [SANDAG_traveltimesavings.R]]</t>
  </si>
  <si>
    <t>Emission factors</t>
  </si>
  <si>
    <t>EMFAC 2014</t>
  </si>
  <si>
    <t>Emission Factors</t>
  </si>
  <si>
    <t>(ABM 2+)</t>
  </si>
  <si>
    <t>Trips (cold starts) regional emissions (ton)</t>
  </si>
  <si>
    <t>Running CO2 regional emissions (ton)</t>
  </si>
  <si>
    <t>Regional VMT</t>
  </si>
  <si>
    <t>Regional trips</t>
  </si>
  <si>
    <t>CALCULATOR PARAMETERS AND PRINCIPAL ASSUMPTIONS</t>
  </si>
  <si>
    <t>Parameter</t>
  </si>
  <si>
    <t>Details</t>
  </si>
  <si>
    <t>Current vanpool inventory</t>
  </si>
  <si>
    <t>Active vanpools as of May 20, 2020, SANDAG Vanpool Program</t>
  </si>
  <si>
    <t>Vanpool ODs</t>
  </si>
  <si>
    <t>Inventory of vanpools in operation during base year (2016).  Required data for each vanpool includes trip origin, trip destination, employment industry (federal military, federal non-military, non-federal), van capacity, roundtrip mileage.  Trip origin and destination aggregated to MSAs if inside San Diego County, and to County if outside San Diego County.</t>
  </si>
  <si>
    <t>Coefficient of in-vehicle travel time</t>
  </si>
  <si>
    <t>SANDAG ABM 2+
Trip mode choice model, Work tours</t>
  </si>
  <si>
    <t>ML Time Savings (military and non-military)</t>
  </si>
  <si>
    <t>Used to calculate elasticity of demand with respect to travel time and with respect to trip cost.  Input to the demand elasticity formula.</t>
  </si>
  <si>
    <t>Total 2016 San Diego County workers</t>
  </si>
  <si>
    <t>U.S. Census Bureau (2016).  American Community Survey, 2016 1-Year Release. </t>
  </si>
  <si>
    <t xml:space="preserve">ML Time Savings (military and non-military)
</t>
  </si>
  <si>
    <t>Used to calculate vanpool mode market share, an input to the demand elasticity formula (value rounded to 1.6 million workers).</t>
  </si>
  <si>
    <t>Probability of vanpooling</t>
  </si>
  <si>
    <t>SANDAG (2018).  2018 Commute Behavior Survey.</t>
  </si>
  <si>
    <t xml:space="preserve">Used as an input to calculate elasticity of demand with respect to travel time.  Estimated as the proportion of vanpool weekday person trips from total person trips that are suitable for vanpooling. Vanpool weekday person trips are estimated based on vanpool vehicles and observed occupancy. The total person trips that are suitable for vanpooling are based on vanpool program market trends and the assumption that the market for vanpools are work trips that are longer than 50 miles (one-way).  </t>
  </si>
  <si>
    <t>Average one-way vanpool mileage</t>
  </si>
  <si>
    <t xml:space="preserve">SANDAG Vanpool Program Data.  Active vanpools as of May 20, 2020. </t>
  </si>
  <si>
    <r>
      <t xml:space="preserve">Based on historical data reported by vanpool participants to SANDAG, </t>
    </r>
    <r>
      <rPr>
        <i/>
        <sz val="11"/>
        <color theme="1"/>
        <rFont val="Calibri"/>
        <family val="2"/>
        <scheme val="minor"/>
      </rPr>
      <t>excluding distance traveled outside of San Diego County</t>
    </r>
    <r>
      <rPr>
        <sz val="11"/>
        <color theme="1"/>
        <rFont val="Calibri"/>
        <family val="2"/>
        <scheme val="minor"/>
      </rPr>
      <t>.</t>
    </r>
  </si>
  <si>
    <t>Average van capacity (seats)</t>
  </si>
  <si>
    <t>Based on historical data reported by vanpool participants to SANDAG.</t>
  </si>
  <si>
    <t>Average van occupancy</t>
  </si>
  <si>
    <t>Minimum vehicle occupancy is 80% per SANDAG Vanpool Program Guidelines</t>
  </si>
  <si>
    <t>Postal zip code centroid coordinates</t>
  </si>
  <si>
    <t>ESRI USPS zip code area boundary shapefile
https://www.arcgis.com/home/item.html?id=8d2012a2016e484dafaac0451f9aea24</t>
  </si>
  <si>
    <t>Zip code Coordinates</t>
  </si>
  <si>
    <t>Used to approximate the distance traveled by vanpools outside San Diego County</t>
  </si>
  <si>
    <t>County gateway centroids</t>
  </si>
  <si>
    <t>US Census Bureau TIGER line file
https://www.census.gov/geo/maps-data/data/tiger-line.html</t>
  </si>
  <si>
    <t>External Gateway</t>
  </si>
  <si>
    <t>Used to approximate the distance traveled by vanpools outside San Diego County.  Gateways are assumed as follows, based on home county:
   Los Angeles and Orange counties:  Interstate 5
   Riverside and San Bernardino counties:  Interstate 15
   Imperial county:  Interstate 8</t>
  </si>
  <si>
    <t>Ref. No.</t>
  </si>
  <si>
    <t>Citation / Source</t>
  </si>
  <si>
    <t>Description</t>
  </si>
  <si>
    <t>Train, Kenneth (1993). Qualitative Choice Analysis.  Theory, Econometrics, and an Application to Automobile Demand.  The MIT Press:  Cambridge, MA.</t>
  </si>
  <si>
    <t>Derivation of demand elasticity for logit mode choice models.</t>
  </si>
  <si>
    <t>Estimation of the proportion of workers that travel more than 50 miles to work, based on a sample of 4,330 commuters. There are 2,626 commuters with a work location in San Diego County, 72 travel more than 50 miles, so 2.7% have a commute longer than 50 miles.</t>
  </si>
  <si>
    <t>SANDAG (2017). 2017 San Diego Regional Vanpool Participant Survey.</t>
  </si>
  <si>
    <t xml:space="preserve">According to the 2017 Vanpool Passenger Survey , 70 percent of participants indicated that the total personal cost was $100 or less, including 26 percent who paid nothing. </t>
  </si>
  <si>
    <t>Estimation of the vanpool commute market given a total employed population in 2016.</t>
  </si>
  <si>
    <t>DRAFT</t>
  </si>
  <si>
    <t>VMT and GHG Reduction Calculations</t>
  </si>
  <si>
    <t>Inputs / Assumptions</t>
  </si>
  <si>
    <t>Variable</t>
  </si>
  <si>
    <t>Value</t>
  </si>
  <si>
    <t>Notes</t>
  </si>
  <si>
    <t>EMFAC Version</t>
  </si>
  <si>
    <t>Will be specified by SANDAG. Can only take 2014 or 2017.</t>
  </si>
  <si>
    <t>2035 Scenario Name</t>
  </si>
  <si>
    <t>2035 Build</t>
  </si>
  <si>
    <t>Only 1 scenario for each model year can be specified per worksheet. Scenario names can be specified as any string, assuming that same name is applied to the Emissions Factors tab.</t>
  </si>
  <si>
    <t>Currently active vans</t>
  </si>
  <si>
    <t>Military</t>
  </si>
  <si>
    <t>Federal Non-Military</t>
  </si>
  <si>
    <t>Non-Federal</t>
  </si>
  <si>
    <t>Current vanpool operations</t>
  </si>
  <si>
    <t>Avg. round trip mileage, Vanpool trip distance</t>
  </si>
  <si>
    <t>Avg. round trip mileage, Vanpool trip distance in San Diego County only</t>
  </si>
  <si>
    <t>Accounts for vanpool travel within San Diego County only. Out-of-county distance approximated based on home zip code coordinates.</t>
  </si>
  <si>
    <t>Percent vans 9 seats or less</t>
  </si>
  <si>
    <t>Average vanpool capacity (seats), excluding the driver</t>
  </si>
  <si>
    <t>Average vanpool occupancy</t>
  </si>
  <si>
    <t>Minimum vehicle occupancy is 80% per SANDAG Vanpool Program Guidelines.</t>
  </si>
  <si>
    <t>All vanpools</t>
  </si>
  <si>
    <t>Average passengers per van, excluding the driver</t>
  </si>
  <si>
    <t>= average vanpool capacity * average observed vanpool occupancy</t>
  </si>
  <si>
    <t>Vanpool Program Growth Estimates</t>
  </si>
  <si>
    <t>1. Vanpool demand due to regional employment growth</t>
  </si>
  <si>
    <t>Vanpool Industry</t>
  </si>
  <si>
    <t>Total vanpools due to regional employment growth</t>
  </si>
  <si>
    <t>Assumes that the number of vanpools changes proportionally with employment at the destination MSA (County if vanpool destination is outside San Diego County).</t>
  </si>
  <si>
    <t>TOTAL</t>
  </si>
  <si>
    <t>2. Vanpool demand due to managed lane investments</t>
  </si>
  <si>
    <t>New vanpools due to managed lane infrastructure investments</t>
  </si>
  <si>
    <t>Induced demand for vanpools as the region builds managed lanes which result in travel time savings relative to traveling on general purpose lanes.  Travel time savings vary by trip origin and destination, and by scenario year.</t>
  </si>
  <si>
    <t xml:space="preserve">TOTAL VANPOOLS </t>
  </si>
  <si>
    <t>Total vanpools</t>
  </si>
  <si>
    <t>Total vanpools due to regional employment growth and managed lane investments</t>
  </si>
  <si>
    <t>VMT and GHG Reduction Results</t>
  </si>
  <si>
    <t>Plan CO2 Emissions</t>
  </si>
  <si>
    <t>Regional population</t>
  </si>
  <si>
    <t>Draft SANDAG Series 14 Regional Growth Forecast (ABM2+)</t>
  </si>
  <si>
    <t>Daily CO2 emissions (short tons)</t>
  </si>
  <si>
    <t>= Sum of running emissions and trip start emissions trip start emissions</t>
  </si>
  <si>
    <r>
      <t xml:space="preserve">Daily emissions per capita (lbs) </t>
    </r>
    <r>
      <rPr>
        <sz val="11"/>
        <color theme="1"/>
        <rFont val="Calibri"/>
        <family val="2"/>
        <scheme val="minor"/>
      </rPr>
      <t/>
    </r>
  </si>
  <si>
    <t xml:space="preserve">= Daily emissions (short tons) * 2000 lbs / 1 short ton / regional population </t>
  </si>
  <si>
    <t>Total daily vehicle trip reduction</t>
  </si>
  <si>
    <r>
      <rPr>
        <i/>
        <sz val="10"/>
        <color theme="1"/>
        <rFont val="Calibri"/>
        <family val="2"/>
        <scheme val="minor"/>
      </rPr>
      <t>= total vans * average occupants (exc. driver) * 2 trips per day</t>
    </r>
  </si>
  <si>
    <t>Total daily VMT reduction by vanpooling</t>
  </si>
  <si>
    <t>= total vans * average occupants (exc. driver) * round trip mileage, trip total</t>
  </si>
  <si>
    <t>VMT reduced in San Diego County by vanpooling</t>
  </si>
  <si>
    <t>= total vans * average occupants (exc. driver) * round trip mileage within San Diego</t>
  </si>
  <si>
    <t>GHG reduction due to cold starts (short tons)</t>
  </si>
  <si>
    <t>= vehicle trip reduction * trip starts GHG emission factor</t>
  </si>
  <si>
    <t>GHG reduction due to VMT (short tons)</t>
  </si>
  <si>
    <t>= VMT reduction in San Diego County by vanpooling * running GHG emission factor</t>
  </si>
  <si>
    <t>Daily Total GHG reduction (short tons)</t>
  </si>
  <si>
    <t>= trip + VMT GHG emission reduction</t>
  </si>
  <si>
    <t>Daily Per capita GHG reduction (lbs/person)</t>
  </si>
  <si>
    <t>= Total daily GHG reductions * 2000 lbs / 1 short ton / regional population</t>
  </si>
  <si>
    <t>Daily Per capita GHG reduction</t>
  </si>
  <si>
    <t xml:space="preserve">= Daily per capita GHG reduction (lbs/person) / Daily emissions per capita (lbs) </t>
  </si>
  <si>
    <t>Vanpool demand due to regional employment growth</t>
  </si>
  <si>
    <t xml:space="preserve">Historically, the SANDAG Vanpool Program has been successful in establishing vanpools in certain industries. This includes the military, federal government &amp; public administration, and non-federal industries like manufacturing, and the professional, scientific, and technical services. Based on existing vanpool program trends and employment growth forecasts, this strategy assumes that SANDAG will continue to conduct targeted vanpool outreach to specific industries to support future program growth. 
</t>
  </si>
  <si>
    <t>Baseline military vanpools, 2020</t>
  </si>
  <si>
    <t>Baseline federal, non-military vanpools, 2020</t>
  </si>
  <si>
    <t>Baseline non-federal vanpools, 2020</t>
  </si>
  <si>
    <t>DESTINATION</t>
  </si>
  <si>
    <t>CENTRAL</t>
  </si>
  <si>
    <t>NORTH CITY</t>
  </si>
  <si>
    <t>SOUTH SUBURBAN</t>
  </si>
  <si>
    <t>EAST SUBURBAN</t>
  </si>
  <si>
    <t>NORTH COUNTY WEST</t>
  </si>
  <si>
    <t>NORTH COUNTY EAST</t>
  </si>
  <si>
    <t>EAST COUNTY</t>
  </si>
  <si>
    <t>RIVERSIDE COUNTY</t>
  </si>
  <si>
    <t>ORANGE COUNTY</t>
  </si>
  <si>
    <t>IMPERIAL COUNTY</t>
  </si>
  <si>
    <t>SAN BERNARDINO COUNTY</t>
  </si>
  <si>
    <t>LOS ANGELES COUNTY</t>
  </si>
  <si>
    <t>ORIGIN</t>
  </si>
  <si>
    <t>N CITY</t>
  </si>
  <si>
    <t>S SUBURBAN</t>
  </si>
  <si>
    <t>E SUBURBAN</t>
  </si>
  <si>
    <t>NC WEST</t>
  </si>
  <si>
    <t>NC EAST</t>
  </si>
  <si>
    <t>E COUNTY</t>
  </si>
  <si>
    <t>RV</t>
  </si>
  <si>
    <t>OR</t>
  </si>
  <si>
    <t>IM</t>
  </si>
  <si>
    <t>SB</t>
  </si>
  <si>
    <t>LA</t>
  </si>
  <si>
    <t>n/a</t>
  </si>
  <si>
    <t>Source: Active vanpools as of May 20, 2020, SANDAG Vanpool Program</t>
  </si>
  <si>
    <t>Military employment at destination MSA</t>
  </si>
  <si>
    <t>Federal, non-military employment at destination MSA</t>
  </si>
  <si>
    <t>Total non-federal employment at destination MSA</t>
  </si>
  <si>
    <t>For destinations outside San Diego county, used total employment (no military employment estimate available)</t>
  </si>
  <si>
    <t>For destinations outside San Diego county, used total employment (no federal non-military employment estimate available)</t>
  </si>
  <si>
    <t>For destinations outside San Diego county, used total employment (no non-federal employment estimate available)</t>
  </si>
  <si>
    <t>FORECAST YEAR</t>
  </si>
  <si>
    <t>Source: San Diego Forward: The 2021 Regional Plan (2021 Regional Plan)  Draft Series 14 &amp; ABM 2+ (Forecast DS 38)</t>
  </si>
  <si>
    <t>Projected military vanpools, 2035</t>
  </si>
  <si>
    <t>Projected federal, non-military vanpools, 2035</t>
  </si>
  <si>
    <t>Projected non-federal vanpools, 2035</t>
  </si>
  <si>
    <t>= Base year vanpools * (scenario year employment @ destination MSA / base year employment @ destination MSA)</t>
  </si>
  <si>
    <t>Projected military vanpools, 2050</t>
  </si>
  <si>
    <t>Projected federal, non-military vanpools, 2050</t>
  </si>
  <si>
    <t>Projected non-federal vanpools, 2050</t>
  </si>
  <si>
    <t xml:space="preserve"> </t>
  </si>
  <si>
    <t>Van ID</t>
  </si>
  <si>
    <t>Employer</t>
  </si>
  <si>
    <t>Industry</t>
  </si>
  <si>
    <t>Vanpool Destination</t>
  </si>
  <si>
    <t>Origin Zip</t>
  </si>
  <si>
    <t>Destination ZIP</t>
  </si>
  <si>
    <t>Daily Round Trip Mileage</t>
  </si>
  <si>
    <t>Van Type</t>
  </si>
  <si>
    <t>Vehicle Capacity</t>
  </si>
  <si>
    <t>Vehicle occupancy (excl. driver)</t>
  </si>
  <si>
    <t>Industry Type</t>
  </si>
  <si>
    <t>Origin MSA</t>
  </si>
  <si>
    <t>Destination MSA</t>
  </si>
  <si>
    <t>Origin Zip 
Latitude</t>
  </si>
  <si>
    <t>Origin Zip Longitude</t>
  </si>
  <si>
    <t>Destination Zip Latitude</t>
  </si>
  <si>
    <t>Destination Zip Longitude</t>
  </si>
  <si>
    <t>Gateway</t>
  </si>
  <si>
    <t>Gateway Latitude</t>
  </si>
  <si>
    <t>Gateway Longitude</t>
  </si>
  <si>
    <t>Out-of-County One-way Mileage</t>
  </si>
  <si>
    <t>In-County Roundtrip Mileage</t>
  </si>
  <si>
    <t>NASNI</t>
  </si>
  <si>
    <t>Central</t>
  </si>
  <si>
    <t>2018 Volkswagen ATLAS - 7 Seats</t>
  </si>
  <si>
    <t>South Suburban</t>
  </si>
  <si>
    <t>Solar Turbines</t>
  </si>
  <si>
    <t>Manufacturing</t>
  </si>
  <si>
    <t>2019 Ford TRANS - 15 Seats</t>
  </si>
  <si>
    <t>Riverside County</t>
  </si>
  <si>
    <t>2019 Ford TRANS - 7 Seats</t>
  </si>
  <si>
    <t>North County East</t>
  </si>
  <si>
    <t>2018 Ford TRANS - 10 Seats</t>
  </si>
  <si>
    <t>NAB</t>
  </si>
  <si>
    <t>East Suburban</t>
  </si>
  <si>
    <t>2019 Infiniti QX60 - 7 Seats</t>
  </si>
  <si>
    <t>Northrop Grumman</t>
  </si>
  <si>
    <t>Professional, Scientific, &amp; Technical Services</t>
  </si>
  <si>
    <t>North City</t>
  </si>
  <si>
    <t>2016 Chevrolet Express 2500 - 8 Seats</t>
  </si>
  <si>
    <t>County of San Diego</t>
  </si>
  <si>
    <t>Government &amp; Public Administration</t>
  </si>
  <si>
    <t>2019 Chevrolet TRAV - 7 Seats</t>
  </si>
  <si>
    <t>Navy - North Island</t>
  </si>
  <si>
    <t>2020 Ford TRANS - 7 Seats</t>
  </si>
  <si>
    <t>Nassco</t>
  </si>
  <si>
    <t>2020 Dodge DURA - 7 Seats</t>
  </si>
  <si>
    <t>2018 Ford TRANS - 8 Seats</t>
  </si>
  <si>
    <t>2020 Nissan PATH - 7 Seats</t>
  </si>
  <si>
    <t>Orange County</t>
  </si>
  <si>
    <t>Cubic Corp.</t>
  </si>
  <si>
    <t>2015 Chevrolet Express 2500 - 8 Seats</t>
  </si>
  <si>
    <t>Navy-32nd St Naval Station</t>
  </si>
  <si>
    <t>2019 Dodge DURA - 7 Seats</t>
  </si>
  <si>
    <t>2015 Chevrolet Express 2500 - 7 Seats</t>
  </si>
  <si>
    <t>Beckman Coulter</t>
  </si>
  <si>
    <t>North County West</t>
  </si>
  <si>
    <t>San Diego Zoo</t>
  </si>
  <si>
    <t>Arts, Entertainment, &amp; Recreation</t>
  </si>
  <si>
    <t>San Diego Safari Park</t>
  </si>
  <si>
    <t>2015 Chevrolet Express 3500 - 15 Seats</t>
  </si>
  <si>
    <t>Watkins Manufacturing</t>
  </si>
  <si>
    <t>2019 Ford TRANS - 12 Seats</t>
  </si>
  <si>
    <t>Sony Electronics</t>
  </si>
  <si>
    <t>2020 Ford TRANS - 9 Seats</t>
  </si>
  <si>
    <t>Naval Base San Diego</t>
  </si>
  <si>
    <t>2018 Ford EXPE - 8 Seats</t>
  </si>
  <si>
    <t>2020 Ford TRANS - 15 Seats</t>
  </si>
  <si>
    <t>Camp Pendleton</t>
  </si>
  <si>
    <t>2020 Ford EXPE - 8 Seats</t>
  </si>
  <si>
    <t>General Dynamic</t>
  </si>
  <si>
    <t>Imperial County</t>
  </si>
  <si>
    <t>SPAWAR</t>
  </si>
  <si>
    <t>2017 Ford TRANS - 8 Seats</t>
  </si>
  <si>
    <t>2019 Ford TRANS - 8 Seats</t>
  </si>
  <si>
    <t>2018 Ford Explorer - 7 Seats</t>
  </si>
  <si>
    <t>2017 Ford TRANS - 7 Seats</t>
  </si>
  <si>
    <t>Metropolitian Correction Center</t>
  </si>
  <si>
    <t>Federal</t>
  </si>
  <si>
    <t>US Border Patrol</t>
  </si>
  <si>
    <t>East County</t>
  </si>
  <si>
    <t>2020 Buick ENCL - 7 Seats</t>
  </si>
  <si>
    <t>2017 Chevrolet Express 2500 - 10 Seats</t>
  </si>
  <si>
    <t>BAE Systems</t>
  </si>
  <si>
    <t>2019 Ford TRANS - 9 Seats</t>
  </si>
  <si>
    <t>2020 Ford TRANS - 8 Seats</t>
  </si>
  <si>
    <t>Naval Medical Center</t>
  </si>
  <si>
    <t>2019 Ford TRANS - 10 Seats</t>
  </si>
  <si>
    <t>Union Bank</t>
  </si>
  <si>
    <t>Finance &amp; Insurance</t>
  </si>
  <si>
    <t>Solar Turbines - Sky Park Dr.</t>
  </si>
  <si>
    <t>Marines - Point Loma</t>
  </si>
  <si>
    <t>2020 Chevrolet TRAV - 7 Seats</t>
  </si>
  <si>
    <t>US Border Patrol - Pine Valley</t>
  </si>
  <si>
    <t>2018 Ford TRANS - 12 Seats</t>
  </si>
  <si>
    <t>2017 Ford TRANS - 15 Seats</t>
  </si>
  <si>
    <t>City of San Diego</t>
  </si>
  <si>
    <t>Zimmer Dental</t>
  </si>
  <si>
    <t>Health Care &amp; Social Assistance</t>
  </si>
  <si>
    <t>Navy-North Island</t>
  </si>
  <si>
    <t>US Border Patrol Blvd</t>
  </si>
  <si>
    <t>2020 Ford EXPL - 7 Seats</t>
  </si>
  <si>
    <t>United States District Courts</t>
  </si>
  <si>
    <t>Department of Defense</t>
  </si>
  <si>
    <t>Naval Base Point Loma</t>
  </si>
  <si>
    <t>San Diego State University</t>
  </si>
  <si>
    <t>Education Services &amp; Academic Institutions</t>
  </si>
  <si>
    <t>2018 Ford TRANS - 7 Seats</t>
  </si>
  <si>
    <t>RJ Donovan Correction Facility</t>
  </si>
  <si>
    <t>Golden Acorn Casino</t>
  </si>
  <si>
    <t>2018 Infiniti QX60 - 7 Seats</t>
  </si>
  <si>
    <t>General Dynamics - NASSCO</t>
  </si>
  <si>
    <t>2018 GMC - 10 Seats</t>
  </si>
  <si>
    <t>MCAS Miramar</t>
  </si>
  <si>
    <t>Southwest Marine</t>
  </si>
  <si>
    <t>Retail Trade</t>
  </si>
  <si>
    <t>UCSD</t>
  </si>
  <si>
    <t>2019 Nissan PATH - 7 Seats</t>
  </si>
  <si>
    <t>2019 Volkswagen ATLAS - 7 Seats</t>
  </si>
  <si>
    <t>UTC Aerospace Systems</t>
  </si>
  <si>
    <t>2019 Ford EXPL - 7 Seats</t>
  </si>
  <si>
    <t>VA Medical Center</t>
  </si>
  <si>
    <t>Carefusion</t>
  </si>
  <si>
    <t>SONGS</t>
  </si>
  <si>
    <t>Utilities</t>
  </si>
  <si>
    <t>Marines - Camp Pendleton</t>
  </si>
  <si>
    <t>Qualcomm</t>
  </si>
  <si>
    <t>2018 Ford TRANS - 9 Seats</t>
  </si>
  <si>
    <t>Gen Probe</t>
  </si>
  <si>
    <t>2016 Ford TRANS - 14 Seats</t>
  </si>
  <si>
    <t>NAVY</t>
  </si>
  <si>
    <t>2016 Chevrolet Express 2500 - 12 Seats</t>
  </si>
  <si>
    <t>East County Transitional Living</t>
  </si>
  <si>
    <t>Caltrans</t>
  </si>
  <si>
    <t>CALTRANS</t>
  </si>
  <si>
    <t>NAVY - NORTH ISLAND</t>
  </si>
  <si>
    <t>TSA</t>
  </si>
  <si>
    <t>General Dynamics</t>
  </si>
  <si>
    <t>Department of Veterans Affair</t>
  </si>
  <si>
    <t>San Diego Superior Court</t>
  </si>
  <si>
    <t>Costco</t>
  </si>
  <si>
    <t>2016 Chevrolet Express 2500 - 9 Seats</t>
  </si>
  <si>
    <t>Navy Broadway Complex</t>
  </si>
  <si>
    <t>Barona Casino</t>
  </si>
  <si>
    <t>Dept of Justice</t>
  </si>
  <si>
    <t>ATK Space Systems</t>
  </si>
  <si>
    <t>MCRD</t>
  </si>
  <si>
    <t>San Bernardino County</t>
  </si>
  <si>
    <t>BAE systems</t>
  </si>
  <si>
    <t>Teradata Corp</t>
  </si>
  <si>
    <t>2017 Ford TRANS - 9 Seats</t>
  </si>
  <si>
    <t>Genentech</t>
  </si>
  <si>
    <t>Veterans Administrative Building</t>
  </si>
  <si>
    <t>NAVFAC Southwest</t>
  </si>
  <si>
    <t>NASSCO</t>
  </si>
  <si>
    <t>2019 Ford EXPE - 8 Seats</t>
  </si>
  <si>
    <t>Bureau of Prisons</t>
  </si>
  <si>
    <t>Sharp Hospital</t>
  </si>
  <si>
    <t>Board of Equalization</t>
  </si>
  <si>
    <t>Naval Base El Centro</t>
  </si>
  <si>
    <t>United Health Care (Optum Rx)</t>
  </si>
  <si>
    <t>US Navy</t>
  </si>
  <si>
    <t>2017 Ford TRANS - 10 Seats</t>
  </si>
  <si>
    <t>San Diego Airport Authority</t>
  </si>
  <si>
    <t>SDG&amp;E</t>
  </si>
  <si>
    <t>San Diego Zoo Global</t>
  </si>
  <si>
    <t>DEA</t>
  </si>
  <si>
    <t>San Diego Unified School District</t>
  </si>
  <si>
    <t>Marines - Marine Corps Recruit Depot</t>
  </si>
  <si>
    <t>Scripps Clinic</t>
  </si>
  <si>
    <t>Sharp HealthCare</t>
  </si>
  <si>
    <t>DCMA</t>
  </si>
  <si>
    <t>General Atomics</t>
  </si>
  <si>
    <t>2015 Chevrolet Express 2500 - 10 Seats</t>
  </si>
  <si>
    <t>Johnson Matthey</t>
  </si>
  <si>
    <t>2018 Nissan Pathfinder - 7 Seats</t>
  </si>
  <si>
    <t>Palomar Medical Center</t>
  </si>
  <si>
    <t>2019 Kia Sorento - 7 Seats</t>
  </si>
  <si>
    <t>Kaiser Permanente</t>
  </si>
  <si>
    <t>2015 Chevrolet Express - 10 Seats</t>
  </si>
  <si>
    <t>Marines - Miramar</t>
  </si>
  <si>
    <t>Caliber Home Loans</t>
  </si>
  <si>
    <t>Delta Design</t>
  </si>
  <si>
    <t>Marines-Camp Pendleton</t>
  </si>
  <si>
    <t>GIA-Gemological Institute of America Inc</t>
  </si>
  <si>
    <t>Metropolitan Correctional Center</t>
  </si>
  <si>
    <t>Scripps Health</t>
  </si>
  <si>
    <t>Navy</t>
  </si>
  <si>
    <t>2015 Chevrolet Express Express 3500 - 10 Seats</t>
  </si>
  <si>
    <t>Scripps Medical Foundation</t>
  </si>
  <si>
    <t>Illumina</t>
  </si>
  <si>
    <t>Sound United</t>
  </si>
  <si>
    <t>Genetech - Oceanside</t>
  </si>
  <si>
    <t>Jerome's Furniture</t>
  </si>
  <si>
    <t>VA Hospital San Diego</t>
  </si>
  <si>
    <t>Scripps Clinic Rancho Bernardo</t>
  </si>
  <si>
    <t>Port of San Diego</t>
  </si>
  <si>
    <t>Thermo Fisher Scientific</t>
  </si>
  <si>
    <t>MA Engineers</t>
  </si>
  <si>
    <t>Magnaflow</t>
  </si>
  <si>
    <t>Volcano Corporation</t>
  </si>
  <si>
    <t>US Border Patrol - San Ysidro</t>
  </si>
  <si>
    <t>2020 Nissan ARMADA - 8 Seats</t>
  </si>
  <si>
    <t>VA Hospital - San Diego</t>
  </si>
  <si>
    <t>HME</t>
  </si>
  <si>
    <t>2020 Ford TRANS - 10 Seats</t>
  </si>
  <si>
    <t>Scripps 4S</t>
  </si>
  <si>
    <t>Thermo FIsher Scientific</t>
  </si>
  <si>
    <t>Illumina Inc</t>
  </si>
  <si>
    <t>Contract Services Group, Inc.</t>
  </si>
  <si>
    <t>Intel</t>
  </si>
  <si>
    <t>US Border Patrol - Campo</t>
  </si>
  <si>
    <t>Naval Hospital - Bob Wilson Dr. (SD)</t>
  </si>
  <si>
    <t>Marines</t>
  </si>
  <si>
    <t>Gilead Sciences, Oceanside</t>
  </si>
  <si>
    <t>2018 Nissan ARMADA - 8 Seats</t>
  </si>
  <si>
    <t>Grand Pacific Palisades</t>
  </si>
  <si>
    <t>SPAWAR Old Town</t>
  </si>
  <si>
    <t>US BORDER PATROL</t>
  </si>
  <si>
    <t>Diakont</t>
  </si>
  <si>
    <t>Fleet &amp; Industry Supply Center</t>
  </si>
  <si>
    <t>METROPOLITAN CORRECTIONAL CENTER</t>
  </si>
  <si>
    <t>KHS&amp;S</t>
  </si>
  <si>
    <t>Construction</t>
  </si>
  <si>
    <t>California Army National Guard</t>
  </si>
  <si>
    <t>US Border Patrol - El Cajon</t>
  </si>
  <si>
    <t>VA Hospital-San Diego</t>
  </si>
  <si>
    <t>Palomar Health</t>
  </si>
  <si>
    <t>Solar Turbines - Pacific Hwy</t>
  </si>
  <si>
    <t>2020 Ford TRANS - 14 Seats</t>
  </si>
  <si>
    <t>Legoland</t>
  </si>
  <si>
    <t>HL Welding</t>
  </si>
  <si>
    <t>NAVWAR Point Loma</t>
  </si>
  <si>
    <t>Navy - Point Loma</t>
  </si>
  <si>
    <t>US.Border Patrol - Pine Valley</t>
  </si>
  <si>
    <t>San Diego Naval Base</t>
  </si>
  <si>
    <t>BAE Systems Inc</t>
  </si>
  <si>
    <t>Zettler Group</t>
  </si>
  <si>
    <t>Sharp Health Care</t>
  </si>
  <si>
    <t>Naval Base SD</t>
  </si>
  <si>
    <t>32nd Street Naval Station</t>
  </si>
  <si>
    <t>Naval Base North Island</t>
  </si>
  <si>
    <t>Staff Pro Workforce</t>
  </si>
  <si>
    <t>mil</t>
  </si>
  <si>
    <t>nmil</t>
  </si>
  <si>
    <t>nfed</t>
  </si>
  <si>
    <t>tot</t>
  </si>
  <si>
    <t>trips</t>
  </si>
  <si>
    <t>vmt</t>
  </si>
  <si>
    <t>COMPARISONS TO MAIN SHEET (CONFIRMING CONSISTENCY)</t>
  </si>
  <si>
    <t>year</t>
  </si>
  <si>
    <t>orig</t>
  </si>
  <si>
    <t>dest</t>
  </si>
  <si>
    <t>VP</t>
  </si>
  <si>
    <t>YEAR</t>
  </si>
  <si>
    <t>VP TRIPS</t>
  </si>
  <si>
    <t>MATCHES MAIN…</t>
  </si>
  <si>
    <t>VP VMT</t>
  </si>
  <si>
    <t>MATCHES MAIN</t>
  </si>
  <si>
    <t>vd_ml_2035_nfed_tab</t>
  </si>
  <si>
    <t/>
  </si>
  <si>
    <t>Military vanpool demand due to managed lane infrastructure investments</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</si>
  <si>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As the subsidy increases, vanpoolers would pay less per trip than under the current lease subsidy and so more persons would join the program.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</si>
  <si>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Average one-way weekday travel time (minutes) based on existing vanpool fleet, 2020</t>
  </si>
  <si>
    <t>DESTINATION (Military Bases)</t>
  </si>
  <si>
    <t>NA</t>
  </si>
  <si>
    <t>Source:</t>
  </si>
  <si>
    <t>SANDAG ABM 2+ highway level of service (LOS) skims</t>
  </si>
  <si>
    <t>Zone to zone (MGRA) travel time, averaged over MSAs. For origins or destinations outside San Diego county, travel time was calculated to/from the county border, using the most likely entry/exit external zone.</t>
  </si>
  <si>
    <t>See [traveltimesavings.R] for calculation details</t>
  </si>
  <si>
    <t>Average travel time savings (minutes), 2035</t>
  </si>
  <si>
    <t>Average travel time savings (minutes), 2050</t>
  </si>
  <si>
    <t>Travel time savings is the zone to zone difference in travel time between the "drive alone no toll" travel time and the "shared ride 2p toll" travel time, averaged over MSAs.</t>
  </si>
  <si>
    <t>Elasticity of demand for vanpooling with respect to travel time, per origin-destination travel market</t>
  </si>
  <si>
    <t>Vanpool weekday person trips</t>
  </si>
  <si>
    <t>Vanpool person trips on an average weekday (based on the number of active vanpools as of June 30, 2018, observed vanpool occupancy, and 2 vanpool trips per day) [4]</t>
  </si>
  <si>
    <t>Total person trips that are suitable for vanpooling</t>
  </si>
  <si>
    <t>Daily work trips with one-way distance of 50 miles or more (1.6M workers, 2 trips per worker on average; 2.7% of all trips are 50+ miles long) [2]</t>
  </si>
  <si>
    <t xml:space="preserve"> Probability of vanpooling (probvp) = vanpool trips / total person trips that are suitable for vanpooling</t>
  </si>
  <si>
    <t>Marginal disutility of time</t>
  </si>
  <si>
    <t>In-vehicle time coefficient (civt) of the work trip mode choice model, SANDAG ABM 2+ (the same as ABM14.0.1)</t>
  </si>
  <si>
    <t>DESTINATION MSA (MILITARY BASES)</t>
  </si>
  <si>
    <t>ORIGIN MSA</t>
  </si>
  <si>
    <t>Percent change in demand for vanpooling due to ML time savings, 2035</t>
  </si>
  <si>
    <t>Percent change in demand for vanpooling due to ML time savings, 2050</t>
  </si>
  <si>
    <t>Vanpool growth factor due to ML time savings, 2035</t>
  </si>
  <si>
    <t>Vanpool growth factor due to ML time savings, 2050</t>
  </si>
  <si>
    <t>Federal and non-military vanpool demand due to managed lane infrastructure investments</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</si>
  <si>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</si>
  <si>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DESTINATION MSA</t>
  </si>
  <si>
    <t>Active vanpools as of May 20,2020 , SANDAG Vanpool Program</t>
  </si>
  <si>
    <t>See [SANDAG_TravelTime2016.R] for calculation details</t>
  </si>
  <si>
    <t>SANDAG ABM2+ highway level of service (LOS) skims</t>
  </si>
  <si>
    <t>scenario_id</t>
  </si>
  <si>
    <t>msa_modeling_1</t>
  </si>
  <si>
    <t>name</t>
  </si>
  <si>
    <t>emp_ag</t>
  </si>
  <si>
    <t>emp_const_non_bldg_prod</t>
  </si>
  <si>
    <t>emp_const_non_bldg_office</t>
  </si>
  <si>
    <t>emp_utilities_prod</t>
  </si>
  <si>
    <t>emp_utilities_office</t>
  </si>
  <si>
    <t>emp_const_bldg_prod</t>
  </si>
  <si>
    <t>emp_const_bldg_office</t>
  </si>
  <si>
    <t>emp_mfg_prod</t>
  </si>
  <si>
    <t>emp_mfg_office</t>
  </si>
  <si>
    <t>emp_whsle_whs</t>
  </si>
  <si>
    <t>emp_trans</t>
  </si>
  <si>
    <t>emp_retail</t>
  </si>
  <si>
    <t>emp_prof_bus_svcs</t>
  </si>
  <si>
    <t>emp_prof_bus_svcs_bldg_maint</t>
  </si>
  <si>
    <t>emp_pvt_ed_k12</t>
  </si>
  <si>
    <t>emp_pvt_ed_post_k12_oth</t>
  </si>
  <si>
    <t>emp_health</t>
  </si>
  <si>
    <t>emp_personal_svcs_office</t>
  </si>
  <si>
    <t>emp_amusement</t>
  </si>
  <si>
    <t>emp_hotel</t>
  </si>
  <si>
    <t>emp_restaurant_bar</t>
  </si>
  <si>
    <t>emp_personal_svcs_retail</t>
  </si>
  <si>
    <t>emp_religious</t>
  </si>
  <si>
    <t>emp_pvt_hh</t>
  </si>
  <si>
    <t>emp_state_local_gov_ent</t>
  </si>
  <si>
    <t>emp_fed_non_mil</t>
  </si>
  <si>
    <t>emp_fed_mil</t>
  </si>
  <si>
    <t>emp_state_local_gov_blue</t>
  </si>
  <si>
    <t>emp_state_local_gov_white</t>
  </si>
  <si>
    <t>emp_public_ed</t>
  </si>
  <si>
    <t>emp_own_occ_dwell_mgmt</t>
  </si>
  <si>
    <t>emp_total</t>
  </si>
  <si>
    <t>Year</t>
  </si>
  <si>
    <t>County</t>
  </si>
  <si>
    <t>Employment</t>
  </si>
  <si>
    <t>VN</t>
  </si>
  <si>
    <t>Source:  SCAG 2016-2045 RTP/SCS
Received from Mana Sangkapichai Oct 14, 2020. SCAG forecast only includes up to 2045 based on the RP horizon year. For purposes of this calculator, the 2050 year utilizes 2045 SCAG forecast data as proxy.</t>
  </si>
  <si>
    <t>ZIP_CODE</t>
  </si>
  <si>
    <t>LAT</t>
  </si>
  <si>
    <t>LONG</t>
  </si>
  <si>
    <t>LAT_FEET</t>
  </si>
  <si>
    <t>LONG_FEET</t>
  </si>
  <si>
    <t>San Diego County Gateways</t>
  </si>
  <si>
    <t>These locations are used to calculate vanpool distance traveled outside of San Diego County.  The latitude &amp; longitude values below correspond approximately to the intersection of the county boundary and the principal highways into San Diego.</t>
  </si>
  <si>
    <t>Home County</t>
  </si>
  <si>
    <t>I-8</t>
  </si>
  <si>
    <t>I-15</t>
  </si>
  <si>
    <t>I-5</t>
  </si>
  <si>
    <t>Los Angeles County</t>
  </si>
  <si>
    <t>EMFAC CO2 Emission Factors</t>
  </si>
  <si>
    <t>Per ABM 2+</t>
  </si>
  <si>
    <t>EMFAC</t>
  </si>
  <si>
    <t>2050 Build</t>
  </si>
  <si>
    <t>Scenario ID</t>
  </si>
  <si>
    <t>SB375 CO2 Total Running Emissions (RunEx) (short tons)</t>
  </si>
  <si>
    <t>SB375 CO2 RunEx Emission Factor (EF) (tons/mile)</t>
  </si>
  <si>
    <t>SB375 CO2 Trip Start Emissions (StartEx) (tons)</t>
  </si>
  <si>
    <t>Regional Vehicle Trips</t>
  </si>
  <si>
    <t>SB375 CO2 StartEx Emission Factor (EF) (tons/trip)</t>
  </si>
  <si>
    <t>EMFAC Values</t>
  </si>
  <si>
    <t>SB375 CO2 RunEx</t>
  </si>
  <si>
    <t>SB375 VMT</t>
  </si>
  <si>
    <t>SB375 CO2 RunEx EF
(tons per mile)</t>
  </si>
  <si>
    <t>SB375 CO2 StartEx</t>
  </si>
  <si>
    <t>SB375 Vehicle Trips</t>
  </si>
  <si>
    <t>SB375 CO2 StartEx EF
(tons per 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</si>
</sst>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43" formatCode="_(* #,##0.00_);_(* \(#,##0.00\);_(* &quot;-&quot;??_);_(@_)"/>
    <numFmt numFmtId="164" formatCode="0.0%"/>
    <numFmt numFmtId="165" formatCode="_(* #,##0_);_(* \(#,##0\);_(* &quot;-&quot;??_);_(@_)"/>
    <numFmt numFmtId="166" formatCode="0.0"/>
    <numFmt numFmtId="167" formatCode="0.000"/>
    <numFmt numFmtId="168" formatCode="#,##0.0"/>
    <numFmt numFmtId="169" formatCode="0.0000"/>
    <numFmt numFmtId="170" formatCode="#,##0.000000"/>
  </numFmts>
  <fonts count="44"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
      <sz val="10"/>
      <color theme="0" tint="-0.499984740745262"/>
      <name val="Calibri"/>
      <family val="2"/>
      <scheme val="minor"/>
    </font>
    <font>
      <b/>
      <sz val="12"/>
      <color theme="1"/>
      <name val="Calibri"/>
      <family val="2"/>
      <scheme val="minor"/>
    </font>
    <font>
      <b/>
      <i/>
      <sz val="10"/>
      <color theme="1"/>
      <name val="Calibri"/>
      <family val="2"/>
      <scheme val="minor"/>
    </font>
    <font>
      <b/>
      <sz val="16"/>
      <color theme="1"/>
      <name val="Calibri"/>
      <family val="2"/>
      <scheme val="minor"/>
    </font>
    <font>
      <b/>
      <sz val="14"/>
      <color theme="1"/>
      <name val="Calibri"/>
      <family val="2"/>
      <scheme val="minor"/>
    </font>
    <font>
      <b/>
      <sz val="12"/>
      <name val="Calibri"/>
      <family val="2"/>
      <scheme val="minor"/>
    </font>
    <font>
      <sz val="10"/>
      <name val="Calibri"/>
      <family val="2"/>
      <scheme val="minor"/>
    </font>
    <font>
      <i/>
      <sz val="11"/>
      <color theme="2" tint="-0.249977111117893"/>
      <name val="Calibri"/>
      <family val="2"/>
      <scheme val="minor"/>
    </font>
    <font>
      <sz val="10"/>
      <color rgb="FF000000"/>
      <name val="Arial"/>
      <family val="2"/>
    </font>
    <font>
      <u/>
      <sz val="11"/>
      <color theme="10"/>
      <name val="Calibri"/>
      <family val="2"/>
      <scheme val="minor"/>
    </font>
    <font>
      <i/>
      <sz val="11"/>
      <color theme="1"/>
      <name val="Calibri"/>
      <family val="2"/>
      <scheme val="minor"/>
    </font>
    <font>
      <b/>
      <sz val="10"/>
      <color theme="0"/>
      <name val="Calibri"/>
      <family val="2"/>
      <scheme val="minor"/>
    </font>
    <font>
      <b/>
      <sz val="11"/>
      <color rgb="FF000000"/>
      <name val="Calibri"/>
      <family val="2"/>
    </font>
    <font>
      <sz val="11"/>
      <color rgb="FF000000"/>
      <name val="Calibri"/>
      <family val="2"/>
    </font>
    <font>
      <i/>
      <sz val="10"/>
      <color theme="1"/>
      <name val="Calibri"/>
      <family val="2"/>
      <scheme val="minor"/>
    </font>
    <font>
      <b/>
      <sz val="11"/>
      <color theme="0"/>
      <name val="Calibri"/>
      <family val="2"/>
      <scheme val="minor"/>
    </font>
    <font>
      <sz val="11"/>
      <color theme="0"/>
      <name val="Calibri"/>
      <family val="2"/>
      <scheme val="minor"/>
    </font>
    <font>
      <i/>
      <sz val="10"/>
      <name val="Calibri"/>
      <family val="2"/>
      <scheme val="minor"/>
    </font>
    <font>
      <b/>
      <sz val="14"/>
      <color rgb="FFFF0000"/>
      <name val="Calibri"/>
      <family val="2"/>
      <scheme val="minor"/>
    </font>
    <font>
      <sz val="11"/>
      <color rgb="FF000000"/>
      <name val="Calibri"/>
      <family val="2"/>
      <scheme val="minor"/>
    </font>
    <font>
      <b/>
      <sz val="10"/>
      <color theme="8"/>
      <name val="Arial"/>
      <family val="2"/>
    </font>
    <font>
      <sz val="10"/>
      <color theme="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8"/>
      <color theme="3"/>
      <name val="Calibri Light"/>
      <family val="2"/>
      <scheme val="major"/>
    </font>
    <font>
      <sz val="11"/>
      <color rgb="FF9C6500"/>
      <name val="Calibri"/>
      <family val="2"/>
      <scheme val="minor"/>
    </font>
    <font>
      <sz val="18"/>
      <color theme="3"/>
      <name val="Calibri Light"/>
      <family val="2"/>
      <scheme val="major"/>
    </font>
    <font>
      <sz val="11"/>
      <color rgb="FF9C5700"/>
      <name val="Calibri"/>
      <family val="2"/>
      <scheme val="minor"/>
    </font>
    <font>
      <sz val="8"/>
      <name val="Calibri"/>
      <family val="2"/>
      <scheme val="minor"/>
    </font>
  </fonts>
  <fills count="41">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8" tint="0.39997558519241921"/>
        <bgColor rgb="FFC0C0C0"/>
      </patternFill>
    </fill>
    <fill>
      <patternFill patternType="solid">
        <fgColor theme="6" tint="0.39997558519241921"/>
        <bgColor rgb="FFC0C0C0"/>
      </patternFill>
    </fill>
    <fill>
      <patternFill patternType="solid">
        <fgColor theme="0" tint="-0.249977111117893"/>
        <bgColor indexed="64"/>
      </patternFill>
    </fill>
    <fill>
      <patternFill patternType="solid">
        <fgColor theme="4"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hair">
        <color auto="1"/>
      </bottom>
      <diagonal/>
    </border>
    <border>
      <left/>
      <right style="hair">
        <color auto="1"/>
      </right>
      <top/>
      <bottom/>
      <diagonal/>
    </border>
    <border>
      <left/>
      <right style="hair">
        <color auto="1"/>
      </right>
      <top/>
      <bottom style="hair">
        <color auto="1"/>
      </bottom>
      <diagonal/>
    </border>
    <border>
      <left/>
      <right/>
      <top style="hair">
        <color auto="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auto="1"/>
      </left>
      <right style="hair">
        <color theme="0"/>
      </right>
      <top style="hair">
        <color auto="1"/>
      </top>
      <bottom style="hair">
        <color theme="0"/>
      </bottom>
      <diagonal/>
    </border>
    <border>
      <left style="hair">
        <color theme="0"/>
      </left>
      <right style="hair">
        <color theme="0"/>
      </right>
      <top style="hair">
        <color auto="1"/>
      </top>
      <bottom style="hair">
        <color theme="0"/>
      </bottom>
      <diagonal/>
    </border>
    <border>
      <left style="hair">
        <color theme="0"/>
      </left>
      <right style="thin">
        <color indexed="64"/>
      </right>
      <top style="hair">
        <color auto="1"/>
      </top>
      <bottom style="hair">
        <color theme="0"/>
      </bottom>
      <diagonal/>
    </border>
    <border>
      <left style="hair">
        <color auto="1"/>
      </left>
      <right style="hair">
        <color theme="0"/>
      </right>
      <top style="hair">
        <color theme="0"/>
      </top>
      <bottom style="hair">
        <color theme="0"/>
      </bottom>
      <diagonal/>
    </border>
    <border>
      <left style="hair">
        <color theme="0"/>
      </left>
      <right style="hair">
        <color theme="0"/>
      </right>
      <top style="hair">
        <color theme="0"/>
      </top>
      <bottom style="hair">
        <color theme="0"/>
      </bottom>
      <diagonal/>
    </border>
    <border>
      <left style="hair">
        <color theme="0"/>
      </left>
      <right style="thin">
        <color indexed="64"/>
      </right>
      <top style="hair">
        <color theme="0"/>
      </top>
      <bottom style="hair">
        <color theme="0"/>
      </bottom>
      <diagonal/>
    </border>
    <border>
      <left style="hair">
        <color auto="1"/>
      </left>
      <right style="hair">
        <color theme="0"/>
      </right>
      <top style="hair">
        <color theme="0"/>
      </top>
      <bottom style="thin">
        <color indexed="64"/>
      </bottom>
      <diagonal/>
    </border>
    <border>
      <left style="hair">
        <color theme="0"/>
      </left>
      <right style="hair">
        <color theme="0"/>
      </right>
      <top style="hair">
        <color theme="0"/>
      </top>
      <bottom style="thin">
        <color indexed="64"/>
      </bottom>
      <diagonal/>
    </border>
    <border>
      <left style="hair">
        <color theme="0"/>
      </left>
      <right style="thin">
        <color indexed="64"/>
      </right>
      <top style="hair">
        <color theme="0"/>
      </top>
      <bottom style="thin">
        <color indexed="64"/>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5" fillId="0" borderId="0" applyNumberFormat="0" applyFill="0" applyBorder="0" applyAlignment="0" applyProtection="0"/>
    <xf numFmtId="0" fontId="1" fillId="0" borderId="0"/>
    <xf numFmtId="0" fontId="28" fillId="0" borderId="44" applyNumberFormat="0" applyFill="0" applyAlignment="0" applyProtection="0"/>
    <xf numFmtId="0" fontId="29" fillId="0" borderId="45" applyNumberFormat="0" applyFill="0" applyAlignment="0" applyProtection="0"/>
    <xf numFmtId="0" fontId="30" fillId="0" borderId="46" applyNumberFormat="0" applyFill="0" applyAlignment="0" applyProtection="0"/>
    <xf numFmtId="0" fontId="30" fillId="0" borderId="0" applyNumberFormat="0" applyFill="0" applyBorder="0" applyAlignment="0" applyProtection="0"/>
    <xf numFmtId="0" fontId="31" fillId="10" borderId="0" applyNumberFormat="0" applyBorder="0" applyAlignment="0" applyProtection="0"/>
    <xf numFmtId="0" fontId="32" fillId="11" borderId="0" applyNumberFormat="0" applyBorder="0" applyAlignment="0" applyProtection="0"/>
    <xf numFmtId="0" fontId="33" fillId="13" borderId="47" applyNumberFormat="0" applyAlignment="0" applyProtection="0"/>
    <xf numFmtId="0" fontId="34" fillId="14" borderId="48" applyNumberFormat="0" applyAlignment="0" applyProtection="0"/>
    <xf numFmtId="0" fontId="35" fillId="14" borderId="47" applyNumberFormat="0" applyAlignment="0" applyProtection="0"/>
    <xf numFmtId="0" fontId="36" fillId="0" borderId="49" applyNumberFormat="0" applyFill="0" applyAlignment="0" applyProtection="0"/>
    <xf numFmtId="0" fontId="21" fillId="15" borderId="50" applyNumberFormat="0" applyAlignment="0" applyProtection="0"/>
    <xf numFmtId="0" fontId="37" fillId="0" borderId="0" applyNumberFormat="0" applyFill="0" applyBorder="0" applyAlignment="0" applyProtection="0"/>
    <xf numFmtId="0" fontId="1" fillId="16" borderId="51" applyNumberFormat="0" applyFont="0" applyAlignment="0" applyProtection="0"/>
    <xf numFmtId="0" fontId="38" fillId="0" borderId="0" applyNumberFormat="0" applyFill="0" applyBorder="0" applyAlignment="0" applyProtection="0"/>
    <xf numFmtId="0" fontId="2" fillId="0" borderId="52" applyNumberFormat="0" applyFill="0" applyAlignment="0" applyProtection="0"/>
    <xf numFmtId="0" fontId="22"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2"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2"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22"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39" fillId="0" borderId="0" applyNumberFormat="0" applyFill="0" applyBorder="0" applyAlignment="0" applyProtection="0"/>
    <xf numFmtId="0" fontId="40" fillId="12"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40" borderId="0" applyNumberFormat="0" applyBorder="0" applyAlignment="0" applyProtection="0"/>
    <xf numFmtId="0" fontId="41" fillId="0" borderId="0" applyNumberFormat="0" applyFill="0" applyBorder="0" applyAlignment="0" applyProtection="0"/>
    <xf numFmtId="0" fontId="42" fillId="12"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cellStyleXfs>
  <cellXfs count="373">
    <xf numFmtId="0" fontId="0" fillId="0" borderId="0" xfId="0"/>
    <xf numFmtId="0" fontId="2" fillId="0" borderId="0" xfId="0" applyFont="1"/>
    <xf numFmtId="0" fontId="3" fillId="0" borderId="0" xfId="0" applyFont="1"/>
    <xf numFmtId="0" fontId="4" fillId="0" borderId="0" xfId="0" applyFont="1" applyFill="1" applyBorder="1" applyAlignment="1">
      <alignment wrapText="1"/>
    </xf>
    <xf numFmtId="3" fontId="3" fillId="0" borderId="0" xfId="0" applyNumberFormat="1" applyFont="1" applyFill="1" applyBorder="1"/>
    <xf numFmtId="0" fontId="3" fillId="0" borderId="0" xfId="0" applyFont="1" applyFill="1"/>
    <xf numFmtId="10" fontId="3" fillId="0" borderId="0" xfId="1" applyNumberFormat="1" applyFont="1"/>
    <xf numFmtId="0" fontId="3" fillId="0" borderId="0" xfId="0" applyFont="1" applyBorder="1" applyAlignment="1">
      <alignment horizontal="left" wrapText="1" indent="3"/>
    </xf>
    <xf numFmtId="0" fontId="3" fillId="0" borderId="0" xfId="0" applyFont="1" applyBorder="1" applyAlignment="1">
      <alignment horizontal="left" wrapText="1" indent="5"/>
    </xf>
    <xf numFmtId="3" fontId="6" fillId="0" borderId="0" xfId="0" applyNumberFormat="1" applyFont="1" applyFill="1" applyBorder="1"/>
    <xf numFmtId="9" fontId="3" fillId="0" borderId="0" xfId="1" applyFont="1" applyFill="1" applyBorder="1"/>
    <xf numFmtId="9" fontId="3" fillId="0" borderId="0" xfId="1" applyFont="1" applyFill="1" applyBorder="1" applyAlignment="1">
      <alignment horizontal="left" indent="3"/>
    </xf>
    <xf numFmtId="3" fontId="3" fillId="0" borderId="0" xfId="0" applyNumberFormat="1" applyFont="1" applyFill="1" applyBorder="1" applyAlignment="1">
      <alignment horizontal="left" indent="3"/>
    </xf>
    <xf numFmtId="0" fontId="3" fillId="0" borderId="0" xfId="0" applyFont="1" applyAlignment="1">
      <alignment horizontal="left" indent="3"/>
    </xf>
    <xf numFmtId="0" fontId="3" fillId="0" borderId="0" xfId="0" applyFont="1" applyAlignment="1">
      <alignment horizontal="left" wrapText="1"/>
    </xf>
    <xf numFmtId="0" fontId="7" fillId="0" borderId="0" xfId="0" applyFont="1" applyBorder="1" applyAlignment="1">
      <alignment horizontal="left"/>
    </xf>
    <xf numFmtId="0" fontId="8" fillId="0" borderId="0" xfId="0" applyFont="1" applyBorder="1" applyAlignment="1">
      <alignment wrapText="1"/>
    </xf>
    <xf numFmtId="0" fontId="8" fillId="0" borderId="0" xfId="0" applyFont="1" applyBorder="1" applyAlignment="1">
      <alignment horizontal="left" wrapText="1"/>
    </xf>
    <xf numFmtId="0" fontId="0" fillId="4" borderId="0" xfId="0" applyFill="1"/>
    <xf numFmtId="0" fontId="1" fillId="0" borderId="0" xfId="3" applyBorder="1"/>
    <xf numFmtId="0" fontId="0" fillId="0" borderId="0" xfId="3" applyFont="1" applyBorder="1"/>
    <xf numFmtId="0" fontId="9" fillId="0" borderId="0" xfId="0" applyFont="1"/>
    <xf numFmtId="0" fontId="10" fillId="0" borderId="0" xfId="0" applyFont="1"/>
    <xf numFmtId="0" fontId="0" fillId="0" borderId="0" xfId="0" applyAlignment="1">
      <alignment horizontal="right"/>
    </xf>
    <xf numFmtId="0" fontId="2" fillId="0" borderId="0" xfId="0" applyFont="1" applyBorder="1" applyAlignment="1"/>
    <xf numFmtId="165" fontId="0" fillId="0" borderId="0" xfId="2" applyNumberFormat="1" applyFont="1"/>
    <xf numFmtId="0" fontId="2" fillId="0" borderId="0" xfId="0" applyFont="1" applyAlignment="1"/>
    <xf numFmtId="6" fontId="3" fillId="0" borderId="0" xfId="1" applyNumberFormat="1" applyFont="1" applyFill="1" applyBorder="1"/>
    <xf numFmtId="9" fontId="3" fillId="0" borderId="0" xfId="1" applyFont="1" applyFill="1" applyBorder="1" applyAlignment="1">
      <alignment horizontal="left" vertical="top" indent="3"/>
    </xf>
    <xf numFmtId="0" fontId="0" fillId="0" borderId="0" xfId="0" applyFill="1"/>
    <xf numFmtId="0" fontId="0" fillId="0" borderId="0" xfId="0" applyAlignment="1">
      <alignment horizontal="right" wrapText="1"/>
    </xf>
    <xf numFmtId="165" fontId="3" fillId="0" borderId="0" xfId="2" applyNumberFormat="1" applyFont="1" applyFill="1" applyBorder="1" applyAlignment="1">
      <alignment horizontal="center"/>
    </xf>
    <xf numFmtId="1" fontId="0" fillId="3" borderId="0" xfId="0" applyNumberFormat="1" applyFill="1"/>
    <xf numFmtId="166" fontId="0" fillId="0" borderId="0" xfId="0" applyNumberFormat="1" applyFill="1"/>
    <xf numFmtId="9" fontId="0" fillId="0" borderId="0" xfId="1" applyFont="1" applyFill="1"/>
    <xf numFmtId="2" fontId="0" fillId="0" borderId="0" xfId="1" applyNumberFormat="1" applyFont="1" applyFill="1"/>
    <xf numFmtId="166" fontId="0" fillId="3" borderId="0" xfId="3" applyNumberFormat="1" applyFont="1" applyFill="1" applyBorder="1"/>
    <xf numFmtId="166" fontId="3" fillId="0" borderId="0" xfId="1" applyNumberFormat="1" applyFont="1" applyFill="1" applyBorder="1" applyAlignment="1">
      <alignment horizontal="right" vertical="top"/>
    </xf>
    <xf numFmtId="0" fontId="0" fillId="0" borderId="1" xfId="0" applyBorder="1"/>
    <xf numFmtId="0" fontId="13" fillId="0" borderId="1" xfId="0" applyFont="1" applyBorder="1"/>
    <xf numFmtId="0" fontId="7" fillId="0" borderId="0" xfId="0" applyFont="1"/>
    <xf numFmtId="0" fontId="0" fillId="0" borderId="0" xfId="0" applyBorder="1"/>
    <xf numFmtId="0" fontId="0" fillId="2" borderId="0" xfId="3" applyFont="1" applyFill="1" applyBorder="1"/>
    <xf numFmtId="0" fontId="2" fillId="0" borderId="13" xfId="0" applyFont="1" applyBorder="1" applyAlignment="1"/>
    <xf numFmtId="0" fontId="1" fillId="0" borderId="13" xfId="3" applyBorder="1"/>
    <xf numFmtId="0" fontId="0" fillId="0" borderId="13" xfId="3" applyFont="1" applyBorder="1"/>
    <xf numFmtId="0" fontId="0" fillId="0" borderId="15" xfId="3" applyFont="1" applyBorder="1"/>
    <xf numFmtId="166" fontId="0" fillId="3" borderId="13" xfId="3" applyNumberFormat="1" applyFont="1" applyFill="1" applyBorder="1"/>
    <xf numFmtId="166" fontId="3" fillId="0" borderId="0" xfId="1" applyNumberFormat="1" applyFont="1" applyFill="1" applyBorder="1"/>
    <xf numFmtId="165" fontId="5" fillId="0" borderId="0" xfId="0" applyNumberFormat="1" applyFont="1" applyFill="1" applyBorder="1" applyAlignment="1">
      <alignment horizontal="center"/>
    </xf>
    <xf numFmtId="165" fontId="12" fillId="0" borderId="0" xfId="0" applyNumberFormat="1" applyFont="1" applyFill="1" applyBorder="1" applyAlignment="1">
      <alignment horizontal="center"/>
    </xf>
    <xf numFmtId="0" fontId="4" fillId="0" borderId="0" xfId="0" applyFont="1" applyFill="1" applyBorder="1" applyAlignment="1">
      <alignment horizontal="center"/>
    </xf>
    <xf numFmtId="166" fontId="0" fillId="3" borderId="16" xfId="3" applyNumberFormat="1" applyFont="1" applyFill="1" applyBorder="1"/>
    <xf numFmtId="166" fontId="0" fillId="3" borderId="14" xfId="3" applyNumberFormat="1" applyFont="1" applyFill="1" applyBorder="1"/>
    <xf numFmtId="166" fontId="0" fillId="3" borderId="15" xfId="3" applyNumberFormat="1" applyFont="1" applyFill="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1" xfId="0" applyBorder="1"/>
    <xf numFmtId="0" fontId="0" fillId="0" borderId="0" xfId="0" applyAlignment="1"/>
    <xf numFmtId="0" fontId="0" fillId="0" borderId="0" xfId="0" applyAlignment="1">
      <alignment wrapText="1"/>
    </xf>
    <xf numFmtId="0" fontId="18" fillId="6" borderId="1" xfId="0" applyFont="1" applyFill="1" applyBorder="1" applyAlignment="1" applyProtection="1">
      <alignment horizontal="center" vertical="center" wrapText="1"/>
    </xf>
    <xf numFmtId="0" fontId="18" fillId="6" borderId="0" xfId="5" applyFont="1" applyFill="1" applyBorder="1" applyAlignment="1" applyProtection="1">
      <alignment horizontal="center" vertical="center" wrapText="1"/>
    </xf>
    <xf numFmtId="0" fontId="18" fillId="7" borderId="1" xfId="0" applyFont="1" applyFill="1" applyBorder="1" applyAlignment="1" applyProtection="1">
      <alignment horizontal="center" vertical="center" wrapText="1"/>
    </xf>
    <xf numFmtId="0" fontId="19" fillId="0" borderId="1" xfId="0" applyFont="1" applyFill="1" applyBorder="1" applyAlignment="1" applyProtection="1">
      <alignment vertical="center"/>
    </xf>
    <xf numFmtId="0" fontId="19" fillId="0" borderId="1" xfId="0" applyNumberFormat="1" applyFont="1" applyFill="1" applyBorder="1" applyAlignment="1" applyProtection="1">
      <alignment vertical="center"/>
    </xf>
    <xf numFmtId="0" fontId="20" fillId="0" borderId="0" xfId="0" applyFont="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0" xfId="0" applyFill="1" applyBorder="1"/>
    <xf numFmtId="0" fontId="0" fillId="3" borderId="9" xfId="0" applyFill="1" applyBorder="1"/>
    <xf numFmtId="0" fontId="0" fillId="0" borderId="0" xfId="0" applyFill="1" applyBorder="1"/>
    <xf numFmtId="0" fontId="0" fillId="0" borderId="9" xfId="0" applyFill="1" applyBorder="1"/>
    <xf numFmtId="0" fontId="0" fillId="3" borderId="10" xfId="0" applyFill="1" applyBorder="1"/>
    <xf numFmtId="0" fontId="0" fillId="3" borderId="11" xfId="0" applyFill="1" applyBorder="1"/>
    <xf numFmtId="0" fontId="0" fillId="0" borderId="12" xfId="0" applyFill="1" applyBorder="1"/>
    <xf numFmtId="0" fontId="0" fillId="0" borderId="0" xfId="0" applyFont="1" applyBorder="1"/>
    <xf numFmtId="0" fontId="0" fillId="0" borderId="9" xfId="0" applyFont="1" applyBorder="1"/>
    <xf numFmtId="0" fontId="2" fillId="0" borderId="8" xfId="0" applyFont="1" applyBorder="1"/>
    <xf numFmtId="0" fontId="0" fillId="0" borderId="9" xfId="3" applyFont="1" applyBorder="1"/>
    <xf numFmtId="0" fontId="2" fillId="0" borderId="10" xfId="0" applyFont="1" applyBorder="1"/>
    <xf numFmtId="0" fontId="2" fillId="0" borderId="11" xfId="0" applyFont="1" applyBorder="1"/>
    <xf numFmtId="0" fontId="2" fillId="0" borderId="12" xfId="0" applyFont="1" applyBorder="1"/>
    <xf numFmtId="0" fontId="0" fillId="0" borderId="17" xfId="0" applyBorder="1"/>
    <xf numFmtId="0" fontId="0" fillId="0" borderId="18" xfId="0" applyBorder="1"/>
    <xf numFmtId="0" fontId="0" fillId="0" borderId="19" xfId="0" applyBorder="1"/>
    <xf numFmtId="0" fontId="2" fillId="0" borderId="18" xfId="0" applyFont="1" applyBorder="1"/>
    <xf numFmtId="0" fontId="2" fillId="0" borderId="19" xfId="0" applyFont="1" applyBorder="1"/>
    <xf numFmtId="0" fontId="2" fillId="0" borderId="17" xfId="0" applyFont="1" applyBorder="1"/>
    <xf numFmtId="0" fontId="2" fillId="0" borderId="18" xfId="0" applyFont="1" applyBorder="1" applyAlignment="1">
      <alignment horizontal="right"/>
    </xf>
    <xf numFmtId="0" fontId="0" fillId="0" borderId="9" xfId="0" applyFont="1" applyFill="1" applyBorder="1"/>
    <xf numFmtId="0" fontId="0" fillId="0" borderId="9" xfId="3" applyFont="1" applyFill="1" applyBorder="1"/>
    <xf numFmtId="0" fontId="0" fillId="0" borderId="7" xfId="0" applyFill="1" applyBorder="1"/>
    <xf numFmtId="0" fontId="2" fillId="0" borderId="12" xfId="0" applyFont="1" applyFill="1" applyBorder="1"/>
    <xf numFmtId="0" fontId="0" fillId="0" borderId="0" xfId="3" applyFont="1" applyFill="1" applyBorder="1"/>
    <xf numFmtId="165" fontId="0" fillId="0" borderId="0" xfId="2" applyNumberFormat="1" applyFont="1" applyFill="1"/>
    <xf numFmtId="0" fontId="0" fillId="0" borderId="8" xfId="0" applyBorder="1" applyAlignment="1">
      <alignment horizontal="left"/>
    </xf>
    <xf numFmtId="165" fontId="0" fillId="0" borderId="0" xfId="2" applyNumberFormat="1" applyFont="1" applyBorder="1"/>
    <xf numFmtId="165" fontId="0" fillId="2" borderId="0" xfId="2" applyNumberFormat="1" applyFont="1" applyFill="1" applyBorder="1"/>
    <xf numFmtId="165" fontId="0" fillId="2" borderId="9" xfId="2" applyNumberFormat="1" applyFont="1" applyFill="1" applyBorder="1"/>
    <xf numFmtId="0" fontId="0" fillId="0" borderId="10" xfId="0" applyBorder="1" applyAlignment="1">
      <alignment horizontal="left"/>
    </xf>
    <xf numFmtId="165" fontId="0" fillId="0" borderId="11" xfId="2" applyNumberFormat="1" applyFont="1" applyBorder="1"/>
    <xf numFmtId="165" fontId="0" fillId="2" borderId="11" xfId="2" applyNumberFormat="1" applyFont="1" applyFill="1" applyBorder="1"/>
    <xf numFmtId="165" fontId="0" fillId="2" borderId="12" xfId="2" applyNumberFormat="1" applyFont="1" applyFill="1" applyBorder="1"/>
    <xf numFmtId="0" fontId="0" fillId="0" borderId="6" xfId="3" applyFont="1" applyBorder="1"/>
    <xf numFmtId="0" fontId="0" fillId="0" borderId="7" xfId="3" applyFont="1" applyBorder="1"/>
    <xf numFmtId="0" fontId="0" fillId="0" borderId="2" xfId="0" applyBorder="1"/>
    <xf numFmtId="0" fontId="0" fillId="2" borderId="9" xfId="3" applyFont="1" applyFill="1" applyBorder="1"/>
    <xf numFmtId="0" fontId="0" fillId="0" borderId="5" xfId="0" applyFill="1" applyBorder="1"/>
    <xf numFmtId="0" fontId="16" fillId="0" borderId="0" xfId="0" quotePrefix="1" applyFont="1"/>
    <xf numFmtId="0" fontId="0" fillId="0" borderId="6" xfId="0" applyFill="1" applyBorder="1"/>
    <xf numFmtId="0" fontId="2" fillId="0" borderId="9" xfId="0" applyFont="1" applyBorder="1" applyAlignment="1">
      <alignment horizontal="right"/>
    </xf>
    <xf numFmtId="0" fontId="2" fillId="0" borderId="11" xfId="0" applyFont="1" applyFill="1" applyBorder="1"/>
    <xf numFmtId="0" fontId="0" fillId="0" borderId="17" xfId="0" applyFill="1" applyBorder="1"/>
    <xf numFmtId="0" fontId="0" fillId="0" borderId="18" xfId="0" applyFill="1" applyBorder="1"/>
    <xf numFmtId="0" fontId="0" fillId="0" borderId="19" xfId="0" applyFill="1" applyBorder="1"/>
    <xf numFmtId="0" fontId="2" fillId="0" borderId="17" xfId="0" applyFont="1" applyBorder="1" applyAlignment="1">
      <alignment horizontal="right"/>
    </xf>
    <xf numFmtId="0" fontId="2" fillId="0" borderId="19" xfId="0" applyFont="1" applyBorder="1" applyAlignment="1">
      <alignment horizontal="right"/>
    </xf>
    <xf numFmtId="0" fontId="0" fillId="3" borderId="21" xfId="0" applyFill="1" applyBorder="1"/>
    <xf numFmtId="0" fontId="0" fillId="3" borderId="13" xfId="0" applyFill="1" applyBorder="1"/>
    <xf numFmtId="0" fontId="0" fillId="3" borderId="22" xfId="0" applyFill="1" applyBorder="1"/>
    <xf numFmtId="0" fontId="0" fillId="3" borderId="23" xfId="0" applyFill="1" applyBorder="1"/>
    <xf numFmtId="0" fontId="0" fillId="3" borderId="14" xfId="0" applyFill="1" applyBorder="1"/>
    <xf numFmtId="0" fontId="0" fillId="3" borderId="15" xfId="0" applyFill="1" applyBorder="1"/>
    <xf numFmtId="0" fontId="0" fillId="3" borderId="24" xfId="0" applyFill="1" applyBorder="1"/>
    <xf numFmtId="0" fontId="0" fillId="0" borderId="25" xfId="0" applyFill="1" applyBorder="1" applyAlignment="1">
      <alignment horizontal="center"/>
    </xf>
    <xf numFmtId="0" fontId="0" fillId="0" borderId="26" xfId="0" applyFill="1" applyBorder="1"/>
    <xf numFmtId="0" fontId="0" fillId="0" borderId="27" xfId="0" applyFill="1" applyBorder="1"/>
    <xf numFmtId="0" fontId="0" fillId="0" borderId="28" xfId="0" applyFill="1" applyBorder="1"/>
    <xf numFmtId="0" fontId="0" fillId="0" borderId="29" xfId="0" applyFill="1" applyBorder="1"/>
    <xf numFmtId="0" fontId="0" fillId="0" borderId="30" xfId="0" applyFill="1" applyBorder="1"/>
    <xf numFmtId="0" fontId="0" fillId="0" borderId="29" xfId="0" applyFill="1" applyBorder="1" applyAlignment="1">
      <alignment horizontal="center"/>
    </xf>
    <xf numFmtId="0" fontId="0" fillId="0" borderId="31" xfId="0" applyFill="1" applyBorder="1"/>
    <xf numFmtId="0" fontId="0" fillId="0" borderId="32" xfId="0" applyFill="1" applyBorder="1"/>
    <xf numFmtId="0" fontId="0" fillId="0" borderId="33" xfId="0" applyFill="1" applyBorder="1"/>
    <xf numFmtId="0" fontId="0" fillId="0" borderId="13" xfId="0" applyFill="1" applyBorder="1"/>
    <xf numFmtId="0" fontId="0" fillId="0" borderId="22" xfId="0" applyFill="1" applyBorder="1"/>
    <xf numFmtId="0" fontId="0" fillId="0" borderId="20" xfId="0" applyBorder="1"/>
    <xf numFmtId="0" fontId="0" fillId="0" borderId="0" xfId="0" applyAlignment="1">
      <alignment horizontal="center"/>
    </xf>
    <xf numFmtId="0" fontId="0" fillId="0" borderId="0" xfId="0" applyAlignment="1">
      <alignment wrapText="1"/>
    </xf>
    <xf numFmtId="0" fontId="2" fillId="0" borderId="12" xfId="0" applyFont="1" applyBorder="1" applyAlignment="1">
      <alignment horizontal="right"/>
    </xf>
    <xf numFmtId="1" fontId="0" fillId="3" borderId="0" xfId="0" applyNumberFormat="1" applyFill="1" applyAlignment="1">
      <alignment horizontal="center"/>
    </xf>
    <xf numFmtId="166" fontId="0" fillId="0" borderId="34" xfId="0" applyNumberFormat="1" applyFill="1" applyBorder="1"/>
    <xf numFmtId="166" fontId="0" fillId="0" borderId="35" xfId="0" applyNumberFormat="1" applyFill="1" applyBorder="1"/>
    <xf numFmtId="166" fontId="0" fillId="0" borderId="36" xfId="0" applyNumberFormat="1" applyFill="1" applyBorder="1"/>
    <xf numFmtId="166" fontId="0" fillId="0" borderId="37" xfId="0" applyNumberFormat="1" applyFill="1" applyBorder="1"/>
    <xf numFmtId="166" fontId="0" fillId="0" borderId="38" xfId="0" applyNumberFormat="1" applyFill="1" applyBorder="1"/>
    <xf numFmtId="166" fontId="0" fillId="0" borderId="39" xfId="0" applyNumberFormat="1" applyFill="1" applyBorder="1"/>
    <xf numFmtId="166" fontId="0" fillId="0" borderId="40" xfId="0" applyNumberFormat="1" applyFill="1" applyBorder="1"/>
    <xf numFmtId="166" fontId="0" fillId="0" borderId="41" xfId="0" applyNumberFormat="1" applyFill="1" applyBorder="1"/>
    <xf numFmtId="166" fontId="0" fillId="0" borderId="42" xfId="0" applyNumberFormat="1" applyFill="1" applyBorder="1"/>
    <xf numFmtId="166" fontId="0" fillId="0" borderId="38" xfId="0" applyNumberFormat="1" applyFill="1" applyBorder="1" applyAlignment="1">
      <alignment horizontal="center"/>
    </xf>
    <xf numFmtId="166" fontId="0" fillId="0" borderId="13" xfId="0" applyNumberFormat="1" applyFill="1" applyBorder="1"/>
    <xf numFmtId="9" fontId="0" fillId="0" borderId="13" xfId="1" applyFont="1" applyFill="1" applyBorder="1"/>
    <xf numFmtId="2" fontId="0" fillId="0" borderId="13" xfId="1" applyNumberFormat="1" applyFont="1" applyFill="1" applyBorder="1"/>
    <xf numFmtId="166" fontId="0" fillId="0" borderId="14" xfId="0" applyNumberFormat="1" applyFill="1" applyBorder="1"/>
    <xf numFmtId="166" fontId="0" fillId="0" borderId="15" xfId="0" applyNumberFormat="1" applyFill="1" applyBorder="1"/>
    <xf numFmtId="9" fontId="0" fillId="0" borderId="14" xfId="1" applyFont="1" applyFill="1" applyBorder="1"/>
    <xf numFmtId="9" fontId="0" fillId="0" borderId="15" xfId="1" applyFont="1" applyFill="1" applyBorder="1"/>
    <xf numFmtId="2" fontId="0" fillId="0" borderId="14" xfId="1" applyNumberFormat="1" applyFont="1" applyFill="1" applyBorder="1"/>
    <xf numFmtId="2" fontId="0" fillId="0" borderId="15" xfId="1" applyNumberFormat="1" applyFont="1" applyFill="1" applyBorder="1"/>
    <xf numFmtId="0" fontId="10" fillId="0" borderId="0" xfId="0" applyFont="1" applyAlignment="1">
      <alignment wrapText="1"/>
    </xf>
    <xf numFmtId="0" fontId="10" fillId="0" borderId="0" xfId="0" applyFont="1" applyAlignment="1">
      <alignment horizontal="center"/>
    </xf>
    <xf numFmtId="0" fontId="0" fillId="0" borderId="0" xfId="0" applyAlignment="1">
      <alignment horizontal="center" vertical="center"/>
    </xf>
    <xf numFmtId="0" fontId="15" fillId="0" borderId="0" xfId="4" applyAlignment="1">
      <alignment vertical="top" wrapText="1"/>
    </xf>
    <xf numFmtId="0" fontId="0" fillId="0" borderId="14" xfId="3" applyFont="1" applyBorder="1"/>
    <xf numFmtId="1" fontId="0" fillId="3" borderId="0" xfId="0" quotePrefix="1" applyNumberFormat="1" applyFill="1" applyAlignment="1">
      <alignment horizontal="center"/>
    </xf>
    <xf numFmtId="0" fontId="0" fillId="0" borderId="0" xfId="0" applyFont="1"/>
    <xf numFmtId="2" fontId="19" fillId="0" borderId="0" xfId="0" applyNumberFormat="1" applyFont="1" applyBorder="1" applyAlignment="1">
      <alignment horizontal="right" vertical="center"/>
    </xf>
    <xf numFmtId="0" fontId="10" fillId="0" borderId="0" xfId="0" applyFont="1" applyBorder="1" applyAlignment="1">
      <alignment horizontal="left"/>
    </xf>
    <xf numFmtId="0" fontId="3" fillId="0" borderId="13" xfId="0" applyFont="1" applyBorder="1" applyAlignment="1">
      <alignment horizontal="left" wrapText="1" indent="3"/>
    </xf>
    <xf numFmtId="3" fontId="3" fillId="0" borderId="13" xfId="0" applyNumberFormat="1" applyFont="1" applyFill="1" applyBorder="1"/>
    <xf numFmtId="0" fontId="3" fillId="0" borderId="13" xfId="0" applyFont="1" applyBorder="1" applyAlignment="1">
      <alignment horizontal="left" wrapText="1" indent="5"/>
    </xf>
    <xf numFmtId="9" fontId="3" fillId="0" borderId="13" xfId="1" applyFont="1" applyFill="1" applyBorder="1"/>
    <xf numFmtId="9" fontId="3" fillId="3" borderId="13" xfId="1" applyNumberFormat="1" applyFont="1" applyFill="1" applyBorder="1" applyAlignment="1">
      <alignment horizontal="right" vertical="top"/>
    </xf>
    <xf numFmtId="9" fontId="3" fillId="0" borderId="13" xfId="1" applyFont="1" applyFill="1" applyBorder="1" applyAlignment="1">
      <alignment horizontal="left" indent="3"/>
    </xf>
    <xf numFmtId="3" fontId="3" fillId="0" borderId="13" xfId="0" applyNumberFormat="1" applyFont="1" applyFill="1" applyBorder="1" applyAlignment="1">
      <alignment horizontal="left" indent="3"/>
    </xf>
    <xf numFmtId="166" fontId="3" fillId="0" borderId="13" xfId="1" applyNumberFormat="1" applyFont="1" applyFill="1" applyBorder="1" applyAlignment="1">
      <alignment horizontal="right" vertical="top"/>
    </xf>
    <xf numFmtId="0" fontId="3" fillId="0" borderId="13" xfId="0" applyFont="1" applyBorder="1" applyAlignment="1">
      <alignment horizontal="left" wrapText="1"/>
    </xf>
    <xf numFmtId="166" fontId="3" fillId="0" borderId="13" xfId="1" applyNumberFormat="1" applyFont="1" applyFill="1" applyBorder="1"/>
    <xf numFmtId="0" fontId="7" fillId="0" borderId="0" xfId="0" applyFont="1" applyFill="1" applyBorder="1" applyAlignment="1">
      <alignment horizontal="left"/>
    </xf>
    <xf numFmtId="0" fontId="3" fillId="0" borderId="0" xfId="0" applyFont="1" applyBorder="1" applyAlignment="1">
      <alignment horizontal="left" vertical="top" indent="3"/>
    </xf>
    <xf numFmtId="0" fontId="3" fillId="0" borderId="0" xfId="0" quotePrefix="1" applyFont="1" applyAlignment="1">
      <alignment vertical="center" wrapText="1"/>
    </xf>
    <xf numFmtId="0" fontId="20" fillId="0" borderId="0" xfId="0" quotePrefix="1" applyFont="1" applyAlignment="1">
      <alignment vertical="center"/>
    </xf>
    <xf numFmtId="168" fontId="3" fillId="0" borderId="0" xfId="0" applyNumberFormat="1" applyFont="1" applyFill="1" applyBorder="1"/>
    <xf numFmtId="167" fontId="3" fillId="0" borderId="0" xfId="1" applyNumberFormat="1" applyFont="1" applyFill="1"/>
    <xf numFmtId="1" fontId="3" fillId="0" borderId="0" xfId="1" applyNumberFormat="1" applyFont="1" applyFill="1" applyBorder="1"/>
    <xf numFmtId="1" fontId="3" fillId="0" borderId="13" xfId="1" applyNumberFormat="1" applyFont="1" applyFill="1" applyBorder="1"/>
    <xf numFmtId="1" fontId="2" fillId="0" borderId="11" xfId="0" applyNumberFormat="1" applyFont="1" applyBorder="1"/>
    <xf numFmtId="1" fontId="0" fillId="0" borderId="5" xfId="0" applyNumberFormat="1" applyFill="1" applyBorder="1"/>
    <xf numFmtId="1" fontId="0" fillId="0" borderId="8" xfId="0" applyNumberFormat="1" applyFill="1" applyBorder="1"/>
    <xf numFmtId="1" fontId="0" fillId="0" borderId="21" xfId="0" applyNumberFormat="1" applyFill="1" applyBorder="1"/>
    <xf numFmtId="1" fontId="0" fillId="0" borderId="10" xfId="0" applyNumberFormat="1" applyFill="1" applyBorder="1"/>
    <xf numFmtId="1" fontId="0" fillId="0" borderId="6" xfId="0" applyNumberFormat="1" applyFill="1" applyBorder="1"/>
    <xf numFmtId="1" fontId="0" fillId="0" borderId="23" xfId="0" applyNumberFormat="1" applyFill="1" applyBorder="1"/>
    <xf numFmtId="1" fontId="0" fillId="0" borderId="0" xfId="0" applyNumberFormat="1" applyFill="1" applyBorder="1"/>
    <xf numFmtId="1" fontId="0" fillId="0" borderId="14" xfId="0" applyNumberFormat="1" applyFill="1" applyBorder="1"/>
    <xf numFmtId="1" fontId="0" fillId="0" borderId="13" xfId="0" applyNumberFormat="1" applyFill="1" applyBorder="1"/>
    <xf numFmtId="1" fontId="0" fillId="0" borderId="15" xfId="0" applyNumberFormat="1" applyFill="1" applyBorder="1"/>
    <xf numFmtId="1" fontId="0" fillId="0" borderId="11" xfId="0" applyNumberFormat="1" applyFill="1" applyBorder="1"/>
    <xf numFmtId="1" fontId="0" fillId="0" borderId="24" xfId="0" applyNumberFormat="1" applyFill="1" applyBorder="1"/>
    <xf numFmtId="1" fontId="0" fillId="0" borderId="7" xfId="0" applyNumberFormat="1" applyFill="1" applyBorder="1"/>
    <xf numFmtId="1" fontId="0" fillId="0" borderId="9" xfId="0" applyNumberFormat="1" applyFill="1" applyBorder="1"/>
    <xf numFmtId="1" fontId="0" fillId="0" borderId="22" xfId="0" applyNumberFormat="1" applyFill="1" applyBorder="1"/>
    <xf numFmtId="1" fontId="2" fillId="0" borderId="17" xfId="0" applyNumberFormat="1" applyFont="1" applyBorder="1" applyAlignment="1">
      <alignment horizontal="right"/>
    </xf>
    <xf numFmtId="1" fontId="2" fillId="0" borderId="18" xfId="0" applyNumberFormat="1" applyFont="1" applyBorder="1" applyAlignment="1">
      <alignment horizontal="right"/>
    </xf>
    <xf numFmtId="1" fontId="2" fillId="0" borderId="19" xfId="0" applyNumberFormat="1" applyFont="1" applyBorder="1" applyAlignment="1">
      <alignment horizontal="right"/>
    </xf>
    <xf numFmtId="1" fontId="2" fillId="0" borderId="12" xfId="0" applyNumberFormat="1" applyFont="1" applyBorder="1"/>
    <xf numFmtId="1" fontId="0" fillId="0" borderId="25" xfId="0" applyNumberFormat="1" applyFill="1" applyBorder="1" applyAlignment="1">
      <alignment horizontal="center"/>
    </xf>
    <xf numFmtId="1" fontId="0" fillId="0" borderId="28" xfId="0" applyNumberFormat="1" applyFill="1" applyBorder="1"/>
    <xf numFmtId="1" fontId="0" fillId="0" borderId="31" xfId="0" applyNumberFormat="1" applyFill="1" applyBorder="1"/>
    <xf numFmtId="0" fontId="2" fillId="0" borderId="1" xfId="0" applyFont="1" applyBorder="1" applyAlignment="1">
      <alignment wrapText="1"/>
    </xf>
    <xf numFmtId="0" fontId="0" fillId="0" borderId="1" xfId="0" applyBorder="1" applyAlignment="1">
      <alignment wrapText="1"/>
    </xf>
    <xf numFmtId="3" fontId="3" fillId="0" borderId="0" xfId="0" quotePrefix="1" applyNumberFormat="1" applyFont="1" applyFill="1" applyBorder="1"/>
    <xf numFmtId="0" fontId="2" fillId="0" borderId="1" xfId="0" applyFont="1" applyFill="1" applyBorder="1"/>
    <xf numFmtId="0" fontId="0" fillId="0" borderId="0" xfId="0" applyAlignment="1">
      <alignment wrapText="1"/>
    </xf>
    <xf numFmtId="1" fontId="0" fillId="0" borderId="0" xfId="0" applyNumberFormat="1"/>
    <xf numFmtId="169" fontId="0" fillId="0" borderId="0" xfId="0" applyNumberFormat="1"/>
    <xf numFmtId="0" fontId="0" fillId="0" borderId="0"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2" fillId="0" borderId="2" xfId="0" applyFont="1" applyBorder="1" applyAlignment="1">
      <alignment horizontal="left"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8" borderId="1" xfId="0" applyFont="1" applyFill="1" applyBorder="1" applyAlignment="1">
      <alignment horizontal="center" vertical="center" wrapText="1"/>
    </xf>
    <xf numFmtId="0" fontId="0" fillId="0" borderId="1" xfId="0" applyBorder="1" applyAlignment="1">
      <alignment horizontal="center"/>
    </xf>
    <xf numFmtId="1" fontId="0" fillId="0" borderId="1" xfId="0" applyNumberFormat="1" applyBorder="1"/>
    <xf numFmtId="0" fontId="15" fillId="0" borderId="0" xfId="4" applyAlignment="1">
      <alignment wrapText="1"/>
    </xf>
    <xf numFmtId="0" fontId="20" fillId="0" borderId="0" xfId="0" quotePrefix="1" applyFont="1"/>
    <xf numFmtId="166" fontId="0" fillId="0" borderId="0" xfId="0" applyNumberFormat="1"/>
    <xf numFmtId="0" fontId="17" fillId="9" borderId="0" xfId="0" applyFont="1" applyFill="1" applyBorder="1" applyAlignment="1">
      <alignment horizontal="center"/>
    </xf>
    <xf numFmtId="0" fontId="17" fillId="9" borderId="0" xfId="0" applyFont="1" applyFill="1"/>
    <xf numFmtId="0" fontId="3" fillId="0" borderId="0" xfId="0" applyFont="1" applyAlignment="1">
      <alignment wrapText="1"/>
    </xf>
    <xf numFmtId="0" fontId="21" fillId="0" borderId="0" xfId="0" applyNumberFormat="1" applyFont="1" applyFill="1" applyBorder="1" applyAlignment="1">
      <alignment horizontal="center"/>
    </xf>
    <xf numFmtId="0" fontId="22" fillId="0" borderId="0" xfId="0" applyFont="1" applyFill="1"/>
    <xf numFmtId="0" fontId="23" fillId="0" borderId="0" xfId="0" quotePrefix="1" applyFont="1" applyFill="1" applyAlignment="1">
      <alignment vertical="top"/>
    </xf>
    <xf numFmtId="0" fontId="23" fillId="0" borderId="0" xfId="0" quotePrefix="1" applyFont="1" applyFill="1" applyAlignment="1">
      <alignment wrapText="1"/>
    </xf>
    <xf numFmtId="1" fontId="0" fillId="3" borderId="14" xfId="0" applyNumberFormat="1" applyFill="1" applyBorder="1" applyAlignment="1">
      <alignment horizontal="center"/>
    </xf>
    <xf numFmtId="1" fontId="0" fillId="3" borderId="13" xfId="0" applyNumberFormat="1" applyFill="1" applyBorder="1" applyAlignment="1">
      <alignment horizontal="center"/>
    </xf>
    <xf numFmtId="1" fontId="0" fillId="3" borderId="15" xfId="0" applyNumberFormat="1" applyFill="1" applyBorder="1" applyAlignment="1">
      <alignment horizontal="center"/>
    </xf>
    <xf numFmtId="1" fontId="0" fillId="3" borderId="0" xfId="0" applyNumberFormat="1" applyFill="1" applyAlignment="1">
      <alignment horizontal="center" vertical="center"/>
    </xf>
    <xf numFmtId="1" fontId="0" fillId="3" borderId="14" xfId="0" applyNumberFormat="1" applyFill="1" applyBorder="1" applyAlignment="1">
      <alignment horizontal="center" vertical="center"/>
    </xf>
    <xf numFmtId="1" fontId="0" fillId="3" borderId="13" xfId="0" applyNumberFormat="1" applyFill="1" applyBorder="1" applyAlignment="1">
      <alignment horizontal="center" vertical="center"/>
    </xf>
    <xf numFmtId="1" fontId="0" fillId="3" borderId="15" xfId="0" applyNumberFormat="1" applyFill="1" applyBorder="1" applyAlignment="1">
      <alignment horizontal="center" vertical="center"/>
    </xf>
    <xf numFmtId="0" fontId="3" fillId="3" borderId="0" xfId="0" applyFont="1" applyFill="1"/>
    <xf numFmtId="0" fontId="2" fillId="3" borderId="1" xfId="0" applyFont="1" applyFill="1" applyBorder="1"/>
    <xf numFmtId="0" fontId="13" fillId="3" borderId="1" xfId="0" applyFont="1" applyFill="1" applyBorder="1"/>
    <xf numFmtId="0" fontId="0" fillId="3" borderId="0" xfId="0" applyFill="1"/>
    <xf numFmtId="1" fontId="13" fillId="0" borderId="1" xfId="0" applyNumberFormat="1" applyFont="1" applyFill="1" applyBorder="1"/>
    <xf numFmtId="1" fontId="2" fillId="0" borderId="1" xfId="0" applyNumberFormat="1" applyFont="1" applyFill="1" applyBorder="1"/>
    <xf numFmtId="0" fontId="2" fillId="4" borderId="1" xfId="0" applyFont="1" applyFill="1" applyBorder="1"/>
    <xf numFmtId="0" fontId="13" fillId="4" borderId="1" xfId="0" applyFont="1" applyFill="1" applyBorder="1"/>
    <xf numFmtId="168" fontId="14" fillId="4" borderId="43" xfId="0" applyNumberFormat="1" applyFont="1" applyFill="1" applyBorder="1"/>
    <xf numFmtId="165" fontId="0" fillId="4" borderId="0" xfId="2" applyNumberFormat="1" applyFont="1" applyFill="1"/>
    <xf numFmtId="0" fontId="0" fillId="4" borderId="5" xfId="0" applyFill="1" applyBorder="1"/>
    <xf numFmtId="0" fontId="0" fillId="4" borderId="6" xfId="0" applyFill="1" applyBorder="1"/>
    <xf numFmtId="0" fontId="0" fillId="4" borderId="23" xfId="0" applyFill="1" applyBorder="1"/>
    <xf numFmtId="0" fontId="0" fillId="4" borderId="8" xfId="0" applyFill="1" applyBorder="1"/>
    <xf numFmtId="0" fontId="0" fillId="4" borderId="0" xfId="0" applyFill="1" applyBorder="1"/>
    <xf numFmtId="0" fontId="0" fillId="4" borderId="14" xfId="0" applyFill="1" applyBorder="1"/>
    <xf numFmtId="0" fontId="0" fillId="4" borderId="21" xfId="0" applyFill="1" applyBorder="1"/>
    <xf numFmtId="0" fontId="0" fillId="4" borderId="13" xfId="0" applyFill="1" applyBorder="1"/>
    <xf numFmtId="0" fontId="0" fillId="4" borderId="15" xfId="0" applyFill="1" applyBorder="1"/>
    <xf numFmtId="0" fontId="0" fillId="4" borderId="10" xfId="0" applyFill="1" applyBorder="1"/>
    <xf numFmtId="0" fontId="0" fillId="4" borderId="11" xfId="0" applyFill="1" applyBorder="1"/>
    <xf numFmtId="0" fontId="0" fillId="4" borderId="24" xfId="0" applyFill="1" applyBorder="1"/>
    <xf numFmtId="0" fontId="0" fillId="4" borderId="7" xfId="0" applyFill="1" applyBorder="1"/>
    <xf numFmtId="0" fontId="0" fillId="4" borderId="9" xfId="0" applyFill="1" applyBorder="1"/>
    <xf numFmtId="0" fontId="0" fillId="4" borderId="22" xfId="0" applyFill="1" applyBorder="1"/>
    <xf numFmtId="165" fontId="0" fillId="4" borderId="0" xfId="2" applyNumberFormat="1" applyFont="1" applyFill="1" applyBorder="1"/>
    <xf numFmtId="165" fontId="0" fillId="4" borderId="9" xfId="2" applyNumberFormat="1" applyFont="1" applyFill="1" applyBorder="1"/>
    <xf numFmtId="165" fontId="0" fillId="4" borderId="11" xfId="2" applyNumberFormat="1" applyFont="1" applyFill="1" applyBorder="1"/>
    <xf numFmtId="165" fontId="0" fillId="4" borderId="12" xfId="2" applyNumberFormat="1" applyFont="1" applyFill="1" applyBorder="1"/>
    <xf numFmtId="0" fontId="24" fillId="0" borderId="0" xfId="0" applyFont="1" applyBorder="1" applyAlignment="1">
      <alignment horizontal="left"/>
    </xf>
    <xf numFmtId="0" fontId="17" fillId="9" borderId="0" xfId="0" applyFont="1" applyFill="1" applyBorder="1" applyAlignment="1">
      <alignment horizontal="left"/>
    </xf>
    <xf numFmtId="0" fontId="0" fillId="0" borderId="0" xfId="0" applyAlignment="1">
      <alignment vertical="top" wrapText="1"/>
    </xf>
    <xf numFmtId="164" fontId="0" fillId="4" borderId="0" xfId="1" applyNumberFormat="1" applyFont="1" applyFill="1"/>
    <xf numFmtId="0" fontId="0" fillId="0" borderId="0" xfId="0" quotePrefix="1" applyFont="1"/>
    <xf numFmtId="1" fontId="25" fillId="0" borderId="43" xfId="0" applyNumberFormat="1" applyFont="1" applyFill="1" applyBorder="1"/>
    <xf numFmtId="0" fontId="2" fillId="5" borderId="1" xfId="0" applyFont="1" applyFill="1" applyBorder="1" applyAlignment="1">
      <alignment vertical="center"/>
    </xf>
    <xf numFmtId="0" fontId="0" fillId="5" borderId="1" xfId="0" applyFill="1" applyBorder="1" applyAlignment="1">
      <alignment vertical="top" wrapText="1"/>
    </xf>
    <xf numFmtId="0" fontId="0" fillId="5" borderId="1" xfId="0" applyFill="1" applyBorder="1" applyAlignment="1">
      <alignment vertical="top"/>
    </xf>
    <xf numFmtId="0" fontId="15" fillId="5" borderId="1" xfId="4" applyFill="1" applyBorder="1" applyAlignment="1">
      <alignment vertical="top"/>
    </xf>
    <xf numFmtId="0" fontId="0" fillId="5" borderId="17" xfId="0" applyFill="1" applyBorder="1"/>
    <xf numFmtId="0" fontId="0" fillId="5" borderId="17" xfId="0" applyFill="1" applyBorder="1" applyAlignment="1">
      <alignment wrapText="1"/>
    </xf>
    <xf numFmtId="0" fontId="15" fillId="5" borderId="17" xfId="4" applyFill="1" applyBorder="1"/>
    <xf numFmtId="0" fontId="0" fillId="5" borderId="18" xfId="0" applyFill="1" applyBorder="1"/>
    <xf numFmtId="0" fontId="0" fillId="5" borderId="18" xfId="0" applyFill="1" applyBorder="1" applyAlignment="1">
      <alignment wrapText="1"/>
    </xf>
    <xf numFmtId="0" fontId="0" fillId="5" borderId="18" xfId="0" applyFill="1" applyBorder="1" applyAlignment="1">
      <alignment horizontal="left" indent="2"/>
    </xf>
    <xf numFmtId="0" fontId="15" fillId="5" borderId="18" xfId="4" applyFill="1" applyBorder="1"/>
    <xf numFmtId="0" fontId="0" fillId="5" borderId="19" xfId="0" applyFill="1" applyBorder="1"/>
    <xf numFmtId="0" fontId="0" fillId="5" borderId="19" xfId="0" applyFill="1" applyBorder="1" applyAlignment="1">
      <alignment horizontal="left" indent="2"/>
    </xf>
    <xf numFmtId="0" fontId="0" fillId="5" borderId="17" xfId="0" applyFill="1" applyBorder="1" applyAlignment="1">
      <alignment vertical="top" wrapText="1"/>
    </xf>
    <xf numFmtId="0" fontId="0" fillId="5" borderId="19" xfId="0" applyFill="1" applyBorder="1" applyAlignment="1">
      <alignment wrapText="1"/>
    </xf>
    <xf numFmtId="0" fontId="0" fillId="5" borderId="19" xfId="0" applyFill="1" applyBorder="1" applyAlignment="1">
      <alignment horizontal="left" wrapText="1" indent="2"/>
    </xf>
    <xf numFmtId="0" fontId="0" fillId="5" borderId="17" xfId="0" applyFill="1" applyBorder="1" applyAlignment="1">
      <alignment vertical="top"/>
    </xf>
    <xf numFmtId="0" fontId="15" fillId="5" borderId="17" xfId="4" applyFill="1" applyBorder="1" applyAlignment="1">
      <alignment vertical="top"/>
    </xf>
    <xf numFmtId="0" fontId="0" fillId="5" borderId="17" xfId="0" applyFill="1" applyBorder="1" applyAlignment="1">
      <alignment horizontal="left" vertical="top"/>
    </xf>
    <xf numFmtId="0" fontId="0" fillId="5" borderId="18" xfId="0" applyFill="1" applyBorder="1" applyAlignment="1">
      <alignment vertical="top"/>
    </xf>
    <xf numFmtId="0" fontId="0" fillId="5" borderId="18" xfId="0" applyFill="1" applyBorder="1" applyAlignment="1">
      <alignment vertical="top" wrapText="1"/>
    </xf>
    <xf numFmtId="0" fontId="15" fillId="5" borderId="18" xfId="4" applyFill="1" applyBorder="1" applyAlignment="1">
      <alignment vertical="top"/>
    </xf>
    <xf numFmtId="0" fontId="0" fillId="5" borderId="18" xfId="0" applyFill="1" applyBorder="1" applyAlignment="1">
      <alignment horizontal="left" vertical="top" indent="2"/>
    </xf>
    <xf numFmtId="0" fontId="0" fillId="5" borderId="19" xfId="0" applyFill="1" applyBorder="1" applyAlignment="1">
      <alignment vertical="top"/>
    </xf>
    <xf numFmtId="0" fontId="0" fillId="5" borderId="19" xfId="0" applyFill="1" applyBorder="1" applyAlignment="1">
      <alignment vertical="top" wrapText="1"/>
    </xf>
    <xf numFmtId="0" fontId="0" fillId="5" borderId="19" xfId="0" applyFill="1" applyBorder="1" applyAlignment="1">
      <alignment horizontal="left" vertical="top" indent="2"/>
    </xf>
    <xf numFmtId="0" fontId="2" fillId="0" borderId="1" xfId="0" applyFont="1" applyBorder="1"/>
    <xf numFmtId="0" fontId="15" fillId="5" borderId="1" xfId="4" applyFill="1" applyBorder="1" applyAlignment="1">
      <alignment vertical="top" wrapText="1"/>
    </xf>
    <xf numFmtId="168" fontId="26" fillId="3" borderId="43" xfId="0" applyNumberFormat="1" applyFont="1" applyFill="1" applyBorder="1"/>
    <xf numFmtId="165" fontId="27" fillId="4" borderId="0" xfId="2" applyNumberFormat="1" applyFont="1" applyFill="1"/>
    <xf numFmtId="0" fontId="3" fillId="0" borderId="0" xfId="0" applyFont="1" applyAlignment="1">
      <alignment horizontal="left" vertical="center" wrapText="1"/>
    </xf>
    <xf numFmtId="165" fontId="0" fillId="0" borderId="0" xfId="0" applyNumberFormat="1"/>
    <xf numFmtId="49" fontId="0" fillId="0" borderId="1" xfId="0" applyNumberFormat="1" applyBorder="1" applyAlignment="1">
      <alignment wrapText="1"/>
    </xf>
    <xf numFmtId="0" fontId="0" fillId="0" borderId="1" xfId="0" applyBorder="1" applyAlignment="1">
      <alignment horizontal="right" wrapText="1"/>
    </xf>
    <xf numFmtId="0" fontId="0" fillId="0" borderId="1" xfId="0" applyNumberFormat="1" applyBorder="1" applyAlignment="1">
      <alignment wrapText="1"/>
    </xf>
    <xf numFmtId="1" fontId="0" fillId="0" borderId="0" xfId="0" applyNumberFormat="1" applyFill="1"/>
    <xf numFmtId="0" fontId="1" fillId="0" borderId="0" xfId="3" applyFill="1" applyBorder="1"/>
    <xf numFmtId="166" fontId="0" fillId="0" borderId="13" xfId="3" applyNumberFormat="1" applyFont="1" applyFill="1" applyBorder="1"/>
    <xf numFmtId="166" fontId="0" fillId="0" borderId="14" xfId="3" applyNumberFormat="1" applyFont="1" applyFill="1" applyBorder="1"/>
    <xf numFmtId="0" fontId="0" fillId="0" borderId="14" xfId="3" applyFont="1" applyFill="1" applyBorder="1"/>
    <xf numFmtId="0" fontId="10" fillId="0" borderId="0" xfId="0" applyFont="1" applyFill="1"/>
    <xf numFmtId="166" fontId="0" fillId="0" borderId="15" xfId="3" applyNumberFormat="1" applyFont="1" applyFill="1" applyBorder="1"/>
    <xf numFmtId="166" fontId="0" fillId="0" borderId="0" xfId="3" applyNumberFormat="1" applyFont="1" applyFill="1" applyBorder="1"/>
    <xf numFmtId="1" fontId="0" fillId="0" borderId="0" xfId="0" quotePrefix="1" applyNumberFormat="1" applyFill="1" applyAlignment="1">
      <alignment horizontal="center"/>
    </xf>
    <xf numFmtId="0" fontId="1" fillId="0" borderId="13" xfId="3" applyFill="1" applyBorder="1"/>
    <xf numFmtId="0" fontId="2" fillId="0" borderId="0" xfId="0" applyFont="1" applyFill="1" applyBorder="1" applyAlignment="1"/>
    <xf numFmtId="0" fontId="25" fillId="0" borderId="0" xfId="0" applyFont="1"/>
    <xf numFmtId="0" fontId="0" fillId="0" borderId="0" xfId="0"/>
    <xf numFmtId="170" fontId="3" fillId="0" borderId="0" xfId="2" applyNumberFormat="1" applyFont="1" applyFill="1" applyBorder="1"/>
    <xf numFmtId="0" fontId="0" fillId="0" borderId="0" xfId="0" applyAlignment="1"/>
    <xf numFmtId="0" fontId="0" fillId="0" borderId="0" xfId="0" applyAlignment="1">
      <alignment wrapText="1"/>
    </xf>
    <xf numFmtId="0" fontId="2" fillId="0" borderId="7" xfId="0" applyFont="1" applyFill="1" applyBorder="1" applyAlignment="1">
      <alignment horizontal="center"/>
    </xf>
    <xf numFmtId="0" fontId="16" fillId="0" borderId="0" xfId="0" applyFont="1" applyAlignment="1">
      <alignment horizontal="left" wrapText="1"/>
    </xf>
    <xf numFmtId="0" fontId="16" fillId="0" borderId="0" xfId="0" applyFont="1" applyAlignment="1">
      <alignment horizontal="left"/>
    </xf>
    <xf numFmtId="168" fontId="3" fillId="0" borderId="0" xfId="2" applyNumberFormat="1" applyFont="1" applyFill="1" applyBorder="1"/>
    <xf numFmtId="0" fontId="0" fillId="0" borderId="0" xfId="0" applyAlignment="1"/>
    <xf numFmtId="0" fontId="0" fillId="0" borderId="0" xfId="0" applyAlignment="1">
      <alignment wrapText="1"/>
    </xf>
    <xf numFmtId="0" fontId="0" fillId="5" borderId="18" xfId="0" applyFill="1" applyBorder="1" applyAlignment="1">
      <alignment horizontal="left" wrapText="1"/>
    </xf>
    <xf numFmtId="0" fontId="0" fillId="5" borderId="19" xfId="0" applyFill="1" applyBorder="1" applyAlignment="1">
      <alignment horizontal="left" wrapText="1"/>
    </xf>
    <xf numFmtId="0" fontId="3" fillId="0" borderId="0" xfId="0" applyFont="1" applyBorder="1" applyAlignment="1">
      <alignment horizontal="left" wrapText="1" indent="8"/>
    </xf>
    <xf numFmtId="0" fontId="4" fillId="0" borderId="0" xfId="0" applyFont="1" applyBorder="1" applyAlignment="1">
      <alignment horizontal="left" wrapText="1" indent="8"/>
    </xf>
    <xf numFmtId="0" fontId="3" fillId="0" borderId="0" xfId="0" applyFont="1" applyBorder="1" applyAlignment="1">
      <alignment horizontal="center" wrapText="1"/>
    </xf>
    <xf numFmtId="0" fontId="3" fillId="0" borderId="0" xfId="0" applyFont="1" applyFill="1" applyBorder="1" applyAlignment="1">
      <alignment horizontal="center" wrapText="1"/>
    </xf>
    <xf numFmtId="0" fontId="4" fillId="0" borderId="0" xfId="0" applyFont="1" applyBorder="1" applyAlignment="1">
      <alignment horizontal="left" wrapText="1" indent="6"/>
    </xf>
    <xf numFmtId="165" fontId="20" fillId="0" borderId="0" xfId="2" applyNumberFormat="1" applyFont="1" applyFill="1" applyBorder="1" applyAlignment="1">
      <alignment horizontal="center" vertical="center" wrapText="1"/>
    </xf>
    <xf numFmtId="0" fontId="3" fillId="0" borderId="0" xfId="0" applyFont="1" applyAlignment="1">
      <alignment horizontal="left" vertical="top" wrapText="1"/>
    </xf>
    <xf numFmtId="0" fontId="3" fillId="0" borderId="13" xfId="0" applyFont="1" applyBorder="1" applyAlignment="1">
      <alignment horizontal="left" vertical="top" wrapText="1"/>
    </xf>
    <xf numFmtId="0" fontId="3" fillId="0" borderId="16"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center" vertical="center" wrapText="1"/>
    </xf>
    <xf numFmtId="3" fontId="11" fillId="0" borderId="0" xfId="0" applyNumberFormat="1" applyFont="1" applyFill="1" applyBorder="1" applyAlignment="1">
      <alignment horizontal="left" wrapText="1"/>
    </xf>
    <xf numFmtId="0" fontId="2" fillId="0" borderId="6" xfId="0" applyFont="1" applyBorder="1" applyAlignment="1">
      <alignment horizontal="center"/>
    </xf>
    <xf numFmtId="0" fontId="16" fillId="0" borderId="0" xfId="0" applyFont="1" applyAlignment="1">
      <alignment horizontal="left" vertical="top" wrapText="1"/>
    </xf>
    <xf numFmtId="0" fontId="16" fillId="0" borderId="0" xfId="0" applyFont="1" applyAlignment="1">
      <alignment horizontal="left" vertical="top"/>
    </xf>
    <xf numFmtId="0" fontId="2" fillId="0" borderId="7"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6" xfId="0" applyFont="1" applyFill="1" applyBorder="1" applyAlignment="1">
      <alignment horizontal="center"/>
    </xf>
    <xf numFmtId="0" fontId="2" fillId="0" borderId="7" xfId="0" applyFont="1" applyFill="1" applyBorder="1" applyAlignment="1">
      <alignment horizontal="center"/>
    </xf>
    <xf numFmtId="0" fontId="16" fillId="0" borderId="0" xfId="0" applyFont="1" applyAlignment="1">
      <alignment horizontal="left" wrapText="1"/>
    </xf>
    <xf numFmtId="0" fontId="16" fillId="0" borderId="0" xfId="0" applyFont="1" applyAlignment="1">
      <alignment horizontal="left"/>
    </xf>
    <xf numFmtId="0" fontId="2" fillId="0" borderId="0" xfId="0" applyFont="1" applyAlignment="1">
      <alignment horizontal="center"/>
    </xf>
    <xf numFmtId="0" fontId="0" fillId="0" borderId="0" xfId="0" applyAlignment="1">
      <alignment horizontal="left" wrapText="1"/>
    </xf>
    <xf numFmtId="0" fontId="0" fillId="0" borderId="0" xfId="0" applyFill="1" applyAlignment="1"/>
    <xf numFmtId="0" fontId="2" fillId="0" borderId="0" xfId="0" applyFont="1" applyFill="1" applyAlignment="1">
      <alignment horizontal="center"/>
    </xf>
    <xf numFmtId="0" fontId="2" fillId="0" borderId="0" xfId="0" applyFont="1" applyBorder="1" applyAlignment="1">
      <alignment horizontal="center"/>
    </xf>
    <xf numFmtId="0" fontId="2" fillId="0" borderId="2" xfId="0" applyFont="1" applyBorder="1" applyAlignment="1">
      <alignment horizontal="center"/>
    </xf>
    <xf numFmtId="0" fontId="2" fillId="4" borderId="2" xfId="0" applyFont="1" applyFill="1" applyBorder="1" applyAlignment="1">
      <alignment horizontal="center"/>
    </xf>
    <xf numFmtId="0" fontId="2" fillId="4" borderId="3" xfId="0" applyFont="1" applyFill="1" applyBorder="1" applyAlignment="1">
      <alignment horizontal="center"/>
    </xf>
  </cellXfs>
  <cellStyles count="55">
    <cellStyle name="20% - Accent1" xfId="22" builtinId="30" customBuiltin="1"/>
    <cellStyle name="20% - Accent2" xfId="25" builtinId="34" customBuiltin="1"/>
    <cellStyle name="20% - Accent3" xfId="28" builtinId="38" customBuiltin="1"/>
    <cellStyle name="20% - Accent4" xfId="31" builtinId="42" customBuiltin="1"/>
    <cellStyle name="20% - Accent5" xfId="34" builtinId="46" customBuiltin="1"/>
    <cellStyle name="20% - Accent6" xfId="37" builtinId="50" customBuiltin="1"/>
    <cellStyle name="40% - Accent1" xfId="23" builtinId="31" customBuiltin="1"/>
    <cellStyle name="40% - Accent2" xfId="26" builtinId="35" customBuiltin="1"/>
    <cellStyle name="40% - Accent3" xfId="29" builtinId="39" customBuiltin="1"/>
    <cellStyle name="40% - Accent4" xfId="32" builtinId="43" customBuiltin="1"/>
    <cellStyle name="40% - Accent5" xfId="35" builtinId="47" customBuiltin="1"/>
    <cellStyle name="40% - Accent6" xfId="38" builtinId="51" customBuiltin="1"/>
    <cellStyle name="60% - Accent1" xfId="49" builtinId="32" customBuiltin="1"/>
    <cellStyle name="60% - Accent1 2" xfId="41" xr:uid="{339E83B8-3BBD-48A5-B096-DED5A7D02D58}"/>
    <cellStyle name="60% - Accent2" xfId="50" builtinId="36" customBuiltin="1"/>
    <cellStyle name="60% - Accent2 2" xfId="42" xr:uid="{B1449C79-702C-4B11-A00C-B7B790CDE2BD}"/>
    <cellStyle name="60% - Accent3" xfId="51" builtinId="40" customBuiltin="1"/>
    <cellStyle name="60% - Accent3 2" xfId="43" xr:uid="{2821143F-9496-4CAA-9012-57F3938ABAA6}"/>
    <cellStyle name="60% - Accent4" xfId="52" builtinId="44" customBuiltin="1"/>
    <cellStyle name="60% - Accent4 2" xfId="44" xr:uid="{308D2324-4529-49A6-8F78-5773ECED74FD}"/>
    <cellStyle name="60% - Accent5" xfId="53" builtinId="48" customBuiltin="1"/>
    <cellStyle name="60% - Accent5 2" xfId="45" xr:uid="{AC8493A7-E792-4EAC-B929-A1134B5D3273}"/>
    <cellStyle name="60% - Accent6" xfId="54" builtinId="52" customBuiltin="1"/>
    <cellStyle name="60% - Accent6 2" xfId="46" xr:uid="{840CCBE0-A449-4C3B-B028-92182DB2F9E2}"/>
    <cellStyle name="Accent1" xfId="21" builtinId="29" customBuiltin="1"/>
    <cellStyle name="Accent2" xfId="24" builtinId="33" customBuiltin="1"/>
    <cellStyle name="Accent3" xfId="27" builtinId="37" customBuiltin="1"/>
    <cellStyle name="Accent4" xfId="30" builtinId="41" customBuiltin="1"/>
    <cellStyle name="Accent5" xfId="33" builtinId="45" customBuiltin="1"/>
    <cellStyle name="Accent6" xfId="36" builtinId="49" customBuiltin="1"/>
    <cellStyle name="Bad" xfId="11" builtinId="27" customBuiltin="1"/>
    <cellStyle name="Calculation" xfId="14" builtinId="22" customBuiltin="1"/>
    <cellStyle name="Check Cell" xfId="16" builtinId="23" customBuiltin="1"/>
    <cellStyle name="Comma" xfId="2" builtinId="3"/>
    <cellStyle name="Explanatory Text" xfId="19"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 builtinId="8"/>
    <cellStyle name="Input" xfId="12" builtinId="20" customBuiltin="1"/>
    <cellStyle name="Linked Cell" xfId="15" builtinId="24" customBuiltin="1"/>
    <cellStyle name="Neutral" xfId="48" builtinId="28" customBuiltin="1"/>
    <cellStyle name="Neutral 2" xfId="40" xr:uid="{0711C990-F62D-4C10-A2FA-55CAC8DBFFF6}"/>
    <cellStyle name="Normal" xfId="0" builtinId="0"/>
    <cellStyle name="Normal 2" xfId="5" xr:uid="{00000000-0005-0000-0000-000003000000}"/>
    <cellStyle name="Normal 3" xfId="3" xr:uid="{00000000-0005-0000-0000-000004000000}"/>
    <cellStyle name="Note" xfId="18" builtinId="10" customBuiltin="1"/>
    <cellStyle name="Output" xfId="13" builtinId="21" customBuiltin="1"/>
    <cellStyle name="Percent" xfId="1" builtinId="5"/>
    <cellStyle name="Title" xfId="47" builtinId="15" customBuiltin="1"/>
    <cellStyle name="Title 2" xfId="39" xr:uid="{5A7DDF42-6AB9-4CF0-85CB-9733C44CAFB3}"/>
    <cellStyle name="Total" xfId="20" builtinId="25" customBuiltin="1"/>
    <cellStyle name="Warning Text" xfId="17" builtinId="11" customBuiltin="1"/>
  </cellStyles>
  <dxfs count="0"/>
  <tableStyles count="0" defaultTableStyle="TableStyleMedium2" defaultPivotStyle="PivotStyleLight16"/>
  <colors>
    <mruColors>
      <color rgb="FFF7D7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68036</xdr:colOff>
      <xdr:row>0</xdr:row>
      <xdr:rowOff>95249</xdr:rowOff>
    </xdr:from>
    <xdr:to>
      <xdr:col>14</xdr:col>
      <xdr:colOff>353786</xdr:colOff>
      <xdr:row>35</xdr:row>
      <xdr:rowOff>130076</xdr:rowOff>
    </xdr:to>
    <xdr:pic>
      <xdr:nvPicPr>
        <xdr:cNvPr id="2" name="Picture 1">
          <a:extLst>
            <a:ext uri="{FF2B5EF4-FFF2-40B4-BE49-F238E27FC236}">
              <a16:creationId xmlns:a16="http://schemas.microsoft.com/office/drawing/2014/main" id="{7D408BD4-4A94-44DF-B627-D0BE8BD691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036" y="95249"/>
          <a:ext cx="8858250" cy="6702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590550</xdr:colOff>
      <xdr:row>0</xdr:row>
      <xdr:rowOff>180975</xdr:rowOff>
    </xdr:from>
    <xdr:to>
      <xdr:col>15</xdr:col>
      <xdr:colOff>429017</xdr:colOff>
      <xdr:row>29</xdr:row>
      <xdr:rowOff>123825</xdr:rowOff>
    </xdr:to>
    <xdr:pic>
      <xdr:nvPicPr>
        <xdr:cNvPr id="2" name="Picture 1">
          <a:extLst>
            <a:ext uri="{FF2B5EF4-FFF2-40B4-BE49-F238E27FC236}">
              <a16:creationId xmlns:a16="http://schemas.microsoft.com/office/drawing/2014/main" id="{606DD142-D975-487C-A205-075F722C9EF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7246"/>
        <a:stretch/>
      </xdr:blipFill>
      <xdr:spPr>
        <a:xfrm>
          <a:off x="7086600" y="180975"/>
          <a:ext cx="5324867" cy="62579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yala, Krystal" id="{9141B99A-7F59-47B9-BC3B-E7E0EED75AD2}" userId="S::kay@sandag.org::26e983df-e893-4d3e-a733-e3f16286a47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9" dT="2020-09-30T22:10:09.90" personId="{9141B99A-7F59-47B9-BC3B-E7E0EED75AD2}" id="{E9359FCE-4BAE-4B78-ACBC-B3518BA1E847}">
    <text>Pending update from SCAG on 9/30/20</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rcgis.com/home/item.html?id=8d2012a2016e484dafaac0451f9aea24" TargetMode="External"/><Relationship Id="rId1" Type="http://schemas.openxmlformats.org/officeDocument/2006/relationships/hyperlink" Target="https://www.census.gov/geo/maps-data/data/tiger-line.html"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V38"/>
  <sheetViews>
    <sheetView topLeftCell="A25" zoomScale="85" zoomScaleNormal="85" workbookViewId="0">
      <selection activeCell="E31" sqref="E31"/>
    </sheetView>
  </sheetViews>
  <sheetFormatPr defaultRowHeight="14.25" x14ac:dyDescent="0.45"/>
  <cols>
    <col min="2" max="2" width="20.73046875" customWidth="1"/>
    <col min="3" max="3" width="62.59765625" customWidth="1"/>
    <col min="4" max="4" width="31.59765625" customWidth="1"/>
    <col min="5" max="5" width="71.3984375" customWidth="1"/>
  </cols>
  <sheetData>
    <row r="4" spans="2:22" ht="15.75" x14ac:dyDescent="0.5">
      <c r="B4" s="40" t="s">
        <v>0</v>
      </c>
      <c r="C4" s="331"/>
      <c r="D4" s="331"/>
      <c r="E4" s="331"/>
      <c r="F4" s="331"/>
      <c r="G4" s="331"/>
      <c r="H4" s="331"/>
      <c r="I4" s="331"/>
      <c r="J4" s="331"/>
      <c r="K4" s="331"/>
      <c r="L4" s="331"/>
      <c r="M4" s="331"/>
      <c r="N4" s="331"/>
      <c r="O4" s="331"/>
      <c r="P4" s="331"/>
      <c r="Q4" s="331"/>
      <c r="R4" s="331"/>
      <c r="S4" s="331"/>
      <c r="T4" s="331"/>
      <c r="U4" s="331"/>
      <c r="V4" s="331"/>
    </row>
    <row r="6" spans="2:22" x14ac:dyDescent="0.45">
      <c r="B6" s="284" t="s">
        <v>1</v>
      </c>
      <c r="C6" s="284" t="s">
        <v>2</v>
      </c>
      <c r="D6" s="284" t="s">
        <v>3</v>
      </c>
      <c r="E6" s="284" t="s">
        <v>4</v>
      </c>
      <c r="F6" s="331"/>
      <c r="G6" s="331"/>
      <c r="H6" s="331"/>
      <c r="I6" s="331"/>
      <c r="J6" s="331"/>
      <c r="K6" s="331"/>
      <c r="L6" s="331"/>
      <c r="M6" s="331"/>
      <c r="N6" s="331"/>
      <c r="O6" s="331"/>
      <c r="P6" s="331"/>
      <c r="Q6" s="331"/>
      <c r="R6" s="331"/>
      <c r="S6" s="331"/>
      <c r="T6" s="331"/>
      <c r="U6" s="331"/>
      <c r="V6" s="331"/>
    </row>
    <row r="7" spans="2:22" ht="28.5" x14ac:dyDescent="0.45">
      <c r="B7" s="288" t="s">
        <v>5</v>
      </c>
      <c r="C7" s="289" t="s">
        <v>6</v>
      </c>
      <c r="D7" s="290" t="s">
        <v>7</v>
      </c>
      <c r="E7" s="288" t="s">
        <v>8</v>
      </c>
      <c r="F7" s="331"/>
      <c r="G7" s="252"/>
      <c r="H7" s="331" t="s">
        <v>9</v>
      </c>
      <c r="I7" s="331"/>
      <c r="J7" s="331"/>
      <c r="K7" s="331"/>
      <c r="L7" s="331"/>
      <c r="M7" s="331"/>
      <c r="N7" s="331"/>
      <c r="O7" s="331"/>
      <c r="P7" s="331"/>
      <c r="Q7" s="331"/>
      <c r="R7" s="331"/>
      <c r="S7" s="331"/>
      <c r="T7" s="331"/>
      <c r="U7" s="331"/>
      <c r="V7" s="331"/>
    </row>
    <row r="8" spans="2:22" ht="28.5" x14ac:dyDescent="0.45">
      <c r="B8" s="291"/>
      <c r="C8" s="292" t="s">
        <v>10</v>
      </c>
      <c r="D8" s="291"/>
      <c r="E8" s="293" t="s">
        <v>11</v>
      </c>
      <c r="F8" s="331"/>
      <c r="G8" s="18"/>
      <c r="H8" s="331" t="s">
        <v>12</v>
      </c>
      <c r="I8" s="331"/>
      <c r="J8" s="331"/>
      <c r="K8" s="331"/>
      <c r="L8" s="331"/>
      <c r="M8" s="331"/>
      <c r="N8" s="331"/>
      <c r="O8" s="331"/>
      <c r="P8" s="331"/>
      <c r="Q8" s="331"/>
      <c r="R8" s="331"/>
      <c r="S8" s="331"/>
      <c r="T8" s="331"/>
      <c r="U8" s="331"/>
      <c r="V8" s="331"/>
    </row>
    <row r="9" spans="2:22" x14ac:dyDescent="0.45">
      <c r="B9" s="291"/>
      <c r="C9" s="341" t="s">
        <v>13</v>
      </c>
      <c r="D9" s="294" t="s">
        <v>14</v>
      </c>
      <c r="E9" s="291" t="s">
        <v>15</v>
      </c>
      <c r="F9" s="331"/>
      <c r="G9" s="331"/>
      <c r="H9" s="331"/>
      <c r="I9" s="331"/>
      <c r="J9" s="339"/>
      <c r="K9" s="339"/>
      <c r="L9" s="339"/>
      <c r="M9" s="339"/>
      <c r="N9" s="339"/>
      <c r="O9" s="339"/>
      <c r="P9" s="339"/>
      <c r="Q9" s="339"/>
      <c r="R9" s="339"/>
      <c r="S9" s="339"/>
      <c r="T9" s="339"/>
      <c r="U9" s="339"/>
      <c r="V9" s="339"/>
    </row>
    <row r="10" spans="2:22" x14ac:dyDescent="0.45">
      <c r="B10" s="295"/>
      <c r="C10" s="342"/>
      <c r="D10" s="295"/>
      <c r="E10" s="296" t="s">
        <v>16</v>
      </c>
      <c r="F10" s="331"/>
      <c r="G10" s="331"/>
      <c r="H10" s="331"/>
      <c r="I10" s="331"/>
      <c r="J10" s="340"/>
      <c r="K10" s="340"/>
      <c r="L10" s="340"/>
      <c r="M10" s="340"/>
      <c r="N10" s="340"/>
      <c r="O10" s="340"/>
      <c r="P10" s="340"/>
      <c r="Q10" s="340"/>
      <c r="R10" s="340"/>
      <c r="S10" s="340"/>
      <c r="T10" s="340"/>
      <c r="U10" s="340"/>
      <c r="V10" s="340"/>
    </row>
    <row r="11" spans="2:22" ht="28.5" x14ac:dyDescent="0.45">
      <c r="B11" s="292" t="s">
        <v>17</v>
      </c>
      <c r="C11" s="292" t="s">
        <v>6</v>
      </c>
      <c r="D11" s="294" t="s">
        <v>18</v>
      </c>
      <c r="E11" s="293"/>
      <c r="F11" s="331"/>
      <c r="G11" s="331"/>
      <c r="H11" s="331"/>
      <c r="I11" s="331"/>
      <c r="J11" s="339"/>
      <c r="K11" s="339"/>
      <c r="L11" s="339"/>
      <c r="M11" s="339"/>
      <c r="N11" s="339"/>
      <c r="O11" s="339"/>
      <c r="P11" s="339"/>
      <c r="Q11" s="339"/>
      <c r="R11" s="339"/>
      <c r="S11" s="339"/>
      <c r="T11" s="339"/>
      <c r="U11" s="339"/>
      <c r="V11" s="339"/>
    </row>
    <row r="12" spans="2:22" x14ac:dyDescent="0.45">
      <c r="B12" s="292"/>
      <c r="C12" s="292" t="s">
        <v>19</v>
      </c>
      <c r="D12" s="294"/>
      <c r="E12" s="293"/>
      <c r="F12" s="331"/>
      <c r="G12" s="331"/>
      <c r="H12" s="331"/>
      <c r="I12" s="331"/>
      <c r="J12" s="333"/>
      <c r="K12" s="333"/>
      <c r="L12" s="333"/>
      <c r="M12" s="333"/>
      <c r="N12" s="333"/>
      <c r="O12" s="333"/>
      <c r="P12" s="333"/>
      <c r="Q12" s="333"/>
      <c r="R12" s="333"/>
      <c r="S12" s="333"/>
      <c r="T12" s="333"/>
      <c r="U12" s="333"/>
      <c r="V12" s="333"/>
    </row>
    <row r="13" spans="2:22" ht="42.75" x14ac:dyDescent="0.45">
      <c r="B13" s="289" t="s">
        <v>20</v>
      </c>
      <c r="C13" s="297" t="s">
        <v>21</v>
      </c>
      <c r="D13" s="290" t="s">
        <v>22</v>
      </c>
      <c r="E13" s="288" t="s">
        <v>23</v>
      </c>
      <c r="F13" s="331"/>
      <c r="G13" s="331"/>
      <c r="H13" s="331"/>
      <c r="I13" s="331"/>
      <c r="J13" s="331"/>
      <c r="K13" s="331"/>
      <c r="L13" s="331"/>
      <c r="M13" s="331"/>
      <c r="N13" s="331"/>
      <c r="O13" s="331"/>
      <c r="P13" s="331"/>
      <c r="Q13" s="331"/>
      <c r="R13" s="331"/>
      <c r="S13" s="331"/>
      <c r="T13" s="331"/>
      <c r="U13" s="331"/>
      <c r="V13" s="331"/>
    </row>
    <row r="14" spans="2:22" x14ac:dyDescent="0.45">
      <c r="B14" s="291"/>
      <c r="C14" s="292"/>
      <c r="D14" s="291"/>
      <c r="E14" s="293" t="s">
        <v>24</v>
      </c>
      <c r="F14" s="331"/>
      <c r="G14" s="331"/>
      <c r="H14" s="331"/>
      <c r="I14" s="331"/>
      <c r="J14" s="331"/>
      <c r="K14" s="331"/>
      <c r="L14" s="331"/>
      <c r="M14" s="331"/>
      <c r="N14" s="331"/>
      <c r="O14" s="331"/>
      <c r="P14" s="331"/>
      <c r="Q14" s="331"/>
      <c r="R14" s="331"/>
      <c r="S14" s="331"/>
      <c r="T14" s="331"/>
      <c r="U14" s="331"/>
      <c r="V14" s="331"/>
    </row>
    <row r="15" spans="2:22" x14ac:dyDescent="0.45">
      <c r="B15" s="291"/>
      <c r="C15" s="292"/>
      <c r="D15" s="291"/>
      <c r="E15" s="293" t="s">
        <v>25</v>
      </c>
      <c r="F15" s="331"/>
      <c r="G15" s="331"/>
      <c r="H15" s="331"/>
      <c r="I15" s="331"/>
      <c r="J15" s="331"/>
      <c r="K15" s="331"/>
      <c r="L15" s="331"/>
      <c r="M15" s="331"/>
      <c r="N15" s="331"/>
      <c r="O15" s="331"/>
      <c r="P15" s="331"/>
      <c r="Q15" s="331"/>
      <c r="R15" s="331"/>
      <c r="S15" s="331"/>
      <c r="T15" s="331"/>
      <c r="U15" s="331"/>
      <c r="V15" s="331"/>
    </row>
    <row r="16" spans="2:22" ht="28.5" x14ac:dyDescent="0.45">
      <c r="B16" s="295"/>
      <c r="C16" s="298"/>
      <c r="D16" s="295"/>
      <c r="E16" s="299" t="s">
        <v>26</v>
      </c>
      <c r="F16" s="331"/>
      <c r="G16" s="331"/>
      <c r="H16" s="331"/>
      <c r="I16" s="331"/>
      <c r="J16" s="331"/>
      <c r="K16" s="331"/>
      <c r="L16" s="331"/>
      <c r="M16" s="331"/>
      <c r="N16" s="331"/>
      <c r="O16" s="331"/>
      <c r="P16" s="331"/>
      <c r="Q16" s="331"/>
      <c r="R16" s="331"/>
      <c r="S16" s="331"/>
      <c r="T16" s="331"/>
      <c r="U16" s="331"/>
      <c r="V16" s="331"/>
    </row>
    <row r="17" spans="2:5" ht="28.5" x14ac:dyDescent="0.45">
      <c r="B17" s="289" t="s">
        <v>27</v>
      </c>
      <c r="C17" s="297" t="s">
        <v>28</v>
      </c>
      <c r="D17" s="290" t="s">
        <v>29</v>
      </c>
      <c r="E17" s="288" t="s">
        <v>23</v>
      </c>
    </row>
    <row r="18" spans="2:5" ht="28.5" x14ac:dyDescent="0.45">
      <c r="B18" s="291"/>
      <c r="C18" s="292"/>
      <c r="D18" s="291"/>
      <c r="E18" s="299" t="s">
        <v>30</v>
      </c>
    </row>
    <row r="19" spans="2:5" ht="28.5" x14ac:dyDescent="0.45">
      <c r="B19" s="291"/>
      <c r="C19" s="292"/>
      <c r="D19" s="291"/>
      <c r="E19" s="299" t="s">
        <v>31</v>
      </c>
    </row>
    <row r="20" spans="2:5" ht="28.5" x14ac:dyDescent="0.45">
      <c r="B20" s="295"/>
      <c r="C20" s="298"/>
      <c r="D20" s="295"/>
      <c r="E20" s="299" t="s">
        <v>32</v>
      </c>
    </row>
    <row r="21" spans="2:5" x14ac:dyDescent="0.45">
      <c r="B21" s="300" t="s">
        <v>33</v>
      </c>
      <c r="C21" s="297" t="s">
        <v>34</v>
      </c>
      <c r="D21" s="301" t="s">
        <v>35</v>
      </c>
      <c r="E21" s="302" t="s">
        <v>23</v>
      </c>
    </row>
    <row r="22" spans="2:5" x14ac:dyDescent="0.45">
      <c r="B22" s="303"/>
      <c r="C22" s="304" t="s">
        <v>36</v>
      </c>
      <c r="D22" s="305"/>
      <c r="E22" s="306" t="s">
        <v>37</v>
      </c>
    </row>
    <row r="23" spans="2:5" x14ac:dyDescent="0.45">
      <c r="B23" s="303"/>
      <c r="C23" s="304"/>
      <c r="D23" s="303"/>
      <c r="E23" s="306" t="s">
        <v>38</v>
      </c>
    </row>
    <row r="24" spans="2:5" x14ac:dyDescent="0.45">
      <c r="B24" s="303"/>
      <c r="C24" s="304"/>
      <c r="D24" s="303"/>
      <c r="E24" s="306" t="s">
        <v>39</v>
      </c>
    </row>
    <row r="25" spans="2:5" x14ac:dyDescent="0.45">
      <c r="B25" s="307"/>
      <c r="C25" s="308"/>
      <c r="D25" s="307"/>
      <c r="E25" s="309" t="s">
        <v>40</v>
      </c>
    </row>
    <row r="26" spans="2:5" x14ac:dyDescent="0.45">
      <c r="B26" s="331"/>
      <c r="C26" s="334"/>
      <c r="D26" s="331"/>
      <c r="E26" s="331"/>
    </row>
    <row r="27" spans="2:5" x14ac:dyDescent="0.45">
      <c r="B27" s="1" t="s">
        <v>41</v>
      </c>
      <c r="C27" s="334"/>
      <c r="D27" s="331"/>
      <c r="E27" s="331"/>
    </row>
    <row r="28" spans="2:5" x14ac:dyDescent="0.45">
      <c r="B28" s="331"/>
      <c r="C28" s="334"/>
      <c r="D28" s="331"/>
      <c r="E28" s="331"/>
    </row>
    <row r="29" spans="2:5" x14ac:dyDescent="0.45">
      <c r="B29" s="310" t="s">
        <v>42</v>
      </c>
      <c r="C29" s="215" t="s">
        <v>2</v>
      </c>
      <c r="D29" s="310" t="s">
        <v>3</v>
      </c>
      <c r="E29" s="310" t="s">
        <v>43</v>
      </c>
    </row>
    <row r="30" spans="2:5" ht="71.25" x14ac:dyDescent="0.45">
      <c r="B30" s="285" t="s">
        <v>44</v>
      </c>
      <c r="C30" s="297" t="s">
        <v>45</v>
      </c>
      <c r="D30" s="287" t="s">
        <v>46</v>
      </c>
      <c r="E30" s="285" t="s">
        <v>47</v>
      </c>
    </row>
    <row r="31" spans="2:5" ht="28.5" x14ac:dyDescent="0.45">
      <c r="B31" s="285" t="s">
        <v>48</v>
      </c>
      <c r="C31" s="285" t="s">
        <v>49</v>
      </c>
      <c r="D31" s="285" t="s">
        <v>50</v>
      </c>
      <c r="E31" s="285" t="s">
        <v>51</v>
      </c>
    </row>
    <row r="32" spans="2:5" ht="42.75" x14ac:dyDescent="0.45">
      <c r="B32" s="285" t="s">
        <v>52</v>
      </c>
      <c r="C32" s="285" t="s">
        <v>53</v>
      </c>
      <c r="D32" s="285" t="s">
        <v>54</v>
      </c>
      <c r="E32" s="285" t="s">
        <v>55</v>
      </c>
    </row>
    <row r="33" spans="2:5" ht="85.5" x14ac:dyDescent="0.45">
      <c r="B33" s="285" t="s">
        <v>56</v>
      </c>
      <c r="C33" s="285" t="s">
        <v>57</v>
      </c>
      <c r="D33" s="285" t="s">
        <v>50</v>
      </c>
      <c r="E33" s="285" t="s">
        <v>58</v>
      </c>
    </row>
    <row r="34" spans="2:5" ht="28.5" x14ac:dyDescent="0.45">
      <c r="B34" s="285" t="s">
        <v>59</v>
      </c>
      <c r="C34" s="297" t="s">
        <v>60</v>
      </c>
      <c r="D34" s="311" t="s">
        <v>18</v>
      </c>
      <c r="E34" s="285" t="s">
        <v>61</v>
      </c>
    </row>
    <row r="35" spans="2:5" ht="28.5" x14ac:dyDescent="0.45">
      <c r="B35" s="285" t="s">
        <v>62</v>
      </c>
      <c r="C35" s="297" t="s">
        <v>60</v>
      </c>
      <c r="D35" s="311" t="s">
        <v>18</v>
      </c>
      <c r="E35" s="285" t="s">
        <v>63</v>
      </c>
    </row>
    <row r="36" spans="2:5" x14ac:dyDescent="0.45">
      <c r="B36" s="286" t="s">
        <v>64</v>
      </c>
      <c r="C36" s="297" t="s">
        <v>60</v>
      </c>
      <c r="D36" s="311" t="s">
        <v>18</v>
      </c>
      <c r="E36" s="285" t="s">
        <v>65</v>
      </c>
    </row>
    <row r="37" spans="2:5" ht="42.75" x14ac:dyDescent="0.45">
      <c r="B37" s="285" t="s">
        <v>66</v>
      </c>
      <c r="C37" s="311" t="s">
        <v>67</v>
      </c>
      <c r="D37" s="287" t="s">
        <v>68</v>
      </c>
      <c r="E37" s="285" t="s">
        <v>69</v>
      </c>
    </row>
    <row r="38" spans="2:5" ht="71.25" x14ac:dyDescent="0.45">
      <c r="B38" s="285" t="s">
        <v>70</v>
      </c>
      <c r="C38" s="311" t="s">
        <v>71</v>
      </c>
      <c r="D38" s="287" t="s">
        <v>72</v>
      </c>
      <c r="E38" s="285" t="s">
        <v>73</v>
      </c>
    </row>
  </sheetData>
  <mergeCells count="4">
    <mergeCell ref="J9:V9"/>
    <mergeCell ref="J10:V10"/>
    <mergeCell ref="J11:V11"/>
    <mergeCell ref="C9:C10"/>
  </mergeCells>
  <hyperlinks>
    <hyperlink ref="D7" location="'Employment Forecast SANDAG'!A1" display="Employment Forecast" xr:uid="{00000000-0004-0000-0000-000000000000}"/>
    <hyperlink ref="D30" location="'Vanpool ODs'!A1" display="Vanpool ODs" xr:uid="{00000000-0004-0000-0000-000001000000}"/>
    <hyperlink ref="D9" location="'Employment Forecast SCAG'!A1" display="Employment Forecast SCAG" xr:uid="{00000000-0004-0000-0000-000002000000}"/>
    <hyperlink ref="D13" location="'ML Time Savings (Non-Military)'!B7" display="ML Time Savings (Non Mil)" xr:uid="{00000000-0004-0000-0000-000003000000}"/>
    <hyperlink ref="D17" location="'ML Time Savings (Military)'!B7" display="ML Time Savings (Mil)" xr:uid="{00000000-0004-0000-0000-000004000000}"/>
    <hyperlink ref="D34" location="'Main Sheet'!A9" display="Main Sheet" xr:uid="{00000000-0004-0000-0000-000008000000}"/>
    <hyperlink ref="D35" location="'Main Sheet'!A17" display="Main Sheet" xr:uid="{00000000-0004-0000-0000-000009000000}"/>
    <hyperlink ref="D36" location="'Main Sheet'!A21" display="Main Sheet" xr:uid="{00000000-0004-0000-0000-00000A000000}"/>
    <hyperlink ref="D21" location="'Emission Factors'!A1" display="Emission Factors" xr:uid="{00000000-0004-0000-0000-00000B000000}"/>
    <hyperlink ref="D38" location="'External Gateways'!A1" display="External Gateway" xr:uid="{00000000-0004-0000-0000-00000D000000}"/>
    <hyperlink ref="D37" location="'ZipCode Coordinates'!A1" display="Zipcode Coordinates" xr:uid="{00000000-0004-0000-0000-00000E000000}"/>
    <hyperlink ref="C38" r:id="rId1" display="https://www.census.gov/geo/maps-data/data/tiger-line.html" xr:uid="{00000000-0004-0000-0000-00000F000000}"/>
    <hyperlink ref="C37" r:id="rId2" display="https://www.arcgis.com/home/item.html?id=8d2012a2016e484dafaac0451f9aea24" xr:uid="{00000000-0004-0000-0000-000010000000}"/>
    <hyperlink ref="D11" location="'Main Sheet'!A1" display="Main Sheet" xr:uid="{00000000-0004-0000-0000-000011000000}"/>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E7"/>
  <sheetViews>
    <sheetView zoomScale="70" zoomScaleNormal="70" workbookViewId="0">
      <selection activeCell="C6" sqref="C6"/>
    </sheetView>
  </sheetViews>
  <sheetFormatPr defaultRowHeight="14.25" x14ac:dyDescent="0.45"/>
  <cols>
    <col min="2" max="2" width="15.73046875" style="142" customWidth="1"/>
    <col min="3" max="3" width="50.73046875" style="143" customWidth="1"/>
    <col min="4" max="4" width="27.73046875" style="143" customWidth="1"/>
    <col min="5" max="5" width="100.73046875" style="143" customWidth="1"/>
  </cols>
  <sheetData>
    <row r="3" spans="2:5" ht="18" x14ac:dyDescent="0.55000000000000004">
      <c r="B3" s="166" t="s">
        <v>74</v>
      </c>
      <c r="C3" s="165" t="s">
        <v>75</v>
      </c>
      <c r="D3" s="165" t="s">
        <v>3</v>
      </c>
      <c r="E3" s="165" t="s">
        <v>76</v>
      </c>
    </row>
    <row r="4" spans="2:5" ht="42.75" x14ac:dyDescent="0.45">
      <c r="B4" s="167">
        <v>1</v>
      </c>
      <c r="C4" s="280" t="s">
        <v>77</v>
      </c>
      <c r="D4" s="168"/>
      <c r="E4" s="280" t="s">
        <v>78</v>
      </c>
    </row>
    <row r="5" spans="2:5" ht="42.75" x14ac:dyDescent="0.45">
      <c r="B5" s="167">
        <v>2</v>
      </c>
      <c r="C5" s="280" t="s">
        <v>57</v>
      </c>
      <c r="D5" s="334"/>
      <c r="E5" s="334" t="s">
        <v>79</v>
      </c>
    </row>
    <row r="6" spans="2:5" ht="28.5" x14ac:dyDescent="0.45">
      <c r="B6" s="142">
        <v>3</v>
      </c>
      <c r="C6" s="280" t="s">
        <v>80</v>
      </c>
      <c r="D6" s="232"/>
      <c r="E6" s="334" t="s">
        <v>81</v>
      </c>
    </row>
    <row r="7" spans="2:5" ht="28.5" x14ac:dyDescent="0.45">
      <c r="B7" s="142">
        <v>4</v>
      </c>
      <c r="C7" s="280" t="s">
        <v>53</v>
      </c>
      <c r="D7" s="334"/>
      <c r="E7" s="334" t="s">
        <v>82</v>
      </c>
    </row>
  </sheetData>
  <pageMargins left="0.7" right="0.7" top="0.75" bottom="0.75" header="0.3" footer="0.3"/>
  <pageSetup orientation="portrait"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59999389629810485"/>
  </sheetPr>
  <dimension ref="A1:H93"/>
  <sheetViews>
    <sheetView topLeftCell="A48" zoomScale="98" zoomScaleNormal="71" workbookViewId="0">
      <selection activeCell="D52" sqref="D52"/>
    </sheetView>
  </sheetViews>
  <sheetFormatPr defaultColWidth="9.1328125" defaultRowHeight="13.15" x14ac:dyDescent="0.4"/>
  <cols>
    <col min="1" max="1" width="47.73046875" style="2" customWidth="1"/>
    <col min="2" max="3" width="13.3984375" style="2" customWidth="1"/>
    <col min="4" max="4" width="10.59765625" style="2" bestFit="1" customWidth="1"/>
    <col min="5" max="5" width="13.3984375" style="2" customWidth="1"/>
    <col min="6" max="6" width="72.265625" style="2" customWidth="1"/>
    <col min="7" max="16384" width="9.1328125" style="2"/>
  </cols>
  <sheetData>
    <row r="1" spans="1:6" ht="18" x14ac:dyDescent="0.55000000000000004">
      <c r="A1" s="278" t="s">
        <v>83</v>
      </c>
    </row>
    <row r="2" spans="1:6" ht="18" x14ac:dyDescent="0.55000000000000004">
      <c r="A2" s="173" t="s">
        <v>84</v>
      </c>
    </row>
    <row r="4" spans="1:6" ht="15.75" x14ac:dyDescent="0.5">
      <c r="A4" s="15" t="s">
        <v>85</v>
      </c>
      <c r="D4" s="3"/>
      <c r="E4" s="3"/>
    </row>
    <row r="5" spans="1:6" x14ac:dyDescent="0.4">
      <c r="A5" s="235" t="s">
        <v>86</v>
      </c>
      <c r="B5" s="235" t="s">
        <v>87</v>
      </c>
      <c r="C5" s="235"/>
      <c r="D5" s="235"/>
      <c r="E5" s="235"/>
      <c r="F5" s="236" t="s">
        <v>88</v>
      </c>
    </row>
    <row r="6" spans="1:6" ht="15.75" x14ac:dyDescent="0.5">
      <c r="A6" s="15" t="s">
        <v>89</v>
      </c>
      <c r="B6" s="249">
        <v>2014</v>
      </c>
      <c r="D6" s="3"/>
      <c r="E6" s="3"/>
      <c r="F6" s="2" t="s">
        <v>90</v>
      </c>
    </row>
    <row r="7" spans="1:6" ht="27" x14ac:dyDescent="0.5">
      <c r="A7" s="15" t="s">
        <v>91</v>
      </c>
      <c r="B7" s="250" t="s">
        <v>92</v>
      </c>
      <c r="D7" s="3"/>
      <c r="E7" s="3"/>
      <c r="F7" s="237" t="s">
        <v>93</v>
      </c>
    </row>
    <row r="8" spans="1:6" ht="15.75" x14ac:dyDescent="0.5">
      <c r="A8" s="15"/>
      <c r="D8" s="3"/>
      <c r="E8" s="3"/>
    </row>
    <row r="9" spans="1:6" x14ac:dyDescent="0.4">
      <c r="A9" s="235" t="s">
        <v>86</v>
      </c>
      <c r="B9" s="235" t="s">
        <v>87</v>
      </c>
      <c r="C9" s="235"/>
      <c r="D9" s="235"/>
      <c r="E9" s="235"/>
      <c r="F9" s="236" t="s">
        <v>88</v>
      </c>
    </row>
    <row r="10" spans="1:6" x14ac:dyDescent="0.4">
      <c r="A10" s="16" t="s">
        <v>94</v>
      </c>
      <c r="B10" s="9"/>
      <c r="C10" s="9"/>
      <c r="D10" s="4"/>
      <c r="E10" s="4"/>
      <c r="F10" s="349" t="s">
        <v>45</v>
      </c>
    </row>
    <row r="11" spans="1:6" ht="15" customHeight="1" x14ac:dyDescent="0.4">
      <c r="A11" s="7" t="s">
        <v>95</v>
      </c>
      <c r="B11" s="4">
        <f>COUNTIF('Vanpool ODs'!K:K,"Military")</f>
        <v>228</v>
      </c>
      <c r="C11" s="4"/>
      <c r="D11" s="4"/>
      <c r="E11" s="4"/>
      <c r="F11" s="349"/>
    </row>
    <row r="12" spans="1:6" ht="15" customHeight="1" x14ac:dyDescent="0.4">
      <c r="A12" s="7" t="s">
        <v>96</v>
      </c>
      <c r="B12" s="4">
        <f>COUNTIF('Vanpool ODs'!K:K,"Federal")</f>
        <v>115</v>
      </c>
      <c r="C12" s="4"/>
      <c r="D12" s="4"/>
      <c r="E12" s="4"/>
      <c r="F12" s="349"/>
    </row>
    <row r="13" spans="1:6" ht="15" customHeight="1" x14ac:dyDescent="0.4">
      <c r="A13" s="174" t="s">
        <v>97</v>
      </c>
      <c r="B13" s="175">
        <f>COUNTIF('Vanpool ODs'!K:K,"Non-Federal")</f>
        <v>247</v>
      </c>
      <c r="C13" s="175"/>
      <c r="D13" s="175"/>
      <c r="E13" s="175"/>
      <c r="F13" s="350"/>
    </row>
    <row r="14" spans="1:6" x14ac:dyDescent="0.4">
      <c r="A14" s="17" t="s">
        <v>98</v>
      </c>
      <c r="B14" s="4"/>
      <c r="C14" s="4"/>
      <c r="D14" s="4"/>
      <c r="E14" s="4"/>
      <c r="F14" s="351" t="s">
        <v>45</v>
      </c>
    </row>
    <row r="15" spans="1:6" ht="15" customHeight="1" x14ac:dyDescent="0.4">
      <c r="A15" s="7" t="s">
        <v>99</v>
      </c>
      <c r="B15" s="4"/>
      <c r="C15" s="4"/>
      <c r="D15" s="4"/>
      <c r="E15" s="4"/>
      <c r="F15" s="349"/>
    </row>
    <row r="16" spans="1:6" ht="15" customHeight="1" x14ac:dyDescent="0.4">
      <c r="A16" s="8" t="s">
        <v>95</v>
      </c>
      <c r="B16" s="190">
        <f>AVERAGEIF('Vanpool ODs'!K:K,"Military",'Vanpool ODs'!G:G)</f>
        <v>107.58771929824562</v>
      </c>
      <c r="C16" s="4"/>
      <c r="D16" s="4"/>
      <c r="E16" s="4"/>
      <c r="F16" s="349"/>
    </row>
    <row r="17" spans="1:6" ht="15" customHeight="1" x14ac:dyDescent="0.4">
      <c r="A17" s="8" t="s">
        <v>96</v>
      </c>
      <c r="B17" s="190">
        <f>AVERAGEIF('Vanpool ODs'!K:K,"Federal",'Vanpool ODs'!G:G)</f>
        <v>99.96521739130435</v>
      </c>
      <c r="C17" s="4"/>
      <c r="D17" s="4"/>
      <c r="E17" s="4"/>
      <c r="F17" s="349"/>
    </row>
    <row r="18" spans="1:6" ht="15" customHeight="1" x14ac:dyDescent="0.4">
      <c r="A18" s="176" t="s">
        <v>97</v>
      </c>
      <c r="B18" s="191">
        <f>AVERAGEIF('Vanpool ODs'!K:K,"Non-Federal",'Vanpool ODs'!G:G)</f>
        <v>98.465587044534416</v>
      </c>
      <c r="C18" s="175"/>
      <c r="D18" s="175"/>
      <c r="E18" s="175"/>
      <c r="F18" s="350"/>
    </row>
    <row r="19" spans="1:6" ht="26.25" x14ac:dyDescent="0.4">
      <c r="A19" s="7" t="s">
        <v>100</v>
      </c>
      <c r="B19" s="4"/>
      <c r="C19" s="4"/>
      <c r="D19" s="4"/>
      <c r="E19" s="4"/>
      <c r="F19" s="351" t="s">
        <v>101</v>
      </c>
    </row>
    <row r="20" spans="1:6" ht="15" customHeight="1" x14ac:dyDescent="0.4">
      <c r="A20" s="8" t="s">
        <v>95</v>
      </c>
      <c r="B20" s="190">
        <f>AVERAGEIF('Vanpool ODs'!K:K,"Military",'Vanpool ODs'!V:V)</f>
        <v>91.079746940751463</v>
      </c>
      <c r="C20" s="4"/>
      <c r="D20" s="4"/>
      <c r="E20" s="4"/>
      <c r="F20" s="352"/>
    </row>
    <row r="21" spans="1:6" ht="15" customHeight="1" x14ac:dyDescent="0.4">
      <c r="A21" s="8" t="s">
        <v>96</v>
      </c>
      <c r="B21" s="190">
        <f>AVERAGEIF('Vanpool ODs'!K:K,"Federal",'Vanpool ODs'!V:V)</f>
        <v>87.515417687531809</v>
      </c>
      <c r="C21" s="4"/>
      <c r="D21" s="4"/>
      <c r="E21" s="4"/>
      <c r="F21" s="352"/>
    </row>
    <row r="22" spans="1:6" ht="15" customHeight="1" x14ac:dyDescent="0.4">
      <c r="A22" s="176" t="s">
        <v>97</v>
      </c>
      <c r="B22" s="191">
        <f>AVERAGEIF('Vanpool ODs'!K:K,"Non-Federal",'Vanpool ODs'!V:V)</f>
        <v>81.783726898543918</v>
      </c>
      <c r="C22" s="175"/>
      <c r="D22" s="175"/>
      <c r="E22" s="175"/>
      <c r="F22" s="350"/>
    </row>
    <row r="23" spans="1:6" x14ac:dyDescent="0.4">
      <c r="A23" s="7" t="s">
        <v>102</v>
      </c>
      <c r="B23" s="4"/>
      <c r="C23" s="4"/>
      <c r="D23" s="4"/>
      <c r="E23" s="4"/>
      <c r="F23" s="349" t="s">
        <v>45</v>
      </c>
    </row>
    <row r="24" spans="1:6" x14ac:dyDescent="0.4">
      <c r="A24" s="8" t="s">
        <v>95</v>
      </c>
      <c r="B24" s="10">
        <f>COUNTIFS('Vanpool ODs'!K:K,"Military",'Vanpool ODs'!I:I,"&lt;="&amp;9)/B11</f>
        <v>0.94736842105263153</v>
      </c>
      <c r="C24" s="10"/>
      <c r="D24" s="4"/>
      <c r="E24" s="4"/>
      <c r="F24" s="349"/>
    </row>
    <row r="25" spans="1:6" x14ac:dyDescent="0.4">
      <c r="A25" s="8" t="s">
        <v>96</v>
      </c>
      <c r="B25" s="10">
        <f>COUNTIFS('Vanpool ODs'!K:K,"Federal",'Vanpool ODs'!I:I,"&lt;="&amp;9)/B12</f>
        <v>0.91304347826086951</v>
      </c>
      <c r="C25" s="10"/>
      <c r="D25" s="4"/>
      <c r="E25" s="4"/>
      <c r="F25" s="349"/>
    </row>
    <row r="26" spans="1:6" x14ac:dyDescent="0.4">
      <c r="A26" s="176" t="s">
        <v>97</v>
      </c>
      <c r="B26" s="177">
        <f>COUNTIFS('Vanpool ODs'!K:K,"Non-Federal",'Vanpool ODs'!I:I,"&lt;="&amp;9)/B13</f>
        <v>0.8663967611336032</v>
      </c>
      <c r="C26" s="177"/>
      <c r="D26" s="175"/>
      <c r="E26" s="175"/>
      <c r="F26" s="350"/>
    </row>
    <row r="27" spans="1:6" x14ac:dyDescent="0.4">
      <c r="A27" s="7" t="s">
        <v>103</v>
      </c>
      <c r="B27" s="10"/>
      <c r="C27" s="10"/>
      <c r="D27" s="4"/>
      <c r="E27" s="4"/>
      <c r="F27" s="349" t="s">
        <v>45</v>
      </c>
    </row>
    <row r="28" spans="1:6" x14ac:dyDescent="0.4">
      <c r="A28" s="8" t="s">
        <v>95</v>
      </c>
      <c r="B28" s="48">
        <f>AVERAGEIF('Vanpool ODs'!K:K,"Military",'Vanpool ODs'!J:J)</f>
        <v>6.4342105263157894</v>
      </c>
      <c r="C28" s="10"/>
      <c r="D28" s="4"/>
      <c r="E28" s="4"/>
      <c r="F28" s="349"/>
    </row>
    <row r="29" spans="1:6" x14ac:dyDescent="0.4">
      <c r="A29" s="8" t="s">
        <v>96</v>
      </c>
      <c r="B29" s="48">
        <f>AVERAGEIF('Vanpool ODs'!K:K,"Federal",'Vanpool ODs'!J:J)</f>
        <v>6.4521739130434783</v>
      </c>
      <c r="C29" s="10"/>
      <c r="D29" s="4"/>
      <c r="E29" s="4"/>
      <c r="F29" s="349"/>
    </row>
    <row r="30" spans="1:6" x14ac:dyDescent="0.4">
      <c r="A30" s="176" t="s">
        <v>97</v>
      </c>
      <c r="B30" s="183">
        <f>AVERAGEIF('Vanpool ODs'!K:K,"Non-Federal",'Vanpool ODs'!J:J)</f>
        <v>6.8663967611336032</v>
      </c>
      <c r="C30" s="177"/>
      <c r="D30" s="175"/>
      <c r="E30" s="175"/>
      <c r="F30" s="350"/>
    </row>
    <row r="31" spans="1:6" ht="12.75" customHeight="1" x14ac:dyDescent="0.4">
      <c r="A31" s="7" t="s">
        <v>104</v>
      </c>
      <c r="B31" s="4"/>
      <c r="C31" s="4"/>
      <c r="D31" s="4"/>
      <c r="E31" s="4"/>
      <c r="F31" s="351" t="s">
        <v>105</v>
      </c>
    </row>
    <row r="32" spans="1:6" ht="15" customHeight="1" x14ac:dyDescent="0.4">
      <c r="A32" s="8" t="s">
        <v>95</v>
      </c>
      <c r="B32" s="10"/>
      <c r="C32" s="10"/>
      <c r="D32" s="4"/>
      <c r="E32" s="4"/>
      <c r="F32" s="352"/>
    </row>
    <row r="33" spans="1:8" ht="15" customHeight="1" x14ac:dyDescent="0.4">
      <c r="A33" s="8" t="s">
        <v>96</v>
      </c>
      <c r="B33" s="10"/>
      <c r="C33" s="10"/>
      <c r="D33" s="4"/>
      <c r="E33" s="4"/>
      <c r="F33" s="352"/>
    </row>
    <row r="34" spans="1:8" ht="15" customHeight="1" x14ac:dyDescent="0.4">
      <c r="A34" s="8" t="s">
        <v>97</v>
      </c>
      <c r="B34" s="10"/>
      <c r="C34" s="10"/>
      <c r="D34" s="4"/>
      <c r="E34" s="4"/>
      <c r="F34" s="352"/>
    </row>
    <row r="35" spans="1:8" ht="15" customHeight="1" x14ac:dyDescent="0.4">
      <c r="A35" s="176" t="s">
        <v>106</v>
      </c>
      <c r="B35" s="178">
        <v>0.8</v>
      </c>
      <c r="C35" s="179"/>
      <c r="D35" s="180"/>
      <c r="E35" s="180"/>
      <c r="F35" s="350"/>
    </row>
    <row r="36" spans="1:8" s="13" customFormat="1" ht="15" customHeight="1" x14ac:dyDescent="0.4">
      <c r="A36" s="185" t="s">
        <v>107</v>
      </c>
      <c r="B36" s="28"/>
      <c r="C36" s="11"/>
      <c r="D36" s="12"/>
      <c r="E36" s="12"/>
      <c r="F36" s="233" t="s">
        <v>108</v>
      </c>
    </row>
    <row r="37" spans="1:8" s="13" customFormat="1" ht="12.75" customHeight="1" x14ac:dyDescent="0.4">
      <c r="A37" s="8" t="s">
        <v>95</v>
      </c>
      <c r="B37" s="37">
        <f>B28*B35</f>
        <v>5.147368421052632</v>
      </c>
      <c r="C37" s="11"/>
      <c r="D37" s="12"/>
      <c r="E37" s="12"/>
      <c r="F37" s="14"/>
    </row>
    <row r="38" spans="1:8" s="13" customFormat="1" ht="12.75" customHeight="1" x14ac:dyDescent="0.4">
      <c r="A38" s="8" t="s">
        <v>96</v>
      </c>
      <c r="B38" s="37">
        <f>B29*B35</f>
        <v>5.1617391304347828</v>
      </c>
      <c r="C38" s="11"/>
      <c r="D38" s="12"/>
      <c r="E38" s="12"/>
      <c r="F38" s="14"/>
    </row>
    <row r="39" spans="1:8" s="13" customFormat="1" ht="12.75" customHeight="1" x14ac:dyDescent="0.4">
      <c r="A39" s="176" t="s">
        <v>97</v>
      </c>
      <c r="B39" s="181">
        <f>B30*B35</f>
        <v>5.4931174089068833</v>
      </c>
      <c r="C39" s="179"/>
      <c r="D39" s="180"/>
      <c r="E39" s="180"/>
      <c r="F39" s="182"/>
    </row>
    <row r="40" spans="1:8" x14ac:dyDescent="0.4">
      <c r="A40" s="8"/>
      <c r="B40" s="27"/>
      <c r="C40" s="10"/>
      <c r="D40" s="4"/>
      <c r="E40" s="4"/>
      <c r="F40" s="14"/>
    </row>
    <row r="41" spans="1:8" x14ac:dyDescent="0.4">
      <c r="A41" s="8"/>
      <c r="B41" s="27"/>
      <c r="C41" s="10"/>
      <c r="D41" s="4"/>
      <c r="E41" s="4"/>
    </row>
    <row r="42" spans="1:8" ht="15.75" customHeight="1" x14ac:dyDescent="0.5">
      <c r="A42" s="354" t="s">
        <v>109</v>
      </c>
      <c r="B42" s="354"/>
      <c r="C42" s="354"/>
      <c r="D42" s="354"/>
      <c r="E42" s="354"/>
      <c r="F42" s="354"/>
    </row>
    <row r="43" spans="1:8" ht="15" customHeight="1" x14ac:dyDescent="0.4">
      <c r="A43" s="279" t="s">
        <v>110</v>
      </c>
      <c r="B43" s="235"/>
      <c r="C43" s="235">
        <v>2020</v>
      </c>
      <c r="D43" s="235">
        <v>2035</v>
      </c>
      <c r="E43" s="235">
        <v>2050</v>
      </c>
      <c r="F43" s="236" t="s">
        <v>88</v>
      </c>
    </row>
    <row r="44" spans="1:8" ht="30" customHeight="1" x14ac:dyDescent="0.45">
      <c r="A44" s="347" t="s">
        <v>111</v>
      </c>
      <c r="B44" s="347"/>
      <c r="C44" s="348" t="s">
        <v>112</v>
      </c>
      <c r="D44" s="348"/>
      <c r="E44" s="348"/>
      <c r="F44" s="353" t="s">
        <v>113</v>
      </c>
      <c r="G44" s="331"/>
      <c r="H44" s="331"/>
    </row>
    <row r="45" spans="1:8" ht="12.75" customHeight="1" x14ac:dyDescent="0.45">
      <c r="A45" s="343" t="s">
        <v>95</v>
      </c>
      <c r="B45" s="343"/>
      <c r="C45" s="31">
        <f>B11</f>
        <v>228</v>
      </c>
      <c r="D45" s="31">
        <f>'Vanpool Demand - Employment'!P55</f>
        <v>241.99999999999994</v>
      </c>
      <c r="E45" s="31">
        <f>'Vanpool Demand - Employment'!P75</f>
        <v>245.00000000000003</v>
      </c>
      <c r="F45" s="353"/>
      <c r="G45" s="331"/>
      <c r="H45" s="331"/>
    </row>
    <row r="46" spans="1:8" ht="12.75" customHeight="1" x14ac:dyDescent="0.45">
      <c r="A46" s="343" t="s">
        <v>96</v>
      </c>
      <c r="B46" s="343"/>
      <c r="C46" s="31">
        <f>B12</f>
        <v>115</v>
      </c>
      <c r="D46" s="31">
        <f>'Vanpool Demand - Employment'!AF55</f>
        <v>125.99999999999999</v>
      </c>
      <c r="E46" s="31">
        <f>'Vanpool Demand - Employment'!AF75</f>
        <v>135</v>
      </c>
      <c r="F46" s="353"/>
      <c r="G46" s="331"/>
      <c r="H46" s="331"/>
    </row>
    <row r="47" spans="1:8" ht="12.75" customHeight="1" x14ac:dyDescent="0.45">
      <c r="A47" s="343" t="s">
        <v>97</v>
      </c>
      <c r="B47" s="343"/>
      <c r="C47" s="31">
        <f>B13</f>
        <v>247</v>
      </c>
      <c r="D47" s="31">
        <f>'Vanpool Demand - Employment'!AV55</f>
        <v>279</v>
      </c>
      <c r="E47" s="31">
        <f>'Vanpool Demand - Employment'!AV75</f>
        <v>301</v>
      </c>
      <c r="F47" s="353"/>
      <c r="G47" s="331"/>
      <c r="H47" s="331"/>
    </row>
    <row r="48" spans="1:8" ht="12.75" customHeight="1" x14ac:dyDescent="0.45">
      <c r="A48" s="343" t="s">
        <v>114</v>
      </c>
      <c r="B48" s="343"/>
      <c r="C48" s="31">
        <f>SUM(C45:C47)</f>
        <v>590</v>
      </c>
      <c r="D48" s="31">
        <f>SUM(D45:D47)</f>
        <v>647</v>
      </c>
      <c r="E48" s="31">
        <f>SUM(E45:E47)</f>
        <v>681</v>
      </c>
      <c r="F48" s="353"/>
      <c r="G48" s="331"/>
      <c r="H48" s="331"/>
    </row>
    <row r="49" spans="1:8" ht="14.25" x14ac:dyDescent="0.45">
      <c r="A49" s="345"/>
      <c r="B49" s="345"/>
      <c r="C49" s="31"/>
      <c r="D49" s="31"/>
      <c r="E49" s="31"/>
      <c r="G49" s="331"/>
      <c r="H49" s="331"/>
    </row>
    <row r="50" spans="1:8" ht="15" customHeight="1" x14ac:dyDescent="0.45">
      <c r="A50" s="279" t="s">
        <v>115</v>
      </c>
      <c r="B50" s="235"/>
      <c r="C50" s="235">
        <v>2020</v>
      </c>
      <c r="D50" s="235">
        <v>2035</v>
      </c>
      <c r="E50" s="235">
        <v>2050</v>
      </c>
      <c r="F50" s="236" t="s">
        <v>88</v>
      </c>
      <c r="G50" s="331"/>
      <c r="H50" s="331"/>
    </row>
    <row r="51" spans="1:8" ht="30" customHeight="1" x14ac:dyDescent="0.4">
      <c r="A51" s="347" t="s">
        <v>111</v>
      </c>
      <c r="B51" s="347"/>
      <c r="C51" s="348" t="s">
        <v>116</v>
      </c>
      <c r="D51" s="348"/>
      <c r="E51" s="348"/>
      <c r="F51" s="353" t="s">
        <v>117</v>
      </c>
    </row>
    <row r="52" spans="1:8" ht="12.75" customHeight="1" x14ac:dyDescent="0.4">
      <c r="A52" s="343" t="s">
        <v>95</v>
      </c>
      <c r="B52" s="343"/>
      <c r="C52" s="31">
        <v>0</v>
      </c>
      <c r="D52" s="31">
        <f>SUMPRODUCT('Vanpool Demand - Employment'!C43:N54,'Vanpool Demand - ML (Mil)'!Q99:AB110) - D45</f>
        <v>35.827277158721927</v>
      </c>
      <c r="E52" s="31">
        <f>SUMPRODUCT('Vanpool Demand - Employment'!C63:N74,'Vanpool Demand - ML (Mil)'!AE99:AP110) - E45</f>
        <v>56.880246011249284</v>
      </c>
      <c r="F52" s="353"/>
    </row>
    <row r="53" spans="1:8" ht="12.75" customHeight="1" x14ac:dyDescent="0.4">
      <c r="A53" s="343" t="s">
        <v>96</v>
      </c>
      <c r="B53" s="343"/>
      <c r="C53" s="31">
        <v>0</v>
      </c>
      <c r="D53" s="31">
        <f>SUMPRODUCT('Vanpool Demand - Employment'!S43:AD54,'Vanpool Demand - ML (Non-Mil)'!Q101:AB112) - D46</f>
        <v>17.557495260022264</v>
      </c>
      <c r="E53" s="31">
        <f>SUMPRODUCT('Vanpool Demand - Employment'!S63:AD74,'Vanpool Demand - ML (Non-Mil)'!AE101:AP112) - E46</f>
        <v>28.33750254482365</v>
      </c>
      <c r="F53" s="353"/>
    </row>
    <row r="54" spans="1:8" ht="12.75" customHeight="1" x14ac:dyDescent="0.4">
      <c r="A54" s="343" t="s">
        <v>97</v>
      </c>
      <c r="B54" s="343"/>
      <c r="C54" s="31">
        <v>0</v>
      </c>
      <c r="D54" s="31">
        <f>SUMPRODUCT('Vanpool Demand - Employment'!AI43:AT54,'Vanpool Demand - ML (Non-Mil)'!Q101:AB112) - D47</f>
        <v>40.609436989049811</v>
      </c>
      <c r="E54" s="31">
        <f>SUMPRODUCT('Vanpool Demand - Employment'!AI63:AT74,'Vanpool Demand - ML (Non-Mil)'!AE101:AP112) - E47</f>
        <v>66.963186227263975</v>
      </c>
      <c r="F54" s="353"/>
    </row>
    <row r="55" spans="1:8" ht="12.75" customHeight="1" x14ac:dyDescent="0.4">
      <c r="A55" s="343" t="s">
        <v>114</v>
      </c>
      <c r="B55" s="343"/>
      <c r="C55" s="31">
        <v>0</v>
      </c>
      <c r="D55" s="31">
        <f>SUM(D52:D54)</f>
        <v>93.994209407794003</v>
      </c>
      <c r="E55" s="31">
        <f>SUM(E52:E54)</f>
        <v>152.18093478333691</v>
      </c>
      <c r="F55" s="353"/>
    </row>
    <row r="56" spans="1:8" x14ac:dyDescent="0.4">
      <c r="A56" s="345"/>
      <c r="B56" s="345"/>
      <c r="C56" s="31"/>
      <c r="D56" s="31"/>
      <c r="E56" s="31"/>
    </row>
    <row r="57" spans="1:8" x14ac:dyDescent="0.4">
      <c r="A57" s="279" t="s">
        <v>118</v>
      </c>
      <c r="B57" s="235"/>
      <c r="C57" s="235">
        <v>2020</v>
      </c>
      <c r="D57" s="235">
        <v>2035</v>
      </c>
      <c r="E57" s="235">
        <v>2050</v>
      </c>
      <c r="F57" s="236" t="s">
        <v>88</v>
      </c>
    </row>
    <row r="58" spans="1:8" ht="30" customHeight="1" x14ac:dyDescent="0.4">
      <c r="A58" s="347" t="s">
        <v>111</v>
      </c>
      <c r="B58" s="347"/>
      <c r="C58" s="348" t="s">
        <v>119</v>
      </c>
      <c r="D58" s="348"/>
      <c r="E58" s="348"/>
      <c r="F58" s="353" t="s">
        <v>120</v>
      </c>
    </row>
    <row r="59" spans="1:8" ht="12.75" customHeight="1" x14ac:dyDescent="0.4">
      <c r="A59" s="343" t="s">
        <v>95</v>
      </c>
      <c r="B59" s="343"/>
      <c r="C59" s="50">
        <f>C45+C52</f>
        <v>228</v>
      </c>
      <c r="D59" s="50">
        <f>D45+D52</f>
        <v>277.82727715872187</v>
      </c>
      <c r="E59" s="50">
        <f t="shared" ref="E59" si="0">E45+E52</f>
        <v>301.88024601124931</v>
      </c>
      <c r="F59" s="353"/>
    </row>
    <row r="60" spans="1:8" ht="12.75" customHeight="1" x14ac:dyDescent="0.4">
      <c r="A60" s="343" t="s">
        <v>96</v>
      </c>
      <c r="B60" s="343"/>
      <c r="C60" s="50">
        <f t="shared" ref="C60:E61" si="1">C46+C53</f>
        <v>115</v>
      </c>
      <c r="D60" s="50">
        <f t="shared" si="1"/>
        <v>143.55749526002225</v>
      </c>
      <c r="E60" s="50">
        <f t="shared" si="1"/>
        <v>163.33750254482365</v>
      </c>
      <c r="F60" s="353"/>
    </row>
    <row r="61" spans="1:8" ht="12.75" customHeight="1" x14ac:dyDescent="0.4">
      <c r="A61" s="343" t="s">
        <v>97</v>
      </c>
      <c r="B61" s="343"/>
      <c r="C61" s="50">
        <f t="shared" si="1"/>
        <v>247</v>
      </c>
      <c r="D61" s="50">
        <f t="shared" si="1"/>
        <v>319.60943698904981</v>
      </c>
      <c r="E61" s="50">
        <f t="shared" si="1"/>
        <v>367.96318622726398</v>
      </c>
      <c r="F61" s="353"/>
    </row>
    <row r="62" spans="1:8" x14ac:dyDescent="0.4">
      <c r="A62" s="343" t="s">
        <v>114</v>
      </c>
      <c r="B62" s="343"/>
      <c r="C62" s="49">
        <f>SUM(C59:C61)</f>
        <v>590</v>
      </c>
      <c r="D62" s="49">
        <f>SUM(D59:D61)</f>
        <v>740.99420940779396</v>
      </c>
      <c r="E62" s="49">
        <f>SUM(E59:E61)</f>
        <v>833.18093478333685</v>
      </c>
      <c r="F62" s="353"/>
    </row>
    <row r="63" spans="1:8" s="5" customFormat="1" x14ac:dyDescent="0.4">
      <c r="A63" s="346"/>
      <c r="B63" s="346"/>
      <c r="C63" s="4"/>
      <c r="D63" s="4"/>
      <c r="E63" s="4"/>
    </row>
    <row r="64" spans="1:8" s="5" customFormat="1" ht="21" customHeight="1" x14ac:dyDescent="0.5">
      <c r="A64" s="184" t="s">
        <v>121</v>
      </c>
      <c r="B64" s="51"/>
      <c r="C64" s="51"/>
      <c r="D64" s="51"/>
      <c r="E64" s="51"/>
    </row>
    <row r="65" spans="1:6" x14ac:dyDescent="0.4">
      <c r="A65" s="235" t="s">
        <v>86</v>
      </c>
      <c r="B65" s="235"/>
      <c r="C65" s="235">
        <v>2020</v>
      </c>
      <c r="D65" s="235">
        <v>2035</v>
      </c>
      <c r="E65" s="235">
        <v>2050</v>
      </c>
      <c r="F65" s="236" t="s">
        <v>88</v>
      </c>
    </row>
    <row r="66" spans="1:6" s="5" customFormat="1" ht="14.25" x14ac:dyDescent="0.45">
      <c r="A66" s="347" t="s">
        <v>122</v>
      </c>
      <c r="B66" s="347"/>
      <c r="C66" s="238"/>
      <c r="D66" s="238"/>
      <c r="E66" s="238"/>
      <c r="F66" s="239"/>
    </row>
    <row r="67" spans="1:6" s="5" customFormat="1" ht="14.25" customHeight="1" x14ac:dyDescent="0.4">
      <c r="A67" s="343" t="s">
        <v>123</v>
      </c>
      <c r="B67" s="343"/>
      <c r="C67" s="313">
        <v>3383955</v>
      </c>
      <c r="D67" s="313">
        <v>3620349</v>
      </c>
      <c r="E67" s="313">
        <v>3746077</v>
      </c>
      <c r="F67" s="314" t="s">
        <v>124</v>
      </c>
    </row>
    <row r="68" spans="1:6" s="5" customFormat="1" x14ac:dyDescent="0.4">
      <c r="A68" s="343" t="s">
        <v>125</v>
      </c>
      <c r="B68" s="343"/>
      <c r="C68" s="217">
        <f>SUM('Emission Factors'!B7,'Emission Factors'!B10)</f>
        <v>39275.126206516295</v>
      </c>
      <c r="D68" s="217">
        <f>SUM('Emission Factors'!C7,'Emission Factors'!C10)</f>
        <v>38472.531502877689</v>
      </c>
      <c r="E68" s="217">
        <f>SUM('Emission Factors'!D7,'Emission Factors'!D10)</f>
        <v>39356.27209589682</v>
      </c>
      <c r="F68" s="240" t="s">
        <v>126</v>
      </c>
    </row>
    <row r="69" spans="1:6" s="5" customFormat="1" ht="14.25" x14ac:dyDescent="0.4">
      <c r="A69" s="343" t="s">
        <v>127</v>
      </c>
      <c r="B69" s="343"/>
      <c r="C69" s="172">
        <f>(C68*2000)/C67</f>
        <v>23.212558208673755</v>
      </c>
      <c r="D69" s="172">
        <f>(D68*2000)/D67</f>
        <v>21.253493242158527</v>
      </c>
      <c r="E69" s="172">
        <f>(E68*2000)/E67</f>
        <v>21.0119931308923</v>
      </c>
      <c r="F69" s="241" t="s">
        <v>128</v>
      </c>
    </row>
    <row r="70" spans="1:6" ht="20.100000000000001" customHeight="1" x14ac:dyDescent="0.4">
      <c r="A70" s="343" t="s">
        <v>129</v>
      </c>
      <c r="B70" s="343"/>
      <c r="C70" s="217">
        <f>SUMPRODUCT(C59:C61,B37:B39)*2</f>
        <v>6248.0000000000009</v>
      </c>
      <c r="D70" s="217">
        <f>SUMPRODUCT(D59:D61,B37:B39)*2</f>
        <v>7853.4757121603634</v>
      </c>
      <c r="E70" s="217">
        <f>SUMPRODUCT(E59:E61,B37:B39)*2</f>
        <v>8836.5188154256812</v>
      </c>
      <c r="F70" s="186" t="s">
        <v>130</v>
      </c>
    </row>
    <row r="71" spans="1:6" ht="20.100000000000001" customHeight="1" x14ac:dyDescent="0.4">
      <c r="A71" s="343" t="s">
        <v>131</v>
      </c>
      <c r="B71" s="343"/>
      <c r="C71" s="217">
        <f>SUMPRODUCT(C59:C61,B37:B39,$B$16:$B$18)</f>
        <v>319202.40891392366</v>
      </c>
      <c r="D71" s="217">
        <f>SUMPRODUCT(D59:D61,B37:B39,$B$16:$B$18)</f>
        <v>400805.15675561724</v>
      </c>
      <c r="E71" s="217">
        <f>SUMPRODUCT(E59:E61,B37:B39,$B$16:$B$18)</f>
        <v>450485.63256032031</v>
      </c>
      <c r="F71" s="187" t="s">
        <v>132</v>
      </c>
    </row>
    <row r="72" spans="1:6" ht="20.100000000000001" customHeight="1" x14ac:dyDescent="0.4">
      <c r="A72" s="344" t="s">
        <v>133</v>
      </c>
      <c r="B72" s="344"/>
      <c r="C72" s="4">
        <f>SUMPRODUCT(C59:C61,B37:B39,$B$20:$B$22)</f>
        <v>269804.5036049292</v>
      </c>
      <c r="D72" s="4">
        <f>SUMPRODUCT(D59:D61,B37:B39,$B$20:$B$22)</f>
        <v>338684.52196870488</v>
      </c>
      <c r="E72" s="4">
        <f>SUMPRODUCT(E59:E61,B37:B39,$B$20:$B$22)</f>
        <v>380619.12309378042</v>
      </c>
      <c r="F72" s="187" t="s">
        <v>134</v>
      </c>
    </row>
    <row r="73" spans="1:6" ht="20.100000000000001" customHeight="1" x14ac:dyDescent="0.4">
      <c r="A73" s="343" t="s">
        <v>135</v>
      </c>
      <c r="B73" s="343"/>
      <c r="C73" s="188">
        <f>C70*'Emission Factors'!B12</f>
        <v>0.58938932152996715</v>
      </c>
      <c r="D73" s="188">
        <f>D70*'Emission Factors'!C12</f>
        <v>0.73012079281135589</v>
      </c>
      <c r="E73" s="188">
        <f>E70*'Emission Factors'!D12</f>
        <v>0.821339552606145</v>
      </c>
      <c r="F73" s="187" t="s">
        <v>136</v>
      </c>
    </row>
    <row r="74" spans="1:6" ht="20.100000000000001" customHeight="1" x14ac:dyDescent="0.4">
      <c r="A74" s="343" t="s">
        <v>137</v>
      </c>
      <c r="B74" s="343"/>
      <c r="C74" s="332">
        <f>C72*'Emission Factors'!B$9</f>
        <v>129.19070705745094</v>
      </c>
      <c r="D74" s="332">
        <f>D72*'Emission Factors'!C$9</f>
        <v>156.91092109698957</v>
      </c>
      <c r="E74" s="332">
        <f>E72*'Emission Factors'!D$9</f>
        <v>175.32666962806641</v>
      </c>
      <c r="F74" s="187" t="s">
        <v>138</v>
      </c>
    </row>
    <row r="75" spans="1:6" ht="20.100000000000001" customHeight="1" x14ac:dyDescent="0.4">
      <c r="A75" s="344" t="s">
        <v>139</v>
      </c>
      <c r="B75" s="344"/>
      <c r="C75" s="332">
        <f>C73+C74</f>
        <v>129.78009637898091</v>
      </c>
      <c r="D75" s="338">
        <f>D73+D74</f>
        <v>157.64104188980093</v>
      </c>
      <c r="E75" s="338">
        <f>E73+E74</f>
        <v>176.14800918067255</v>
      </c>
      <c r="F75" s="187" t="s">
        <v>140</v>
      </c>
    </row>
    <row r="76" spans="1:6" ht="20.100000000000001" customHeight="1" x14ac:dyDescent="0.4">
      <c r="A76" s="344" t="s">
        <v>141</v>
      </c>
      <c r="B76" s="344"/>
      <c r="C76" s="189">
        <f>-1*(C75*2000)/C67</f>
        <v>-7.6703204610570133E-2</v>
      </c>
      <c r="D76" s="189">
        <f>-1*(D75*2000)/D67</f>
        <v>-8.7086102411563587E-2</v>
      </c>
      <c r="E76" s="189">
        <f>-1*(E75*2000)/E67</f>
        <v>-9.4043987446425989E-2</v>
      </c>
      <c r="F76" s="233" t="s">
        <v>142</v>
      </c>
    </row>
    <row r="77" spans="1:6" ht="20.100000000000001" customHeight="1" x14ac:dyDescent="0.4">
      <c r="A77" s="344" t="s">
        <v>143</v>
      </c>
      <c r="B77" s="344"/>
      <c r="C77" s="6">
        <f>(C76)/C69</f>
        <v>-3.3043839425638453E-3</v>
      </c>
      <c r="D77" s="6">
        <f>(D76)/D69</f>
        <v>-4.0974959466342784E-3</v>
      </c>
      <c r="E77" s="6">
        <f>(E76)/E69</f>
        <v>-4.4757290210684694E-3</v>
      </c>
      <c r="F77" s="233" t="s">
        <v>144</v>
      </c>
    </row>
    <row r="78" spans="1:6" customFormat="1" ht="14.25" x14ac:dyDescent="0.45">
      <c r="A78" s="331"/>
      <c r="B78" s="331"/>
      <c r="C78" s="331"/>
      <c r="D78" s="331"/>
      <c r="E78" s="331"/>
      <c r="F78" s="331"/>
    </row>
    <row r="79" spans="1:6" customFormat="1" ht="14.25" x14ac:dyDescent="0.45">
      <c r="A79" s="331"/>
      <c r="B79" s="331"/>
      <c r="C79" s="331"/>
      <c r="D79" s="331"/>
      <c r="E79" s="331"/>
      <c r="F79" s="331"/>
    </row>
    <row r="80" spans="1:6" customFormat="1" ht="14.25" x14ac:dyDescent="0.45">
      <c r="A80" s="331"/>
      <c r="B80" s="331"/>
      <c r="C80" s="331"/>
      <c r="D80" s="331"/>
      <c r="E80" s="331"/>
      <c r="F80" s="331"/>
    </row>
    <row r="81" customFormat="1" ht="14.25" x14ac:dyDescent="0.45"/>
    <row r="82" customFormat="1" ht="14.25" x14ac:dyDescent="0.45"/>
    <row r="83" customFormat="1" ht="14.25" x14ac:dyDescent="0.45"/>
    <row r="84" customFormat="1" ht="14.25" x14ac:dyDescent="0.45"/>
    <row r="85" customFormat="1" ht="14.25" x14ac:dyDescent="0.45"/>
    <row r="86" customFormat="1" ht="14.25" x14ac:dyDescent="0.45"/>
    <row r="87" customFormat="1" ht="14.25" x14ac:dyDescent="0.45"/>
    <row r="88" customFormat="1" ht="14.25" x14ac:dyDescent="0.45"/>
    <row r="89" customFormat="1" ht="14.25" x14ac:dyDescent="0.45"/>
    <row r="90" customFormat="1" ht="14.25" x14ac:dyDescent="0.45"/>
    <row r="91" customFormat="1" ht="14.25" x14ac:dyDescent="0.45"/>
    <row r="92" customFormat="1" ht="14.25" x14ac:dyDescent="0.45"/>
    <row r="93" customFormat="1" ht="14.25" x14ac:dyDescent="0.45"/>
  </sheetData>
  <mergeCells count="43">
    <mergeCell ref="F58:F62"/>
    <mergeCell ref="C58:E58"/>
    <mergeCell ref="A42:F42"/>
    <mergeCell ref="F31:F35"/>
    <mergeCell ref="F44:F48"/>
    <mergeCell ref="F51:F55"/>
    <mergeCell ref="A44:B44"/>
    <mergeCell ref="A45:B45"/>
    <mergeCell ref="A46:B46"/>
    <mergeCell ref="A47:B47"/>
    <mergeCell ref="A48:B48"/>
    <mergeCell ref="A51:B51"/>
    <mergeCell ref="A52:B52"/>
    <mergeCell ref="A53:B53"/>
    <mergeCell ref="A54:B54"/>
    <mergeCell ref="A55:B55"/>
    <mergeCell ref="A49:B49"/>
    <mergeCell ref="C51:E51"/>
    <mergeCell ref="F10:F13"/>
    <mergeCell ref="F23:F26"/>
    <mergeCell ref="F27:F30"/>
    <mergeCell ref="F19:F22"/>
    <mergeCell ref="F14:F18"/>
    <mergeCell ref="C44:E44"/>
    <mergeCell ref="A56:B56"/>
    <mergeCell ref="A63:B63"/>
    <mergeCell ref="A66:B66"/>
    <mergeCell ref="A67:B67"/>
    <mergeCell ref="A58:B58"/>
    <mergeCell ref="A59:B59"/>
    <mergeCell ref="A60:B60"/>
    <mergeCell ref="A61:B61"/>
    <mergeCell ref="A62:B62"/>
    <mergeCell ref="A68:B68"/>
    <mergeCell ref="A69:B69"/>
    <mergeCell ref="A70:B70"/>
    <mergeCell ref="A71:B71"/>
    <mergeCell ref="A72:B72"/>
    <mergeCell ref="A73:B73"/>
    <mergeCell ref="A74:B74"/>
    <mergeCell ref="A75:B75"/>
    <mergeCell ref="A76:B76"/>
    <mergeCell ref="A77:B7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B3:AV76"/>
  <sheetViews>
    <sheetView topLeftCell="R36" zoomScale="70" zoomScaleNormal="70" workbookViewId="0">
      <selection activeCell="S43" sqref="S43"/>
    </sheetView>
  </sheetViews>
  <sheetFormatPr defaultRowHeight="14.25" x14ac:dyDescent="0.45"/>
  <cols>
    <col min="2" max="2" width="20.73046875" customWidth="1"/>
    <col min="3" max="3" width="13.1328125" bestFit="1" customWidth="1"/>
    <col min="4" max="4" width="11.3984375" bestFit="1" customWidth="1"/>
    <col min="5" max="5" width="14.3984375" customWidth="1"/>
    <col min="6" max="6" width="11.73046875" customWidth="1"/>
    <col min="7" max="7" width="12.265625" customWidth="1"/>
    <col min="8" max="8" width="15.86328125" customWidth="1"/>
    <col min="9" max="9" width="13.1328125" bestFit="1" customWidth="1"/>
    <col min="10" max="10" width="13.1328125" customWidth="1"/>
    <col min="11" max="11" width="13.3984375" customWidth="1"/>
    <col min="12" max="12" width="10.73046875" customWidth="1"/>
    <col min="13" max="13" width="12.1328125" customWidth="1"/>
    <col min="14" max="14" width="13" customWidth="1"/>
    <col min="15" max="15" width="2.73046875" style="29" customWidth="1"/>
    <col min="18" max="18" width="20.73046875" customWidth="1"/>
    <col min="19" max="19" width="13.1328125" bestFit="1" customWidth="1"/>
    <col min="20" max="20" width="11.3984375" bestFit="1" customWidth="1"/>
    <col min="21" max="21" width="12.59765625" customWidth="1"/>
    <col min="22" max="22" width="10.73046875" customWidth="1"/>
    <col min="23" max="23" width="9.3984375" customWidth="1"/>
    <col min="24" max="24" width="8.73046875" customWidth="1"/>
    <col min="25" max="25" width="13.1328125" bestFit="1" customWidth="1"/>
    <col min="26" max="26" width="11.59765625" customWidth="1"/>
    <col min="27" max="27" width="12" customWidth="1"/>
    <col min="28" max="28" width="10.73046875" customWidth="1"/>
    <col min="29" max="29" width="12.265625" customWidth="1"/>
    <col min="30" max="30" width="13.1328125" customWidth="1"/>
    <col min="31" max="31" width="2.73046875" customWidth="1"/>
    <col min="32" max="32" width="9.1328125" customWidth="1"/>
    <col min="34" max="34" width="20.73046875" customWidth="1"/>
    <col min="35" max="41" width="10.73046875" customWidth="1"/>
    <col min="42" max="42" width="12.73046875" customWidth="1"/>
    <col min="43" max="43" width="13" customWidth="1"/>
    <col min="44" max="44" width="15.1328125" customWidth="1"/>
    <col min="45" max="45" width="13.3984375" customWidth="1"/>
    <col min="46" max="46" width="12.73046875" customWidth="1"/>
    <col min="47" max="47" width="2.73046875" customWidth="1"/>
    <col min="49" max="49" width="27.73046875" customWidth="1"/>
  </cols>
  <sheetData>
    <row r="3" spans="2:48" ht="21" x14ac:dyDescent="0.65">
      <c r="B3" s="21" t="s">
        <v>145</v>
      </c>
      <c r="C3" s="331"/>
      <c r="D3" s="331"/>
      <c r="E3" s="331"/>
      <c r="F3" s="331"/>
      <c r="G3" s="331"/>
      <c r="H3" s="331"/>
      <c r="I3" s="331"/>
      <c r="J3" s="331"/>
      <c r="K3" s="331"/>
      <c r="L3" s="331"/>
      <c r="M3" s="331"/>
      <c r="N3" s="331"/>
      <c r="P3" s="331"/>
      <c r="Q3" s="331"/>
      <c r="R3" s="21"/>
      <c r="S3" s="331"/>
      <c r="T3" s="331"/>
      <c r="U3" s="331"/>
      <c r="V3" s="331"/>
      <c r="W3" s="331"/>
      <c r="X3" s="331"/>
      <c r="Y3" s="331"/>
      <c r="Z3" s="331"/>
      <c r="AA3" s="331"/>
      <c r="AB3" s="331"/>
      <c r="AC3" s="331"/>
      <c r="AD3" s="331"/>
      <c r="AE3" s="331"/>
      <c r="AF3" s="331"/>
      <c r="AG3" s="331"/>
      <c r="AH3" s="21"/>
      <c r="AI3" s="331"/>
      <c r="AJ3" s="331"/>
      <c r="AK3" s="331"/>
      <c r="AL3" s="331"/>
      <c r="AM3" s="331"/>
      <c r="AN3" s="331"/>
      <c r="AO3" s="331"/>
      <c r="AP3" s="331"/>
      <c r="AQ3" s="331"/>
      <c r="AR3" s="331"/>
      <c r="AS3" s="331"/>
      <c r="AT3" s="331"/>
      <c r="AU3" s="331"/>
      <c r="AV3" s="331"/>
    </row>
    <row r="5" spans="2:48" ht="61.5" customHeight="1" x14ac:dyDescent="0.45">
      <c r="B5" s="356" t="s">
        <v>146</v>
      </c>
      <c r="C5" s="357"/>
      <c r="D5" s="357"/>
      <c r="E5" s="357"/>
      <c r="F5" s="357"/>
      <c r="G5" s="357"/>
      <c r="H5" s="357"/>
      <c r="I5" s="357"/>
      <c r="J5" s="357"/>
      <c r="K5" s="357"/>
      <c r="L5" s="357"/>
      <c r="M5" s="357"/>
      <c r="N5" s="357"/>
      <c r="P5" s="331"/>
      <c r="Q5" s="331"/>
      <c r="R5" s="331"/>
      <c r="S5" s="331"/>
      <c r="T5" s="331"/>
      <c r="U5" s="331"/>
      <c r="V5" s="331"/>
      <c r="W5" s="331"/>
      <c r="X5" s="331"/>
      <c r="Y5" s="331"/>
      <c r="Z5" s="331"/>
      <c r="AA5" s="331"/>
      <c r="AB5" s="331"/>
      <c r="AC5" s="331"/>
      <c r="AD5" s="331"/>
      <c r="AE5" s="331"/>
      <c r="AF5" s="331"/>
      <c r="AG5" s="331"/>
      <c r="AH5" s="331"/>
      <c r="AI5" s="331"/>
      <c r="AJ5" s="331"/>
      <c r="AK5" s="331"/>
      <c r="AL5" s="331"/>
      <c r="AM5" s="331"/>
      <c r="AN5" s="331"/>
      <c r="AO5" s="331"/>
      <c r="AP5" s="331"/>
      <c r="AQ5" s="331"/>
      <c r="AR5" s="331"/>
      <c r="AS5" s="331"/>
      <c r="AT5" s="331"/>
      <c r="AU5" s="331"/>
      <c r="AV5" s="331"/>
    </row>
    <row r="7" spans="2:48" ht="18" x14ac:dyDescent="0.55000000000000004">
      <c r="B7" s="22" t="s">
        <v>147</v>
      </c>
      <c r="C7" s="331"/>
      <c r="D7" s="331"/>
      <c r="E7" s="331"/>
      <c r="F7" s="331"/>
      <c r="G7" s="331"/>
      <c r="H7" s="331"/>
      <c r="I7" s="331"/>
      <c r="J7" s="331"/>
      <c r="K7" s="331"/>
      <c r="L7" s="331"/>
      <c r="M7" s="331"/>
      <c r="N7" s="331"/>
      <c r="P7" s="331"/>
      <c r="Q7" s="331"/>
      <c r="R7" s="22" t="s">
        <v>148</v>
      </c>
      <c r="S7" s="331"/>
      <c r="T7" s="331"/>
      <c r="U7" s="331"/>
      <c r="V7" s="331"/>
      <c r="W7" s="331"/>
      <c r="X7" s="331"/>
      <c r="Y7" s="331"/>
      <c r="Z7" s="331"/>
      <c r="AA7" s="331"/>
      <c r="AB7" s="331"/>
      <c r="AC7" s="331"/>
      <c r="AD7" s="331"/>
      <c r="AE7" s="331"/>
      <c r="AF7" s="331"/>
      <c r="AG7" s="331"/>
      <c r="AH7" s="324" t="s">
        <v>149</v>
      </c>
      <c r="AI7" s="331"/>
      <c r="AJ7" s="331"/>
      <c r="AK7" s="331"/>
      <c r="AL7" s="331"/>
      <c r="AM7" s="331"/>
      <c r="AN7" s="331"/>
      <c r="AO7" s="331"/>
      <c r="AP7" s="331"/>
      <c r="AQ7" s="331"/>
      <c r="AR7" s="331"/>
      <c r="AS7" s="331"/>
      <c r="AT7" s="331"/>
      <c r="AU7" s="331"/>
      <c r="AV7" s="331"/>
    </row>
    <row r="9" spans="2:48" x14ac:dyDescent="0.45">
      <c r="B9" s="55"/>
      <c r="C9" s="355" t="s">
        <v>150</v>
      </c>
      <c r="D9" s="355"/>
      <c r="E9" s="355"/>
      <c r="F9" s="355"/>
      <c r="G9" s="355"/>
      <c r="H9" s="355"/>
      <c r="I9" s="355"/>
      <c r="J9" s="355"/>
      <c r="K9" s="355"/>
      <c r="L9" s="355"/>
      <c r="M9" s="355"/>
      <c r="N9" s="358"/>
      <c r="O9" s="335"/>
      <c r="P9" s="87"/>
      <c r="Q9" s="331"/>
      <c r="R9" s="55"/>
      <c r="S9" s="355" t="s">
        <v>150</v>
      </c>
      <c r="T9" s="355"/>
      <c r="U9" s="355"/>
      <c r="V9" s="355"/>
      <c r="W9" s="355"/>
      <c r="X9" s="355"/>
      <c r="Y9" s="355"/>
      <c r="Z9" s="355"/>
      <c r="AA9" s="355"/>
      <c r="AB9" s="355"/>
      <c r="AC9" s="355"/>
      <c r="AD9" s="358"/>
      <c r="AE9" s="87"/>
      <c r="AF9" s="120"/>
      <c r="AG9" s="331"/>
      <c r="AH9" s="55"/>
      <c r="AI9" s="355" t="s">
        <v>150</v>
      </c>
      <c r="AJ9" s="355"/>
      <c r="AK9" s="355"/>
      <c r="AL9" s="355"/>
      <c r="AM9" s="355"/>
      <c r="AN9" s="355"/>
      <c r="AO9" s="355"/>
      <c r="AP9" s="355"/>
      <c r="AQ9" s="355"/>
      <c r="AR9" s="355"/>
      <c r="AS9" s="355"/>
      <c r="AT9" s="355"/>
      <c r="AU9" s="56"/>
      <c r="AV9" s="57"/>
    </row>
    <row r="10" spans="2:48" x14ac:dyDescent="0.45">
      <c r="B10" s="58"/>
      <c r="C10" s="80" t="s">
        <v>151</v>
      </c>
      <c r="D10" s="80" t="s">
        <v>152</v>
      </c>
      <c r="E10" s="80" t="s">
        <v>153</v>
      </c>
      <c r="F10" s="80" t="s">
        <v>154</v>
      </c>
      <c r="G10" s="80" t="s">
        <v>155</v>
      </c>
      <c r="H10" s="80" t="s">
        <v>156</v>
      </c>
      <c r="I10" s="80" t="s">
        <v>157</v>
      </c>
      <c r="J10" s="80" t="s">
        <v>158</v>
      </c>
      <c r="K10" s="80" t="s">
        <v>159</v>
      </c>
      <c r="L10" s="80" t="s">
        <v>160</v>
      </c>
      <c r="M10" s="80" t="s">
        <v>161</v>
      </c>
      <c r="N10" s="81" t="s">
        <v>162</v>
      </c>
      <c r="O10" s="94"/>
      <c r="P10" s="88"/>
      <c r="Q10" s="331"/>
      <c r="R10" s="58"/>
      <c r="S10" s="80" t="s">
        <v>151</v>
      </c>
      <c r="T10" s="80" t="s">
        <v>152</v>
      </c>
      <c r="U10" s="80" t="s">
        <v>153</v>
      </c>
      <c r="V10" s="80" t="s">
        <v>154</v>
      </c>
      <c r="W10" s="80" t="s">
        <v>155</v>
      </c>
      <c r="X10" s="80" t="s">
        <v>156</v>
      </c>
      <c r="Y10" s="80" t="s">
        <v>157</v>
      </c>
      <c r="Z10" s="80" t="s">
        <v>158</v>
      </c>
      <c r="AA10" s="80" t="s">
        <v>159</v>
      </c>
      <c r="AB10" s="80" t="s">
        <v>160</v>
      </c>
      <c r="AC10" s="80" t="s">
        <v>161</v>
      </c>
      <c r="AD10" s="81" t="s">
        <v>162</v>
      </c>
      <c r="AE10" s="88"/>
      <c r="AF10" s="93"/>
      <c r="AG10" s="331"/>
      <c r="AH10" s="58"/>
      <c r="AI10" s="80" t="s">
        <v>151</v>
      </c>
      <c r="AJ10" s="80" t="s">
        <v>152</v>
      </c>
      <c r="AK10" s="80" t="s">
        <v>153</v>
      </c>
      <c r="AL10" s="80" t="s">
        <v>154</v>
      </c>
      <c r="AM10" s="80" t="s">
        <v>155</v>
      </c>
      <c r="AN10" s="80" t="s">
        <v>156</v>
      </c>
      <c r="AO10" s="80" t="s">
        <v>157</v>
      </c>
      <c r="AP10" s="80" t="s">
        <v>158</v>
      </c>
      <c r="AQ10" s="80" t="s">
        <v>159</v>
      </c>
      <c r="AR10" s="80" t="s">
        <v>160</v>
      </c>
      <c r="AS10" s="80" t="s">
        <v>161</v>
      </c>
      <c r="AT10" s="81" t="s">
        <v>162</v>
      </c>
      <c r="AU10" s="41"/>
      <c r="AV10" s="59"/>
    </row>
    <row r="11" spans="2:48" x14ac:dyDescent="0.45">
      <c r="B11" s="82" t="s">
        <v>163</v>
      </c>
      <c r="C11" s="19" t="s">
        <v>151</v>
      </c>
      <c r="D11" s="20" t="s">
        <v>164</v>
      </c>
      <c r="E11" s="20" t="s">
        <v>165</v>
      </c>
      <c r="F11" s="20" t="s">
        <v>166</v>
      </c>
      <c r="G11" s="20" t="s">
        <v>167</v>
      </c>
      <c r="H11" s="20" t="s">
        <v>168</v>
      </c>
      <c r="I11" s="20" t="s">
        <v>169</v>
      </c>
      <c r="J11" s="20" t="s">
        <v>170</v>
      </c>
      <c r="K11" s="20" t="s">
        <v>171</v>
      </c>
      <c r="L11" s="20" t="s">
        <v>172</v>
      </c>
      <c r="M11" s="20" t="s">
        <v>173</v>
      </c>
      <c r="N11" s="83" t="s">
        <v>174</v>
      </c>
      <c r="O11" s="95"/>
      <c r="P11" s="93" t="s">
        <v>114</v>
      </c>
      <c r="Q11" s="331"/>
      <c r="R11" s="82" t="s">
        <v>163</v>
      </c>
      <c r="S11" s="19" t="s">
        <v>151</v>
      </c>
      <c r="T11" s="20" t="s">
        <v>164</v>
      </c>
      <c r="U11" s="20" t="s">
        <v>165</v>
      </c>
      <c r="V11" s="20" t="s">
        <v>166</v>
      </c>
      <c r="W11" s="20" t="s">
        <v>167</v>
      </c>
      <c r="X11" s="20" t="s">
        <v>168</v>
      </c>
      <c r="Y11" s="20" t="s">
        <v>169</v>
      </c>
      <c r="Z11" s="20" t="s">
        <v>170</v>
      </c>
      <c r="AA11" s="20" t="s">
        <v>171</v>
      </c>
      <c r="AB11" s="20" t="s">
        <v>172</v>
      </c>
      <c r="AC11" s="20" t="s">
        <v>173</v>
      </c>
      <c r="AD11" s="83" t="s">
        <v>174</v>
      </c>
      <c r="AE11" s="88"/>
      <c r="AF11" s="93" t="s">
        <v>114</v>
      </c>
      <c r="AG11" s="331"/>
      <c r="AH11" s="82" t="s">
        <v>163</v>
      </c>
      <c r="AI11" s="19" t="s">
        <v>151</v>
      </c>
      <c r="AJ11" s="20" t="s">
        <v>164</v>
      </c>
      <c r="AK11" s="20" t="s">
        <v>165</v>
      </c>
      <c r="AL11" s="20" t="s">
        <v>166</v>
      </c>
      <c r="AM11" s="20" t="s">
        <v>167</v>
      </c>
      <c r="AN11" s="20" t="s">
        <v>168</v>
      </c>
      <c r="AO11" s="20" t="s">
        <v>169</v>
      </c>
      <c r="AP11" s="20" t="s">
        <v>170</v>
      </c>
      <c r="AQ11" s="20" t="s">
        <v>171</v>
      </c>
      <c r="AR11" s="20" t="s">
        <v>172</v>
      </c>
      <c r="AS11" s="20" t="s">
        <v>173</v>
      </c>
      <c r="AT11" s="20" t="s">
        <v>174</v>
      </c>
      <c r="AU11" s="41"/>
      <c r="AV11" s="115" t="s">
        <v>114</v>
      </c>
    </row>
    <row r="12" spans="2:48" x14ac:dyDescent="0.45">
      <c r="B12" s="87" t="s">
        <v>151</v>
      </c>
      <c r="C12" s="259">
        <f>COUNTIFS('Vanpool ODs'!$K:$K,"Military",'Vanpool ODs'!$L:$L,$B12,'Vanpool ODs'!$M:$M,C$10)</f>
        <v>1</v>
      </c>
      <c r="D12" s="260">
        <f>COUNTIFS('Vanpool ODs'!$K:$K,"Military",'Vanpool ODs'!$L:$L,$B12,'Vanpool ODs'!$M:$M,D$10)</f>
        <v>3</v>
      </c>
      <c r="E12" s="260">
        <f>COUNTIFS('Vanpool ODs'!$K:$K,"Military",'Vanpool ODs'!$L:$L,$B12,'Vanpool ODs'!$M:$M,E$10)</f>
        <v>0</v>
      </c>
      <c r="F12" s="260">
        <f>COUNTIFS('Vanpool ODs'!$K:$K,"Military",'Vanpool ODs'!$L:$L,$B12,'Vanpool ODs'!$M:$M,F$10)</f>
        <v>0</v>
      </c>
      <c r="G12" s="260">
        <f>COUNTIFS('Vanpool ODs'!$K:$K,"Military",'Vanpool ODs'!$L:$L,$B12,'Vanpool ODs'!$M:$M,G$10)</f>
        <v>1</v>
      </c>
      <c r="H12" s="260">
        <f>COUNTIFS('Vanpool ODs'!$K:$K,"Military",'Vanpool ODs'!$L:$L,$B12,'Vanpool ODs'!$M:$M,H$10)</f>
        <v>0</v>
      </c>
      <c r="I12" s="261">
        <f>COUNTIFS('Vanpool ODs'!$K:$K,"Military",'Vanpool ODs'!$L:$L,$B12,'Vanpool ODs'!$M:$M,I$10)</f>
        <v>0</v>
      </c>
      <c r="J12" s="260">
        <f>COUNTIFS('Vanpool ODs'!$K:$K,"Military",'Vanpool ODs'!$L:$L,$B12,'Vanpool ODs'!$M:$M,J$10)</f>
        <v>0</v>
      </c>
      <c r="K12" s="260">
        <f>COUNTIFS('Vanpool ODs'!$K:$K,"Military",'Vanpool ODs'!$L:$L,$B12,'Vanpool ODs'!$M:$M,K$10)</f>
        <v>0</v>
      </c>
      <c r="L12" s="260">
        <f>COUNTIFS('Vanpool ODs'!$K:$K,"Military",'Vanpool ODs'!$L:$L,$B12,'Vanpool ODs'!$M:$M,L$10)</f>
        <v>0</v>
      </c>
      <c r="M12" s="260">
        <f>COUNTIFS('Vanpool ODs'!$K:$K,"Military",'Vanpool ODs'!$L:$L,$B12,'Vanpool ODs'!$M:$M,M$10)</f>
        <v>0</v>
      </c>
      <c r="N12" s="271">
        <f>COUNTIFS('Vanpool ODs'!$K:$K,"Military",'Vanpool ODs'!$L:$L,$B12,'Vanpool ODs'!$M:$M,N$10)</f>
        <v>0</v>
      </c>
      <c r="O12" s="96"/>
      <c r="P12" s="92">
        <f t="shared" ref="P12:P23" si="0">SUM(C12:N12)</f>
        <v>5</v>
      </c>
      <c r="Q12" s="331"/>
      <c r="R12" s="87" t="s">
        <v>151</v>
      </c>
      <c r="S12" s="259">
        <f>COUNTIFS('Vanpool ODs'!$K:$K,"Federal",'Vanpool ODs'!$L:$L,$R12,'Vanpool ODs'!$M:$M,S$10)</f>
        <v>0</v>
      </c>
      <c r="T12" s="260">
        <f>COUNTIFS('Vanpool ODs'!$K:$K,"Federal",'Vanpool ODs'!$L:$L,$R12,'Vanpool ODs'!$M:$M,T$10)</f>
        <v>2</v>
      </c>
      <c r="U12" s="260">
        <f>COUNTIFS('Vanpool ODs'!$K:$K,"Federal",'Vanpool ODs'!$L:$L,$R12,'Vanpool ODs'!$M:$M,U$10)</f>
        <v>1</v>
      </c>
      <c r="V12" s="260">
        <f>COUNTIFS('Vanpool ODs'!$K:$K,"Federal",'Vanpool ODs'!$L:$L,$R12,'Vanpool ODs'!$M:$M,V$10)</f>
        <v>0</v>
      </c>
      <c r="W12" s="260">
        <f>COUNTIFS('Vanpool ODs'!$K:$K,"Federal",'Vanpool ODs'!$L:$L,$R12,'Vanpool ODs'!$M:$M,W$10)</f>
        <v>2</v>
      </c>
      <c r="X12" s="260">
        <f>COUNTIFS('Vanpool ODs'!$K:$K,"Federal",'Vanpool ODs'!$L:$L,$R12,'Vanpool ODs'!$M:$M,X$10)</f>
        <v>0</v>
      </c>
      <c r="Y12" s="261">
        <f>COUNTIFS('Vanpool ODs'!$K:$K,"Federal",'Vanpool ODs'!$L:$L,$R12,'Vanpool ODs'!$M:$M,Y$10)</f>
        <v>2</v>
      </c>
      <c r="Z12" s="260">
        <f>COUNTIFS('Vanpool ODs'!$K:$K,"Federal",'Vanpool ODs'!$L:$L,$R12,'Vanpool ODs'!$M:$M,Z$10)</f>
        <v>0</v>
      </c>
      <c r="AA12" s="260">
        <f>COUNTIFS('Vanpool ODs'!$K:$K,"Federal",'Vanpool ODs'!$L:$L,$R12,'Vanpool ODs'!$M:$M,AA$10)</f>
        <v>0</v>
      </c>
      <c r="AB12" s="260">
        <f>COUNTIFS('Vanpool ODs'!$K:$K,"Federal",'Vanpool ODs'!$L:$L,$R12,'Vanpool ODs'!$M:$M,AB$10)</f>
        <v>0</v>
      </c>
      <c r="AC12" s="260">
        <f>COUNTIFS('Vanpool ODs'!$K:$K,"Federal",'Vanpool ODs'!$L:$L,$R12,'Vanpool ODs'!$M:$M,AC$10)</f>
        <v>0</v>
      </c>
      <c r="AD12" s="271">
        <f>COUNTIFS('Vanpool ODs'!$K:$K,"Federal",'Vanpool ODs'!$L:$L,$R12,'Vanpool ODs'!$M:$M,AD$10)</f>
        <v>0</v>
      </c>
      <c r="AE12" s="87"/>
      <c r="AF12" s="120">
        <f t="shared" ref="AF12:AF23" si="1">SUM(S12:AD12)</f>
        <v>7</v>
      </c>
      <c r="AG12" s="331"/>
      <c r="AH12" s="87" t="s">
        <v>151</v>
      </c>
      <c r="AI12" s="69">
        <f>COUNTIFS('Vanpool ODs'!$K:$K,"Non-Federal",'Vanpool ODs'!$L:$L,$AH12,'Vanpool ODs'!$M:$M,AI$10)</f>
        <v>0</v>
      </c>
      <c r="AJ12" s="70">
        <f>COUNTIFS('Vanpool ODs'!$K:$K,"Non-Federal",'Vanpool ODs'!$L:$L,$AH12,'Vanpool ODs'!$M:$M,AJ$10)</f>
        <v>14</v>
      </c>
      <c r="AK12" s="70">
        <f>COUNTIFS('Vanpool ODs'!$K:$K,"Non-Federal",'Vanpool ODs'!$L:$L,$AH12,'Vanpool ODs'!$M:$M,AK$10)</f>
        <v>0</v>
      </c>
      <c r="AL12" s="70">
        <f>COUNTIFS('Vanpool ODs'!$K:$K,"Non-Federal",'Vanpool ODs'!$L:$L,$AH12,'Vanpool ODs'!$M:$M,AL$10)</f>
        <v>0</v>
      </c>
      <c r="AM12" s="70">
        <f>COUNTIFS('Vanpool ODs'!$K:$K,"Non-Federal",'Vanpool ODs'!$L:$L,$AH12,'Vanpool ODs'!$M:$M,AM$10)</f>
        <v>5</v>
      </c>
      <c r="AN12" s="70">
        <f>COUNTIFS('Vanpool ODs'!$K:$K,"Non-Federal",'Vanpool ODs'!$L:$L,$AH12,'Vanpool ODs'!$M:$M,AN$10)</f>
        <v>2</v>
      </c>
      <c r="AO12" s="125">
        <f>COUNTIFS('Vanpool ODs'!$K:$K,"Non-Federal",'Vanpool ODs'!$L:$L,$AH12,'Vanpool ODs'!$M:$M,AO$10)</f>
        <v>0</v>
      </c>
      <c r="AP12" s="70">
        <f>COUNTIFS('Vanpool ODs'!$K:$K,"Non-Federal",'Vanpool ODs'!$L:$L,$AH12,'Vanpool ODs'!$M:$M,AP$10)</f>
        <v>0</v>
      </c>
      <c r="AQ12" s="70">
        <f>COUNTIFS('Vanpool ODs'!$K:$K,"Non-Federal",'Vanpool ODs'!$L:$L,$AH12,'Vanpool ODs'!$M:$M,AQ$10)</f>
        <v>0</v>
      </c>
      <c r="AR12" s="70">
        <f>COUNTIFS('Vanpool ODs'!$K:$K,"Non-Federal",'Vanpool ODs'!$L:$L,$AH12,'Vanpool ODs'!$M:$M,AR$10)</f>
        <v>0</v>
      </c>
      <c r="AS12" s="70">
        <f>COUNTIFS('Vanpool ODs'!$K:$K,"Non-Federal",'Vanpool ODs'!$L:$L,$AH12,'Vanpool ODs'!$M:$M,AS$10)</f>
        <v>0</v>
      </c>
      <c r="AT12" s="71">
        <f>COUNTIFS('Vanpool ODs'!$K:$K,"Non-Federal",'Vanpool ODs'!$L:$L,$AH12,'Vanpool ODs'!$M:$M,AT$10)</f>
        <v>0</v>
      </c>
      <c r="AU12" s="87"/>
      <c r="AV12" s="120">
        <f t="shared" ref="AV12:AV23" si="2">SUM(AI12:AT12)</f>
        <v>21</v>
      </c>
    </row>
    <row r="13" spans="2:48" x14ac:dyDescent="0.45">
      <c r="B13" s="88" t="s">
        <v>152</v>
      </c>
      <c r="C13" s="262">
        <f>COUNTIFS('Vanpool ODs'!$K:$K,"Military",'Vanpool ODs'!$L:$L,$B13,'Vanpool ODs'!$M:$M,C$10)</f>
        <v>11</v>
      </c>
      <c r="D13" s="263">
        <f>COUNTIFS('Vanpool ODs'!$K:$K,"Military",'Vanpool ODs'!$L:$L,$B13,'Vanpool ODs'!$M:$M,D$10)</f>
        <v>3</v>
      </c>
      <c r="E13" s="263">
        <f>COUNTIFS('Vanpool ODs'!$K:$K,"Military",'Vanpool ODs'!$L:$L,$B13,'Vanpool ODs'!$M:$M,E$10)</f>
        <v>1</v>
      </c>
      <c r="F13" s="263">
        <f>COUNTIFS('Vanpool ODs'!$K:$K,"Military",'Vanpool ODs'!$L:$L,$B13,'Vanpool ODs'!$M:$M,F$10)</f>
        <v>0</v>
      </c>
      <c r="G13" s="263">
        <f>COUNTIFS('Vanpool ODs'!$K:$K,"Military",'Vanpool ODs'!$L:$L,$B13,'Vanpool ODs'!$M:$M,G$10)</f>
        <v>5</v>
      </c>
      <c r="H13" s="263">
        <f>COUNTIFS('Vanpool ODs'!$K:$K,"Military",'Vanpool ODs'!$L:$L,$B13,'Vanpool ODs'!$M:$M,H$10)</f>
        <v>0</v>
      </c>
      <c r="I13" s="264">
        <f>COUNTIFS('Vanpool ODs'!$K:$K,"Military",'Vanpool ODs'!$L:$L,$B13,'Vanpool ODs'!$M:$M,I$10)</f>
        <v>0</v>
      </c>
      <c r="J13" s="263">
        <f>COUNTIFS('Vanpool ODs'!$K:$K,"Military",'Vanpool ODs'!$L:$L,$B13,'Vanpool ODs'!$M:$M,J$10)</f>
        <v>0</v>
      </c>
      <c r="K13" s="263">
        <f>COUNTIFS('Vanpool ODs'!$K:$K,"Military",'Vanpool ODs'!$L:$L,$B13,'Vanpool ODs'!$M:$M,K$10)</f>
        <v>0</v>
      </c>
      <c r="L13" s="263">
        <f>COUNTIFS('Vanpool ODs'!$K:$K,"Military",'Vanpool ODs'!$L:$L,$B13,'Vanpool ODs'!$M:$M,L$10)</f>
        <v>1</v>
      </c>
      <c r="M13" s="263">
        <f>COUNTIFS('Vanpool ODs'!$K:$K,"Military",'Vanpool ODs'!$L:$L,$B13,'Vanpool ODs'!$M:$M,M$10)</f>
        <v>0</v>
      </c>
      <c r="N13" s="272">
        <f>COUNTIFS('Vanpool ODs'!$K:$K,"Military",'Vanpool ODs'!$L:$L,$B13,'Vanpool ODs'!$M:$M,N$10)</f>
        <v>0</v>
      </c>
      <c r="O13" s="76"/>
      <c r="P13" s="90">
        <f t="shared" si="0"/>
        <v>21</v>
      </c>
      <c r="Q13" s="331"/>
      <c r="R13" s="88" t="s">
        <v>152</v>
      </c>
      <c r="S13" s="262">
        <f>COUNTIFS('Vanpool ODs'!$K:$K,"Federal",'Vanpool ODs'!$L:$L,$R13,'Vanpool ODs'!$M:$M,S$10)</f>
        <v>1</v>
      </c>
      <c r="T13" s="263">
        <f>COUNTIFS('Vanpool ODs'!$K:$K,"Federal",'Vanpool ODs'!$L:$L,$R13,'Vanpool ODs'!$M:$M,T$10)</f>
        <v>4</v>
      </c>
      <c r="U13" s="263">
        <f>COUNTIFS('Vanpool ODs'!$K:$K,"Federal",'Vanpool ODs'!$L:$L,$R13,'Vanpool ODs'!$M:$M,U$10)</f>
        <v>0</v>
      </c>
      <c r="V13" s="263">
        <f>COUNTIFS('Vanpool ODs'!$K:$K,"Federal",'Vanpool ODs'!$L:$L,$R13,'Vanpool ODs'!$M:$M,V$10)</f>
        <v>0</v>
      </c>
      <c r="W13" s="263">
        <f>COUNTIFS('Vanpool ODs'!$K:$K,"Federal",'Vanpool ODs'!$L:$L,$R13,'Vanpool ODs'!$M:$M,W$10)</f>
        <v>0</v>
      </c>
      <c r="X13" s="263">
        <f>COUNTIFS('Vanpool ODs'!$K:$K,"Federal",'Vanpool ODs'!$L:$L,$R13,'Vanpool ODs'!$M:$M,X$10)</f>
        <v>1</v>
      </c>
      <c r="Y13" s="264">
        <f>COUNTIFS('Vanpool ODs'!$K:$K,"Federal",'Vanpool ODs'!$L:$L,$R13,'Vanpool ODs'!$M:$M,Y$10)</f>
        <v>3</v>
      </c>
      <c r="Z13" s="263">
        <f>COUNTIFS('Vanpool ODs'!$K:$K,"Federal",'Vanpool ODs'!$L:$L,$R13,'Vanpool ODs'!$M:$M,Z$10)</f>
        <v>0</v>
      </c>
      <c r="AA13" s="263">
        <f>COUNTIFS('Vanpool ODs'!$K:$K,"Federal",'Vanpool ODs'!$L:$L,$R13,'Vanpool ODs'!$M:$M,AA$10)</f>
        <v>0</v>
      </c>
      <c r="AB13" s="263">
        <f>COUNTIFS('Vanpool ODs'!$K:$K,"Federal",'Vanpool ODs'!$L:$L,$R13,'Vanpool ODs'!$M:$M,AB$10)</f>
        <v>0</v>
      </c>
      <c r="AC13" s="263">
        <f>COUNTIFS('Vanpool ODs'!$K:$K,"Federal",'Vanpool ODs'!$L:$L,$R13,'Vanpool ODs'!$M:$M,AC$10)</f>
        <v>0</v>
      </c>
      <c r="AD13" s="272">
        <f>COUNTIFS('Vanpool ODs'!$K:$K,"Federal",'Vanpool ODs'!$L:$L,$R13,'Vanpool ODs'!$M:$M,AD$10)</f>
        <v>0</v>
      </c>
      <c r="AE13" s="88"/>
      <c r="AF13" s="93">
        <f t="shared" si="1"/>
        <v>9</v>
      </c>
      <c r="AG13" s="331"/>
      <c r="AH13" s="88" t="s">
        <v>152</v>
      </c>
      <c r="AI13" s="72">
        <f>COUNTIFS('Vanpool ODs'!$K:$K,"Non-Federal",'Vanpool ODs'!$L:$L,$AH13,'Vanpool ODs'!$M:$M,AI$10)</f>
        <v>1</v>
      </c>
      <c r="AJ13" s="73">
        <f>COUNTIFS('Vanpool ODs'!$K:$K,"Non-Federal",'Vanpool ODs'!$L:$L,$AH13,'Vanpool ODs'!$M:$M,AJ$10)</f>
        <v>5</v>
      </c>
      <c r="AK13" s="73">
        <f>COUNTIFS('Vanpool ODs'!$K:$K,"Non-Federal",'Vanpool ODs'!$L:$L,$AH13,'Vanpool ODs'!$M:$M,AK$10)</f>
        <v>0</v>
      </c>
      <c r="AL13" s="73">
        <f>COUNTIFS('Vanpool ODs'!$K:$K,"Non-Federal",'Vanpool ODs'!$L:$L,$AH13,'Vanpool ODs'!$M:$M,AL$10)</f>
        <v>0</v>
      </c>
      <c r="AM13" s="73">
        <f>COUNTIFS('Vanpool ODs'!$K:$K,"Non-Federal",'Vanpool ODs'!$L:$L,$AH13,'Vanpool ODs'!$M:$M,AM$10)</f>
        <v>7</v>
      </c>
      <c r="AN13" s="73">
        <f>COUNTIFS('Vanpool ODs'!$K:$K,"Non-Federal",'Vanpool ODs'!$L:$L,$AH13,'Vanpool ODs'!$M:$M,AN$10)</f>
        <v>0</v>
      </c>
      <c r="AO13" s="126">
        <f>COUNTIFS('Vanpool ODs'!$K:$K,"Non-Federal",'Vanpool ODs'!$L:$L,$AH13,'Vanpool ODs'!$M:$M,AO$10)</f>
        <v>0</v>
      </c>
      <c r="AP13" s="73">
        <f>COUNTIFS('Vanpool ODs'!$K:$K,"Non-Federal",'Vanpool ODs'!$L:$L,$AH13,'Vanpool ODs'!$M:$M,AP$10)</f>
        <v>0</v>
      </c>
      <c r="AQ13" s="73">
        <f>COUNTIFS('Vanpool ODs'!$K:$K,"Non-Federal",'Vanpool ODs'!$L:$L,$AH13,'Vanpool ODs'!$M:$M,AQ$10)</f>
        <v>0</v>
      </c>
      <c r="AR13" s="73">
        <f>COUNTIFS('Vanpool ODs'!$K:$K,"Non-Federal",'Vanpool ODs'!$L:$L,$AH13,'Vanpool ODs'!$M:$M,AR$10)</f>
        <v>0</v>
      </c>
      <c r="AS13" s="73">
        <f>COUNTIFS('Vanpool ODs'!$K:$K,"Non-Federal",'Vanpool ODs'!$L:$L,$AH13,'Vanpool ODs'!$M:$M,AS$10)</f>
        <v>0</v>
      </c>
      <c r="AT13" s="74">
        <f>COUNTIFS('Vanpool ODs'!$K:$K,"Non-Federal",'Vanpool ODs'!$L:$L,$AH13,'Vanpool ODs'!$M:$M,AT$10)</f>
        <v>0</v>
      </c>
      <c r="AU13" s="88"/>
      <c r="AV13" s="93">
        <f t="shared" si="2"/>
        <v>13</v>
      </c>
    </row>
    <row r="14" spans="2:48" x14ac:dyDescent="0.45">
      <c r="B14" s="88" t="s">
        <v>153</v>
      </c>
      <c r="C14" s="262">
        <f>COUNTIFS('Vanpool ODs'!$K:$K,"Military",'Vanpool ODs'!$L:$L,$B14,'Vanpool ODs'!$M:$M,C$10)</f>
        <v>3</v>
      </c>
      <c r="D14" s="263">
        <f>COUNTIFS('Vanpool ODs'!$K:$K,"Military",'Vanpool ODs'!$L:$L,$B14,'Vanpool ODs'!$M:$M,D$10)</f>
        <v>7</v>
      </c>
      <c r="E14" s="263">
        <f>COUNTIFS('Vanpool ODs'!$K:$K,"Military",'Vanpool ODs'!$L:$L,$B14,'Vanpool ODs'!$M:$M,E$10)</f>
        <v>0</v>
      </c>
      <c r="F14" s="263">
        <f>COUNTIFS('Vanpool ODs'!$K:$K,"Military",'Vanpool ODs'!$L:$L,$B14,'Vanpool ODs'!$M:$M,F$10)</f>
        <v>0</v>
      </c>
      <c r="G14" s="263">
        <f>COUNTIFS('Vanpool ODs'!$K:$K,"Military",'Vanpool ODs'!$L:$L,$B14,'Vanpool ODs'!$M:$M,G$10)</f>
        <v>3</v>
      </c>
      <c r="H14" s="263">
        <f>COUNTIFS('Vanpool ODs'!$K:$K,"Military",'Vanpool ODs'!$L:$L,$B14,'Vanpool ODs'!$M:$M,H$10)</f>
        <v>1</v>
      </c>
      <c r="I14" s="264">
        <f>COUNTIFS('Vanpool ODs'!$K:$K,"Military",'Vanpool ODs'!$L:$L,$B14,'Vanpool ODs'!$M:$M,I$10)</f>
        <v>0</v>
      </c>
      <c r="J14" s="263">
        <f>COUNTIFS('Vanpool ODs'!$K:$K,"Military",'Vanpool ODs'!$L:$L,$B14,'Vanpool ODs'!$M:$M,J$10)</f>
        <v>0</v>
      </c>
      <c r="K14" s="263">
        <f>COUNTIFS('Vanpool ODs'!$K:$K,"Military",'Vanpool ODs'!$L:$L,$B14,'Vanpool ODs'!$M:$M,K$10)</f>
        <v>0</v>
      </c>
      <c r="L14" s="263">
        <f>COUNTIFS('Vanpool ODs'!$K:$K,"Military",'Vanpool ODs'!$L:$L,$B14,'Vanpool ODs'!$M:$M,L$10)</f>
        <v>0</v>
      </c>
      <c r="M14" s="263">
        <f>COUNTIFS('Vanpool ODs'!$K:$K,"Military",'Vanpool ODs'!$L:$L,$B14,'Vanpool ODs'!$M:$M,M$10)</f>
        <v>0</v>
      </c>
      <c r="N14" s="272">
        <f>COUNTIFS('Vanpool ODs'!$K:$K,"Military",'Vanpool ODs'!$L:$L,$B14,'Vanpool ODs'!$M:$M,N$10)</f>
        <v>0</v>
      </c>
      <c r="O14" s="76"/>
      <c r="P14" s="90">
        <f t="shared" si="0"/>
        <v>14</v>
      </c>
      <c r="Q14" s="331"/>
      <c r="R14" s="88" t="s">
        <v>153</v>
      </c>
      <c r="S14" s="262">
        <f>COUNTIFS('Vanpool ODs'!$K:$K,"Federal",'Vanpool ODs'!$L:$L,$R14,'Vanpool ODs'!$M:$M,S$10)</f>
        <v>2</v>
      </c>
      <c r="T14" s="263">
        <f>COUNTIFS('Vanpool ODs'!$K:$K,"Federal",'Vanpool ODs'!$L:$L,$R14,'Vanpool ODs'!$M:$M,T$10)</f>
        <v>8</v>
      </c>
      <c r="U14" s="263">
        <f>COUNTIFS('Vanpool ODs'!$K:$K,"Federal",'Vanpool ODs'!$L:$L,$R14,'Vanpool ODs'!$M:$M,U$10)</f>
        <v>0</v>
      </c>
      <c r="V14" s="263">
        <f>COUNTIFS('Vanpool ODs'!$K:$K,"Federal",'Vanpool ODs'!$L:$L,$R14,'Vanpool ODs'!$M:$M,V$10)</f>
        <v>0</v>
      </c>
      <c r="W14" s="263">
        <f>COUNTIFS('Vanpool ODs'!$K:$K,"Federal",'Vanpool ODs'!$L:$L,$R14,'Vanpool ODs'!$M:$M,W$10)</f>
        <v>0</v>
      </c>
      <c r="X14" s="263">
        <f>COUNTIFS('Vanpool ODs'!$K:$K,"Federal",'Vanpool ODs'!$L:$L,$R14,'Vanpool ODs'!$M:$M,X$10)</f>
        <v>0</v>
      </c>
      <c r="Y14" s="264">
        <f>COUNTIFS('Vanpool ODs'!$K:$K,"Federal",'Vanpool ODs'!$L:$L,$R14,'Vanpool ODs'!$M:$M,Y$10)</f>
        <v>4</v>
      </c>
      <c r="Z14" s="263">
        <f>COUNTIFS('Vanpool ODs'!$K:$K,"Federal",'Vanpool ODs'!$L:$L,$R14,'Vanpool ODs'!$M:$M,Z$10)</f>
        <v>0</v>
      </c>
      <c r="AA14" s="263">
        <f>COUNTIFS('Vanpool ODs'!$K:$K,"Federal",'Vanpool ODs'!$L:$L,$R14,'Vanpool ODs'!$M:$M,AA$10)</f>
        <v>0</v>
      </c>
      <c r="AB14" s="263">
        <f>COUNTIFS('Vanpool ODs'!$K:$K,"Federal",'Vanpool ODs'!$L:$L,$R14,'Vanpool ODs'!$M:$M,AB$10)</f>
        <v>0</v>
      </c>
      <c r="AC14" s="263">
        <f>COUNTIFS('Vanpool ODs'!$K:$K,"Federal",'Vanpool ODs'!$L:$L,$R14,'Vanpool ODs'!$M:$M,AC$10)</f>
        <v>0</v>
      </c>
      <c r="AD14" s="272">
        <f>COUNTIFS('Vanpool ODs'!$K:$K,"Federal",'Vanpool ODs'!$L:$L,$R14,'Vanpool ODs'!$M:$M,AD$10)</f>
        <v>0</v>
      </c>
      <c r="AE14" s="88"/>
      <c r="AF14" s="93">
        <f t="shared" si="1"/>
        <v>14</v>
      </c>
      <c r="AG14" s="331"/>
      <c r="AH14" s="88" t="s">
        <v>153</v>
      </c>
      <c r="AI14" s="72">
        <f>COUNTIFS('Vanpool ODs'!$K:$K,"Non-Federal",'Vanpool ODs'!$L:$L,$AH14,'Vanpool ODs'!$M:$M,AI$10)</f>
        <v>8</v>
      </c>
      <c r="AJ14" s="73">
        <f>COUNTIFS('Vanpool ODs'!$K:$K,"Non-Federal",'Vanpool ODs'!$L:$L,$AH14,'Vanpool ODs'!$M:$M,AJ$10)</f>
        <v>19</v>
      </c>
      <c r="AK14" s="73">
        <f>COUNTIFS('Vanpool ODs'!$K:$K,"Non-Federal",'Vanpool ODs'!$L:$L,$AH14,'Vanpool ODs'!$M:$M,AK$10)</f>
        <v>0</v>
      </c>
      <c r="AL14" s="73">
        <f>COUNTIFS('Vanpool ODs'!$K:$K,"Non-Federal",'Vanpool ODs'!$L:$L,$AH14,'Vanpool ODs'!$M:$M,AL$10)</f>
        <v>2</v>
      </c>
      <c r="AM14" s="73">
        <f>COUNTIFS('Vanpool ODs'!$K:$K,"Non-Federal",'Vanpool ODs'!$L:$L,$AH14,'Vanpool ODs'!$M:$M,AM$10)</f>
        <v>3</v>
      </c>
      <c r="AN14" s="73">
        <f>COUNTIFS('Vanpool ODs'!$K:$K,"Non-Federal",'Vanpool ODs'!$L:$L,$AH14,'Vanpool ODs'!$M:$M,AN$10)</f>
        <v>2</v>
      </c>
      <c r="AO14" s="126">
        <f>COUNTIFS('Vanpool ODs'!$K:$K,"Non-Federal",'Vanpool ODs'!$L:$L,$AH14,'Vanpool ODs'!$M:$M,AO$10)</f>
        <v>0</v>
      </c>
      <c r="AP14" s="73">
        <f>COUNTIFS('Vanpool ODs'!$K:$K,"Non-Federal",'Vanpool ODs'!$L:$L,$AH14,'Vanpool ODs'!$M:$M,AP$10)</f>
        <v>0</v>
      </c>
      <c r="AQ14" s="73">
        <f>COUNTIFS('Vanpool ODs'!$K:$K,"Non-Federal",'Vanpool ODs'!$L:$L,$AH14,'Vanpool ODs'!$M:$M,AQ$10)</f>
        <v>0</v>
      </c>
      <c r="AR14" s="73">
        <f>COUNTIFS('Vanpool ODs'!$K:$K,"Non-Federal",'Vanpool ODs'!$L:$L,$AH14,'Vanpool ODs'!$M:$M,AR$10)</f>
        <v>1</v>
      </c>
      <c r="AS14" s="73">
        <f>COUNTIFS('Vanpool ODs'!$K:$K,"Non-Federal",'Vanpool ODs'!$L:$L,$AH14,'Vanpool ODs'!$M:$M,AS$10)</f>
        <v>0</v>
      </c>
      <c r="AT14" s="74">
        <f>COUNTIFS('Vanpool ODs'!$K:$K,"Non-Federal",'Vanpool ODs'!$L:$L,$AH14,'Vanpool ODs'!$M:$M,AT$10)</f>
        <v>0</v>
      </c>
      <c r="AU14" s="88"/>
      <c r="AV14" s="93">
        <f t="shared" si="2"/>
        <v>35</v>
      </c>
    </row>
    <row r="15" spans="2:48" x14ac:dyDescent="0.45">
      <c r="B15" s="88" t="s">
        <v>154</v>
      </c>
      <c r="C15" s="262">
        <f>COUNTIFS('Vanpool ODs'!$K:$K,"Military",'Vanpool ODs'!$L:$L,$B15,'Vanpool ODs'!$M:$M,C$10)</f>
        <v>11</v>
      </c>
      <c r="D15" s="263">
        <f>COUNTIFS('Vanpool ODs'!$K:$K,"Military",'Vanpool ODs'!$L:$L,$B15,'Vanpool ODs'!$M:$M,D$10)</f>
        <v>6</v>
      </c>
      <c r="E15" s="263">
        <f>COUNTIFS('Vanpool ODs'!$K:$K,"Military",'Vanpool ODs'!$L:$L,$B15,'Vanpool ODs'!$M:$M,E$10)</f>
        <v>0</v>
      </c>
      <c r="F15" s="263">
        <f>COUNTIFS('Vanpool ODs'!$K:$K,"Military",'Vanpool ODs'!$L:$L,$B15,'Vanpool ODs'!$M:$M,F$10)</f>
        <v>0</v>
      </c>
      <c r="G15" s="263">
        <f>COUNTIFS('Vanpool ODs'!$K:$K,"Military",'Vanpool ODs'!$L:$L,$B15,'Vanpool ODs'!$M:$M,G$10)</f>
        <v>1</v>
      </c>
      <c r="H15" s="263">
        <f>COUNTIFS('Vanpool ODs'!$K:$K,"Military",'Vanpool ODs'!$L:$L,$B15,'Vanpool ODs'!$M:$M,H$10)</f>
        <v>0</v>
      </c>
      <c r="I15" s="264">
        <f>COUNTIFS('Vanpool ODs'!$K:$K,"Military",'Vanpool ODs'!$L:$L,$B15,'Vanpool ODs'!$M:$M,I$10)</f>
        <v>2</v>
      </c>
      <c r="J15" s="263">
        <f>COUNTIFS('Vanpool ODs'!$K:$K,"Military",'Vanpool ODs'!$L:$L,$B15,'Vanpool ODs'!$M:$M,J$10)</f>
        <v>0</v>
      </c>
      <c r="K15" s="263">
        <f>COUNTIFS('Vanpool ODs'!$K:$K,"Military",'Vanpool ODs'!$L:$L,$B15,'Vanpool ODs'!$M:$M,K$10)</f>
        <v>0</v>
      </c>
      <c r="L15" s="263">
        <f>COUNTIFS('Vanpool ODs'!$K:$K,"Military",'Vanpool ODs'!$L:$L,$B15,'Vanpool ODs'!$M:$M,L$10)</f>
        <v>1</v>
      </c>
      <c r="M15" s="263">
        <f>COUNTIFS('Vanpool ODs'!$K:$K,"Military",'Vanpool ODs'!$L:$L,$B15,'Vanpool ODs'!$M:$M,M$10)</f>
        <v>0</v>
      </c>
      <c r="N15" s="272">
        <f>COUNTIFS('Vanpool ODs'!$K:$K,"Military",'Vanpool ODs'!$L:$L,$B15,'Vanpool ODs'!$M:$M,N$10)</f>
        <v>0</v>
      </c>
      <c r="O15" s="76"/>
      <c r="P15" s="90">
        <f t="shared" si="0"/>
        <v>21</v>
      </c>
      <c r="Q15" s="331"/>
      <c r="R15" s="88" t="s">
        <v>154</v>
      </c>
      <c r="S15" s="262">
        <f>COUNTIFS('Vanpool ODs'!$K:$K,"Federal",'Vanpool ODs'!$L:$L,$R15,'Vanpool ODs'!$M:$M,S$10)</f>
        <v>0</v>
      </c>
      <c r="T15" s="263">
        <f>COUNTIFS('Vanpool ODs'!$K:$K,"Federal",'Vanpool ODs'!$L:$L,$R15,'Vanpool ODs'!$M:$M,T$10)</f>
        <v>7</v>
      </c>
      <c r="U15" s="263">
        <f>COUNTIFS('Vanpool ODs'!$K:$K,"Federal",'Vanpool ODs'!$L:$L,$R15,'Vanpool ODs'!$M:$M,U$10)</f>
        <v>1</v>
      </c>
      <c r="V15" s="263">
        <f>COUNTIFS('Vanpool ODs'!$K:$K,"Federal",'Vanpool ODs'!$L:$L,$R15,'Vanpool ODs'!$M:$M,V$10)</f>
        <v>0</v>
      </c>
      <c r="W15" s="263">
        <f>COUNTIFS('Vanpool ODs'!$K:$K,"Federal",'Vanpool ODs'!$L:$L,$R15,'Vanpool ODs'!$M:$M,W$10)</f>
        <v>1</v>
      </c>
      <c r="X15" s="263">
        <f>COUNTIFS('Vanpool ODs'!$K:$K,"Federal",'Vanpool ODs'!$L:$L,$R15,'Vanpool ODs'!$M:$M,X$10)</f>
        <v>0</v>
      </c>
      <c r="Y15" s="264">
        <f>COUNTIFS('Vanpool ODs'!$K:$K,"Federal",'Vanpool ODs'!$L:$L,$R15,'Vanpool ODs'!$M:$M,Y$10)</f>
        <v>14</v>
      </c>
      <c r="Z15" s="263">
        <f>COUNTIFS('Vanpool ODs'!$K:$K,"Federal",'Vanpool ODs'!$L:$L,$R15,'Vanpool ODs'!$M:$M,Z$10)</f>
        <v>0</v>
      </c>
      <c r="AA15" s="263">
        <f>COUNTIFS('Vanpool ODs'!$K:$K,"Federal",'Vanpool ODs'!$L:$L,$R15,'Vanpool ODs'!$M:$M,AA$10)</f>
        <v>0</v>
      </c>
      <c r="AB15" s="263">
        <f>COUNTIFS('Vanpool ODs'!$K:$K,"Federal",'Vanpool ODs'!$L:$L,$R15,'Vanpool ODs'!$M:$M,AB$10)</f>
        <v>0</v>
      </c>
      <c r="AC15" s="263">
        <f>COUNTIFS('Vanpool ODs'!$K:$K,"Federal",'Vanpool ODs'!$L:$L,$R15,'Vanpool ODs'!$M:$M,AC$10)</f>
        <v>0</v>
      </c>
      <c r="AD15" s="272">
        <f>COUNTIFS('Vanpool ODs'!$K:$K,"Federal",'Vanpool ODs'!$L:$L,$R15,'Vanpool ODs'!$M:$M,AD$10)</f>
        <v>0</v>
      </c>
      <c r="AE15" s="88"/>
      <c r="AF15" s="93">
        <f t="shared" si="1"/>
        <v>23</v>
      </c>
      <c r="AG15" s="331"/>
      <c r="AH15" s="88" t="s">
        <v>154</v>
      </c>
      <c r="AI15" s="72">
        <f>COUNTIFS('Vanpool ODs'!$K:$K,"Non-Federal",'Vanpool ODs'!$L:$L,$AH15,'Vanpool ODs'!$M:$M,AI$10)</f>
        <v>10</v>
      </c>
      <c r="AJ15" s="73">
        <f>COUNTIFS('Vanpool ODs'!$K:$K,"Non-Federal",'Vanpool ODs'!$L:$L,$AH15,'Vanpool ODs'!$M:$M,AJ$10)</f>
        <v>12</v>
      </c>
      <c r="AK15" s="73">
        <f>COUNTIFS('Vanpool ODs'!$K:$K,"Non-Federal",'Vanpool ODs'!$L:$L,$AH15,'Vanpool ODs'!$M:$M,AK$10)</f>
        <v>0</v>
      </c>
      <c r="AL15" s="73">
        <f>COUNTIFS('Vanpool ODs'!$K:$K,"Non-Federal",'Vanpool ODs'!$L:$L,$AH15,'Vanpool ODs'!$M:$M,AL$10)</f>
        <v>0</v>
      </c>
      <c r="AM15" s="73">
        <f>COUNTIFS('Vanpool ODs'!$K:$K,"Non-Federal",'Vanpool ODs'!$L:$L,$AH15,'Vanpool ODs'!$M:$M,AM$10)</f>
        <v>3</v>
      </c>
      <c r="AN15" s="73">
        <f>COUNTIFS('Vanpool ODs'!$K:$K,"Non-Federal",'Vanpool ODs'!$L:$L,$AH15,'Vanpool ODs'!$M:$M,AN$10)</f>
        <v>1</v>
      </c>
      <c r="AO15" s="126">
        <f>COUNTIFS('Vanpool ODs'!$K:$K,"Non-Federal",'Vanpool ODs'!$L:$L,$AH15,'Vanpool ODs'!$M:$M,AO$10)</f>
        <v>4</v>
      </c>
      <c r="AP15" s="73">
        <f>COUNTIFS('Vanpool ODs'!$K:$K,"Non-Federal",'Vanpool ODs'!$L:$L,$AH15,'Vanpool ODs'!$M:$M,AP$10)</f>
        <v>0</v>
      </c>
      <c r="AQ15" s="73">
        <f>COUNTIFS('Vanpool ODs'!$K:$K,"Non-Federal",'Vanpool ODs'!$L:$L,$AH15,'Vanpool ODs'!$M:$M,AQ$10)</f>
        <v>0</v>
      </c>
      <c r="AR15" s="73">
        <f>COUNTIFS('Vanpool ODs'!$K:$K,"Non-Federal",'Vanpool ODs'!$L:$L,$AH15,'Vanpool ODs'!$M:$M,AR$10)</f>
        <v>0</v>
      </c>
      <c r="AS15" s="73">
        <f>COUNTIFS('Vanpool ODs'!$K:$K,"Non-Federal",'Vanpool ODs'!$L:$L,$AH15,'Vanpool ODs'!$M:$M,AS$10)</f>
        <v>0</v>
      </c>
      <c r="AT15" s="74">
        <f>COUNTIFS('Vanpool ODs'!$K:$K,"Non-Federal",'Vanpool ODs'!$L:$L,$AH15,'Vanpool ODs'!$M:$M,AT$10)</f>
        <v>0</v>
      </c>
      <c r="AU15" s="88"/>
      <c r="AV15" s="93">
        <f t="shared" si="2"/>
        <v>30</v>
      </c>
    </row>
    <row r="16" spans="2:48" x14ac:dyDescent="0.45">
      <c r="B16" s="88" t="s">
        <v>155</v>
      </c>
      <c r="C16" s="262">
        <f>COUNTIFS('Vanpool ODs'!$K:$K,"Military",'Vanpool ODs'!$L:$L,$B16,'Vanpool ODs'!$M:$M,C$10)</f>
        <v>3</v>
      </c>
      <c r="D16" s="263">
        <f>COUNTIFS('Vanpool ODs'!$K:$K,"Military",'Vanpool ODs'!$L:$L,$B16,'Vanpool ODs'!$M:$M,D$10)</f>
        <v>1</v>
      </c>
      <c r="E16" s="263">
        <f>COUNTIFS('Vanpool ODs'!$K:$K,"Military",'Vanpool ODs'!$L:$L,$B16,'Vanpool ODs'!$M:$M,E$10)</f>
        <v>0</v>
      </c>
      <c r="F16" s="263">
        <f>COUNTIFS('Vanpool ODs'!$K:$K,"Military",'Vanpool ODs'!$L:$L,$B16,'Vanpool ODs'!$M:$M,F$10)</f>
        <v>0</v>
      </c>
      <c r="G16" s="263">
        <f>COUNTIFS('Vanpool ODs'!$K:$K,"Military",'Vanpool ODs'!$L:$L,$B16,'Vanpool ODs'!$M:$M,G$10)</f>
        <v>1</v>
      </c>
      <c r="H16" s="263">
        <f>COUNTIFS('Vanpool ODs'!$K:$K,"Military",'Vanpool ODs'!$L:$L,$B16,'Vanpool ODs'!$M:$M,H$10)</f>
        <v>0</v>
      </c>
      <c r="I16" s="264">
        <f>COUNTIFS('Vanpool ODs'!$K:$K,"Military",'Vanpool ODs'!$L:$L,$B16,'Vanpool ODs'!$M:$M,I$10)</f>
        <v>0</v>
      </c>
      <c r="J16" s="263">
        <f>COUNTIFS('Vanpool ODs'!$K:$K,"Military",'Vanpool ODs'!$L:$L,$B16,'Vanpool ODs'!$M:$M,J$10)</f>
        <v>0</v>
      </c>
      <c r="K16" s="263">
        <f>COUNTIFS('Vanpool ODs'!$K:$K,"Military",'Vanpool ODs'!$L:$L,$B16,'Vanpool ODs'!$M:$M,K$10)</f>
        <v>0</v>
      </c>
      <c r="L16" s="263">
        <f>COUNTIFS('Vanpool ODs'!$K:$K,"Military",'Vanpool ODs'!$L:$L,$B16,'Vanpool ODs'!$M:$M,L$10)</f>
        <v>0</v>
      </c>
      <c r="M16" s="263">
        <f>COUNTIFS('Vanpool ODs'!$K:$K,"Military",'Vanpool ODs'!$L:$L,$B16,'Vanpool ODs'!$M:$M,M$10)</f>
        <v>0</v>
      </c>
      <c r="N16" s="272">
        <f>COUNTIFS('Vanpool ODs'!$K:$K,"Military",'Vanpool ODs'!$L:$L,$B16,'Vanpool ODs'!$M:$M,N$10)</f>
        <v>0</v>
      </c>
      <c r="O16" s="76"/>
      <c r="P16" s="90">
        <f t="shared" si="0"/>
        <v>5</v>
      </c>
      <c r="Q16" s="331"/>
      <c r="R16" s="88" t="s">
        <v>155</v>
      </c>
      <c r="S16" s="262">
        <f>COUNTIFS('Vanpool ODs'!$K:$K,"Federal",'Vanpool ODs'!$L:$L,$R16,'Vanpool ODs'!$M:$M,S$10)</f>
        <v>0</v>
      </c>
      <c r="T16" s="263">
        <f>COUNTIFS('Vanpool ODs'!$K:$K,"Federal",'Vanpool ODs'!$L:$L,$R16,'Vanpool ODs'!$M:$M,T$10)</f>
        <v>1</v>
      </c>
      <c r="U16" s="263">
        <f>COUNTIFS('Vanpool ODs'!$K:$K,"Federal",'Vanpool ODs'!$L:$L,$R16,'Vanpool ODs'!$M:$M,U$10)</f>
        <v>0</v>
      </c>
      <c r="V16" s="263">
        <f>COUNTIFS('Vanpool ODs'!$K:$K,"Federal",'Vanpool ODs'!$L:$L,$R16,'Vanpool ODs'!$M:$M,V$10)</f>
        <v>0</v>
      </c>
      <c r="W16" s="263">
        <f>COUNTIFS('Vanpool ODs'!$K:$K,"Federal",'Vanpool ODs'!$L:$L,$R16,'Vanpool ODs'!$M:$M,W$10)</f>
        <v>0</v>
      </c>
      <c r="X16" s="263">
        <f>COUNTIFS('Vanpool ODs'!$K:$K,"Federal",'Vanpool ODs'!$L:$L,$R16,'Vanpool ODs'!$M:$M,X$10)</f>
        <v>0</v>
      </c>
      <c r="Y16" s="264">
        <f>COUNTIFS('Vanpool ODs'!$K:$K,"Federal",'Vanpool ODs'!$L:$L,$R16,'Vanpool ODs'!$M:$M,Y$10)</f>
        <v>0</v>
      </c>
      <c r="Z16" s="263">
        <f>COUNTIFS('Vanpool ODs'!$K:$K,"Federal",'Vanpool ODs'!$L:$L,$R16,'Vanpool ODs'!$M:$M,Z$10)</f>
        <v>0</v>
      </c>
      <c r="AA16" s="263">
        <f>COUNTIFS('Vanpool ODs'!$K:$K,"Federal",'Vanpool ODs'!$L:$L,$R16,'Vanpool ODs'!$M:$M,AA$10)</f>
        <v>0</v>
      </c>
      <c r="AB16" s="263">
        <f>COUNTIFS('Vanpool ODs'!$K:$K,"Federal",'Vanpool ODs'!$L:$L,$R16,'Vanpool ODs'!$M:$M,AB$10)</f>
        <v>0</v>
      </c>
      <c r="AC16" s="263">
        <f>COUNTIFS('Vanpool ODs'!$K:$K,"Federal",'Vanpool ODs'!$L:$L,$R16,'Vanpool ODs'!$M:$M,AC$10)</f>
        <v>0</v>
      </c>
      <c r="AD16" s="272">
        <f>COUNTIFS('Vanpool ODs'!$K:$K,"Federal",'Vanpool ODs'!$L:$L,$R16,'Vanpool ODs'!$M:$M,AD$10)</f>
        <v>0</v>
      </c>
      <c r="AE16" s="88"/>
      <c r="AF16" s="93">
        <f t="shared" si="1"/>
        <v>1</v>
      </c>
      <c r="AG16" s="331"/>
      <c r="AH16" s="88" t="s">
        <v>155</v>
      </c>
      <c r="AI16" s="72">
        <f>COUNTIFS('Vanpool ODs'!$K:$K,"Non-Federal",'Vanpool ODs'!$L:$L,$AH16,'Vanpool ODs'!$M:$M,AI$10)</f>
        <v>3</v>
      </c>
      <c r="AJ16" s="73">
        <f>COUNTIFS('Vanpool ODs'!$K:$K,"Non-Federal",'Vanpool ODs'!$L:$L,$AH16,'Vanpool ODs'!$M:$M,AJ$10)</f>
        <v>3</v>
      </c>
      <c r="AK16" s="73">
        <f>COUNTIFS('Vanpool ODs'!$K:$K,"Non-Federal",'Vanpool ODs'!$L:$L,$AH16,'Vanpool ODs'!$M:$M,AK$10)</f>
        <v>0</v>
      </c>
      <c r="AL16" s="73">
        <f>COUNTIFS('Vanpool ODs'!$K:$K,"Non-Federal",'Vanpool ODs'!$L:$L,$AH16,'Vanpool ODs'!$M:$M,AL$10)</f>
        <v>0</v>
      </c>
      <c r="AM16" s="73">
        <f>COUNTIFS('Vanpool ODs'!$K:$K,"Non-Federal",'Vanpool ODs'!$L:$L,$AH16,'Vanpool ODs'!$M:$M,AM$10)</f>
        <v>1</v>
      </c>
      <c r="AN16" s="73">
        <f>COUNTIFS('Vanpool ODs'!$K:$K,"Non-Federal",'Vanpool ODs'!$L:$L,$AH16,'Vanpool ODs'!$M:$M,AN$10)</f>
        <v>0</v>
      </c>
      <c r="AO16" s="126">
        <f>COUNTIFS('Vanpool ODs'!$K:$K,"Non-Federal",'Vanpool ODs'!$L:$L,$AH16,'Vanpool ODs'!$M:$M,AO$10)</f>
        <v>0</v>
      </c>
      <c r="AP16" s="73">
        <f>COUNTIFS('Vanpool ODs'!$K:$K,"Non-Federal",'Vanpool ODs'!$L:$L,$AH16,'Vanpool ODs'!$M:$M,AP$10)</f>
        <v>0</v>
      </c>
      <c r="AQ16" s="73">
        <f>COUNTIFS('Vanpool ODs'!$K:$K,"Non-Federal",'Vanpool ODs'!$L:$L,$AH16,'Vanpool ODs'!$M:$M,AQ$10)</f>
        <v>0</v>
      </c>
      <c r="AR16" s="73">
        <f>COUNTIFS('Vanpool ODs'!$K:$K,"Non-Federal",'Vanpool ODs'!$L:$L,$AH16,'Vanpool ODs'!$M:$M,AR$10)</f>
        <v>0</v>
      </c>
      <c r="AS16" s="73">
        <f>COUNTIFS('Vanpool ODs'!$K:$K,"Non-Federal",'Vanpool ODs'!$L:$L,$AH16,'Vanpool ODs'!$M:$M,AS$10)</f>
        <v>0</v>
      </c>
      <c r="AT16" s="74">
        <f>COUNTIFS('Vanpool ODs'!$K:$K,"Non-Federal",'Vanpool ODs'!$L:$L,$AH16,'Vanpool ODs'!$M:$M,AT$10)</f>
        <v>0</v>
      </c>
      <c r="AU16" s="88"/>
      <c r="AV16" s="93">
        <f t="shared" si="2"/>
        <v>7</v>
      </c>
    </row>
    <row r="17" spans="2:48" x14ac:dyDescent="0.45">
      <c r="B17" s="88" t="s">
        <v>156</v>
      </c>
      <c r="C17" s="262">
        <f>COUNTIFS('Vanpool ODs'!$K:$K,"Military",'Vanpool ODs'!$L:$L,$B17,'Vanpool ODs'!$M:$M,C$10)</f>
        <v>7</v>
      </c>
      <c r="D17" s="263">
        <f>COUNTIFS('Vanpool ODs'!$K:$K,"Military",'Vanpool ODs'!$L:$L,$B17,'Vanpool ODs'!$M:$M,D$10)</f>
        <v>4</v>
      </c>
      <c r="E17" s="263">
        <f>COUNTIFS('Vanpool ODs'!$K:$K,"Military",'Vanpool ODs'!$L:$L,$B17,'Vanpool ODs'!$M:$M,E$10)</f>
        <v>0</v>
      </c>
      <c r="F17" s="263">
        <f>COUNTIFS('Vanpool ODs'!$K:$K,"Military",'Vanpool ODs'!$L:$L,$B17,'Vanpool ODs'!$M:$M,F$10)</f>
        <v>0</v>
      </c>
      <c r="G17" s="263">
        <f>COUNTIFS('Vanpool ODs'!$K:$K,"Military",'Vanpool ODs'!$L:$L,$B17,'Vanpool ODs'!$M:$M,G$10)</f>
        <v>2</v>
      </c>
      <c r="H17" s="263">
        <f>COUNTIFS('Vanpool ODs'!$K:$K,"Military",'Vanpool ODs'!$L:$L,$B17,'Vanpool ODs'!$M:$M,H$10)</f>
        <v>0</v>
      </c>
      <c r="I17" s="264">
        <f>COUNTIFS('Vanpool ODs'!$K:$K,"Military",'Vanpool ODs'!$L:$L,$B17,'Vanpool ODs'!$M:$M,I$10)</f>
        <v>1</v>
      </c>
      <c r="J17" s="263">
        <f>COUNTIFS('Vanpool ODs'!$K:$K,"Military",'Vanpool ODs'!$L:$L,$B17,'Vanpool ODs'!$M:$M,J$10)</f>
        <v>0</v>
      </c>
      <c r="K17" s="263">
        <f>COUNTIFS('Vanpool ODs'!$K:$K,"Military",'Vanpool ODs'!$L:$L,$B17,'Vanpool ODs'!$M:$M,K$10)</f>
        <v>0</v>
      </c>
      <c r="L17" s="263">
        <f>COUNTIFS('Vanpool ODs'!$K:$K,"Military",'Vanpool ODs'!$L:$L,$B17,'Vanpool ODs'!$M:$M,L$10)</f>
        <v>0</v>
      </c>
      <c r="M17" s="263">
        <f>COUNTIFS('Vanpool ODs'!$K:$K,"Military",'Vanpool ODs'!$L:$L,$B17,'Vanpool ODs'!$M:$M,M$10)</f>
        <v>0</v>
      </c>
      <c r="N17" s="272">
        <f>COUNTIFS('Vanpool ODs'!$K:$K,"Military",'Vanpool ODs'!$L:$L,$B17,'Vanpool ODs'!$M:$M,N$10)</f>
        <v>0</v>
      </c>
      <c r="O17" s="76"/>
      <c r="P17" s="90">
        <f t="shared" si="0"/>
        <v>14</v>
      </c>
      <c r="Q17" s="331"/>
      <c r="R17" s="88" t="s">
        <v>156</v>
      </c>
      <c r="S17" s="262">
        <f>COUNTIFS('Vanpool ODs'!$K:$K,"Federal",'Vanpool ODs'!$L:$L,$R17,'Vanpool ODs'!$M:$M,S$10)</f>
        <v>3</v>
      </c>
      <c r="T17" s="263">
        <f>COUNTIFS('Vanpool ODs'!$K:$K,"Federal",'Vanpool ODs'!$L:$L,$R17,'Vanpool ODs'!$M:$M,T$10)</f>
        <v>4</v>
      </c>
      <c r="U17" s="263">
        <f>COUNTIFS('Vanpool ODs'!$K:$K,"Federal",'Vanpool ODs'!$L:$L,$R17,'Vanpool ODs'!$M:$M,U$10)</f>
        <v>0</v>
      </c>
      <c r="V17" s="263">
        <f>COUNTIFS('Vanpool ODs'!$K:$K,"Federal",'Vanpool ODs'!$L:$L,$R17,'Vanpool ODs'!$M:$M,V$10)</f>
        <v>0</v>
      </c>
      <c r="W17" s="263">
        <f>COUNTIFS('Vanpool ODs'!$K:$K,"Federal",'Vanpool ODs'!$L:$L,$R17,'Vanpool ODs'!$M:$M,W$10)</f>
        <v>0</v>
      </c>
      <c r="X17" s="263">
        <f>COUNTIFS('Vanpool ODs'!$K:$K,"Federal",'Vanpool ODs'!$L:$L,$R17,'Vanpool ODs'!$M:$M,X$10)</f>
        <v>0</v>
      </c>
      <c r="Y17" s="264">
        <f>COUNTIFS('Vanpool ODs'!$K:$K,"Federal",'Vanpool ODs'!$L:$L,$R17,'Vanpool ODs'!$M:$M,Y$10)</f>
        <v>1</v>
      </c>
      <c r="Z17" s="263">
        <f>COUNTIFS('Vanpool ODs'!$K:$K,"Federal",'Vanpool ODs'!$L:$L,$R17,'Vanpool ODs'!$M:$M,Z$10)</f>
        <v>0</v>
      </c>
      <c r="AA17" s="263">
        <f>COUNTIFS('Vanpool ODs'!$K:$K,"Federal",'Vanpool ODs'!$L:$L,$R17,'Vanpool ODs'!$M:$M,AA$10)</f>
        <v>0</v>
      </c>
      <c r="AB17" s="263">
        <f>COUNTIFS('Vanpool ODs'!$K:$K,"Federal",'Vanpool ODs'!$L:$L,$R17,'Vanpool ODs'!$M:$M,AB$10)</f>
        <v>0</v>
      </c>
      <c r="AC17" s="263">
        <f>COUNTIFS('Vanpool ODs'!$K:$K,"Federal",'Vanpool ODs'!$L:$L,$R17,'Vanpool ODs'!$M:$M,AC$10)</f>
        <v>0</v>
      </c>
      <c r="AD17" s="272">
        <f>COUNTIFS('Vanpool ODs'!$K:$K,"Federal",'Vanpool ODs'!$L:$L,$R17,'Vanpool ODs'!$M:$M,AD$10)</f>
        <v>0</v>
      </c>
      <c r="AE17" s="88"/>
      <c r="AF17" s="93">
        <f t="shared" si="1"/>
        <v>8</v>
      </c>
      <c r="AG17" s="331"/>
      <c r="AH17" s="88" t="s">
        <v>156</v>
      </c>
      <c r="AI17" s="72">
        <f>COUNTIFS('Vanpool ODs'!$K:$K,"Non-Federal",'Vanpool ODs'!$L:$L,$AH17,'Vanpool ODs'!$M:$M,AI$10)</f>
        <v>4</v>
      </c>
      <c r="AJ17" s="73">
        <f>COUNTIFS('Vanpool ODs'!$K:$K,"Non-Federal",'Vanpool ODs'!$L:$L,$AH17,'Vanpool ODs'!$M:$M,AJ$10)</f>
        <v>10</v>
      </c>
      <c r="AK17" s="73">
        <f>COUNTIFS('Vanpool ODs'!$K:$K,"Non-Federal",'Vanpool ODs'!$L:$L,$AH17,'Vanpool ODs'!$M:$M,AK$10)</f>
        <v>0</v>
      </c>
      <c r="AL17" s="73">
        <f>COUNTIFS('Vanpool ODs'!$K:$K,"Non-Federal",'Vanpool ODs'!$L:$L,$AH17,'Vanpool ODs'!$M:$M,AL$10)</f>
        <v>0</v>
      </c>
      <c r="AM17" s="73">
        <f>COUNTIFS('Vanpool ODs'!$K:$K,"Non-Federal",'Vanpool ODs'!$L:$L,$AH17,'Vanpool ODs'!$M:$M,AM$10)</f>
        <v>0</v>
      </c>
      <c r="AN17" s="73">
        <f>COUNTIFS('Vanpool ODs'!$K:$K,"Non-Federal",'Vanpool ODs'!$L:$L,$AH17,'Vanpool ODs'!$M:$M,AN$10)</f>
        <v>2</v>
      </c>
      <c r="AO17" s="126">
        <f>COUNTIFS('Vanpool ODs'!$K:$K,"Non-Federal",'Vanpool ODs'!$L:$L,$AH17,'Vanpool ODs'!$M:$M,AO$10)</f>
        <v>2</v>
      </c>
      <c r="AP17" s="73">
        <f>COUNTIFS('Vanpool ODs'!$K:$K,"Non-Federal",'Vanpool ODs'!$L:$L,$AH17,'Vanpool ODs'!$M:$M,AP$10)</f>
        <v>0</v>
      </c>
      <c r="AQ17" s="73">
        <f>COUNTIFS('Vanpool ODs'!$K:$K,"Non-Federal",'Vanpool ODs'!$L:$L,$AH17,'Vanpool ODs'!$M:$M,AQ$10)</f>
        <v>0</v>
      </c>
      <c r="AR17" s="73">
        <f>COUNTIFS('Vanpool ODs'!$K:$K,"Non-Federal",'Vanpool ODs'!$L:$L,$AH17,'Vanpool ODs'!$M:$M,AR$10)</f>
        <v>0</v>
      </c>
      <c r="AS17" s="73">
        <f>COUNTIFS('Vanpool ODs'!$K:$K,"Non-Federal",'Vanpool ODs'!$L:$L,$AH17,'Vanpool ODs'!$M:$M,AS$10)</f>
        <v>0</v>
      </c>
      <c r="AT17" s="74">
        <f>COUNTIFS('Vanpool ODs'!$K:$K,"Non-Federal",'Vanpool ODs'!$L:$L,$AH17,'Vanpool ODs'!$M:$M,AT$10)</f>
        <v>0</v>
      </c>
      <c r="AU17" s="88"/>
      <c r="AV17" s="93">
        <f t="shared" si="2"/>
        <v>18</v>
      </c>
    </row>
    <row r="18" spans="2:48" x14ac:dyDescent="0.45">
      <c r="B18" s="141" t="s">
        <v>157</v>
      </c>
      <c r="C18" s="265">
        <f>COUNTIFS('Vanpool ODs'!$K:$K,"Military",'Vanpool ODs'!$L:$L,$B18,'Vanpool ODs'!$M:$M,C$10)</f>
        <v>0</v>
      </c>
      <c r="D18" s="266">
        <f>COUNTIFS('Vanpool ODs'!$K:$K,"Military",'Vanpool ODs'!$L:$L,$B18,'Vanpool ODs'!$M:$M,D$10)</f>
        <v>0</v>
      </c>
      <c r="E18" s="266">
        <f>COUNTIFS('Vanpool ODs'!$K:$K,"Military",'Vanpool ODs'!$L:$L,$B18,'Vanpool ODs'!$M:$M,E$10)</f>
        <v>0</v>
      </c>
      <c r="F18" s="266">
        <f>COUNTIFS('Vanpool ODs'!$K:$K,"Military",'Vanpool ODs'!$L:$L,$B18,'Vanpool ODs'!$M:$M,F$10)</f>
        <v>0</v>
      </c>
      <c r="G18" s="266">
        <f>COUNTIFS('Vanpool ODs'!$K:$K,"Military",'Vanpool ODs'!$L:$L,$B18,'Vanpool ODs'!$M:$M,G$10)</f>
        <v>0</v>
      </c>
      <c r="H18" s="266">
        <f>COUNTIFS('Vanpool ODs'!$K:$K,"Military",'Vanpool ODs'!$L:$L,$B18,'Vanpool ODs'!$M:$M,H$10)</f>
        <v>0</v>
      </c>
      <c r="I18" s="267">
        <f>COUNTIFS('Vanpool ODs'!$K:$K,"Military",'Vanpool ODs'!$L:$L,$B18,'Vanpool ODs'!$M:$M,I$10)</f>
        <v>0</v>
      </c>
      <c r="J18" s="266">
        <f>COUNTIFS('Vanpool ODs'!$K:$K,"Military",'Vanpool ODs'!$L:$L,$B18,'Vanpool ODs'!$M:$M,J$10)</f>
        <v>0</v>
      </c>
      <c r="K18" s="266">
        <f>COUNTIFS('Vanpool ODs'!$K:$K,"Military",'Vanpool ODs'!$L:$L,$B18,'Vanpool ODs'!$M:$M,K$10)</f>
        <v>0</v>
      </c>
      <c r="L18" s="266">
        <f>COUNTIFS('Vanpool ODs'!$K:$K,"Military",'Vanpool ODs'!$L:$L,$B18,'Vanpool ODs'!$M:$M,L$10)</f>
        <v>0</v>
      </c>
      <c r="M18" s="266">
        <f>COUNTIFS('Vanpool ODs'!$K:$K,"Military",'Vanpool ODs'!$L:$L,$B18,'Vanpool ODs'!$M:$M,M$10)</f>
        <v>0</v>
      </c>
      <c r="N18" s="273">
        <f>COUNTIFS('Vanpool ODs'!$K:$K,"Military",'Vanpool ODs'!$L:$L,$B18,'Vanpool ODs'!$M:$M,N$10)</f>
        <v>0</v>
      </c>
      <c r="O18" s="76"/>
      <c r="P18" s="90">
        <f t="shared" si="0"/>
        <v>0</v>
      </c>
      <c r="Q18" s="331"/>
      <c r="R18" s="141" t="s">
        <v>157</v>
      </c>
      <c r="S18" s="265">
        <f>COUNTIFS('Vanpool ODs'!$K:$K,"Federal",'Vanpool ODs'!$L:$L,$R18,'Vanpool ODs'!$M:$M,S$10)</f>
        <v>0</v>
      </c>
      <c r="T18" s="266">
        <f>COUNTIFS('Vanpool ODs'!$K:$K,"Federal",'Vanpool ODs'!$L:$L,$R18,'Vanpool ODs'!$M:$M,T$10)</f>
        <v>0</v>
      </c>
      <c r="U18" s="266">
        <f>COUNTIFS('Vanpool ODs'!$K:$K,"Federal",'Vanpool ODs'!$L:$L,$R18,'Vanpool ODs'!$M:$M,U$10)</f>
        <v>0</v>
      </c>
      <c r="V18" s="266">
        <f>COUNTIFS('Vanpool ODs'!$K:$K,"Federal",'Vanpool ODs'!$L:$L,$R18,'Vanpool ODs'!$M:$M,V$10)</f>
        <v>0</v>
      </c>
      <c r="W18" s="266">
        <f>COUNTIFS('Vanpool ODs'!$K:$K,"Federal",'Vanpool ODs'!$L:$L,$R18,'Vanpool ODs'!$M:$M,W$10)</f>
        <v>0</v>
      </c>
      <c r="X18" s="266">
        <f>COUNTIFS('Vanpool ODs'!$K:$K,"Federal",'Vanpool ODs'!$L:$L,$R18,'Vanpool ODs'!$M:$M,X$10)</f>
        <v>0</v>
      </c>
      <c r="Y18" s="267">
        <f>COUNTIFS('Vanpool ODs'!$K:$K,"Federal",'Vanpool ODs'!$L:$L,$R18,'Vanpool ODs'!$M:$M,Y$10)</f>
        <v>2</v>
      </c>
      <c r="Z18" s="266">
        <f>COUNTIFS('Vanpool ODs'!$K:$K,"Federal",'Vanpool ODs'!$L:$L,$R18,'Vanpool ODs'!$M:$M,Z$10)</f>
        <v>0</v>
      </c>
      <c r="AA18" s="266">
        <f>COUNTIFS('Vanpool ODs'!$K:$K,"Federal",'Vanpool ODs'!$L:$L,$R18,'Vanpool ODs'!$M:$M,AA$10)</f>
        <v>0</v>
      </c>
      <c r="AB18" s="266">
        <f>COUNTIFS('Vanpool ODs'!$K:$K,"Federal",'Vanpool ODs'!$L:$L,$R18,'Vanpool ODs'!$M:$M,AB$10)</f>
        <v>0</v>
      </c>
      <c r="AC18" s="266">
        <f>COUNTIFS('Vanpool ODs'!$K:$K,"Federal",'Vanpool ODs'!$L:$L,$R18,'Vanpool ODs'!$M:$M,AC$10)</f>
        <v>0</v>
      </c>
      <c r="AD18" s="273">
        <f>COUNTIFS('Vanpool ODs'!$K:$K,"Federal",'Vanpool ODs'!$L:$L,$R18,'Vanpool ODs'!$M:$M,AD$10)</f>
        <v>0</v>
      </c>
      <c r="AE18" s="88"/>
      <c r="AF18" s="93">
        <f t="shared" si="1"/>
        <v>2</v>
      </c>
      <c r="AG18" s="331"/>
      <c r="AH18" s="141" t="s">
        <v>157</v>
      </c>
      <c r="AI18" s="122">
        <f>COUNTIFS('Vanpool ODs'!$K:$K,"Non-Federal",'Vanpool ODs'!$L:$L,$AH18,'Vanpool ODs'!$M:$M,AI$10)</f>
        <v>1</v>
      </c>
      <c r="AJ18" s="123">
        <f>COUNTIFS('Vanpool ODs'!$K:$K,"Non-Federal",'Vanpool ODs'!$L:$L,$AH18,'Vanpool ODs'!$M:$M,AJ$10)</f>
        <v>0</v>
      </c>
      <c r="AK18" s="123">
        <f>COUNTIFS('Vanpool ODs'!$K:$K,"Non-Federal",'Vanpool ODs'!$L:$L,$AH18,'Vanpool ODs'!$M:$M,AK$10)</f>
        <v>0</v>
      </c>
      <c r="AL18" s="123">
        <f>COUNTIFS('Vanpool ODs'!$K:$K,"Non-Federal",'Vanpool ODs'!$L:$L,$AH18,'Vanpool ODs'!$M:$M,AL$10)</f>
        <v>0</v>
      </c>
      <c r="AM18" s="123">
        <f>COUNTIFS('Vanpool ODs'!$K:$K,"Non-Federal",'Vanpool ODs'!$L:$L,$AH18,'Vanpool ODs'!$M:$M,AM$10)</f>
        <v>0</v>
      </c>
      <c r="AN18" s="123">
        <f>COUNTIFS('Vanpool ODs'!$K:$K,"Non-Federal",'Vanpool ODs'!$L:$L,$AH18,'Vanpool ODs'!$M:$M,AN$10)</f>
        <v>0</v>
      </c>
      <c r="AO18" s="127">
        <f>COUNTIFS('Vanpool ODs'!$K:$K,"Non-Federal",'Vanpool ODs'!$L:$L,$AH18,'Vanpool ODs'!$M:$M,AO$10)</f>
        <v>0</v>
      </c>
      <c r="AP18" s="123">
        <f>COUNTIFS('Vanpool ODs'!$K:$K,"Non-Federal",'Vanpool ODs'!$L:$L,$AH18,'Vanpool ODs'!$M:$M,AP$10)</f>
        <v>0</v>
      </c>
      <c r="AQ18" s="123">
        <f>COUNTIFS('Vanpool ODs'!$K:$K,"Non-Federal",'Vanpool ODs'!$L:$L,$AH18,'Vanpool ODs'!$M:$M,AQ$10)</f>
        <v>0</v>
      </c>
      <c r="AR18" s="123">
        <f>COUNTIFS('Vanpool ODs'!$K:$K,"Non-Federal",'Vanpool ODs'!$L:$L,$AH18,'Vanpool ODs'!$M:$M,AR$10)</f>
        <v>0</v>
      </c>
      <c r="AS18" s="123">
        <f>COUNTIFS('Vanpool ODs'!$K:$K,"Non-Federal",'Vanpool ODs'!$L:$L,$AH18,'Vanpool ODs'!$M:$M,AS$10)</f>
        <v>0</v>
      </c>
      <c r="AT18" s="124">
        <f>COUNTIFS('Vanpool ODs'!$K:$K,"Non-Federal",'Vanpool ODs'!$L:$L,$AH18,'Vanpool ODs'!$M:$M,AT$10)</f>
        <v>0</v>
      </c>
      <c r="AU18" s="88"/>
      <c r="AV18" s="93">
        <f t="shared" si="2"/>
        <v>1</v>
      </c>
    </row>
    <row r="19" spans="2:48" x14ac:dyDescent="0.45">
      <c r="B19" s="88" t="s">
        <v>158</v>
      </c>
      <c r="C19" s="262">
        <f>COUNTIFS('Vanpool ODs'!$K:$K,"Military",'Vanpool ODs'!$L:$L,$B19,'Vanpool ODs'!$M:$M,C$10)</f>
        <v>82</v>
      </c>
      <c r="D19" s="263">
        <f>COUNTIFS('Vanpool ODs'!$K:$K,"Military",'Vanpool ODs'!$L:$L,$B19,'Vanpool ODs'!$M:$M,D$10)</f>
        <v>23</v>
      </c>
      <c r="E19" s="263">
        <f>COUNTIFS('Vanpool ODs'!$K:$K,"Military",'Vanpool ODs'!$L:$L,$B19,'Vanpool ODs'!$M:$M,E$10)</f>
        <v>1</v>
      </c>
      <c r="F19" s="263">
        <f>COUNTIFS('Vanpool ODs'!$K:$K,"Military",'Vanpool ODs'!$L:$L,$B19,'Vanpool ODs'!$M:$M,F$10)</f>
        <v>1</v>
      </c>
      <c r="G19" s="263">
        <f>COUNTIFS('Vanpool ODs'!$K:$K,"Military",'Vanpool ODs'!$L:$L,$B19,'Vanpool ODs'!$M:$M,G$10)</f>
        <v>34</v>
      </c>
      <c r="H19" s="263">
        <f>COUNTIFS('Vanpool ODs'!$K:$K,"Military",'Vanpool ODs'!$L:$L,$B19,'Vanpool ODs'!$M:$M,H$10)</f>
        <v>0</v>
      </c>
      <c r="I19" s="264">
        <f>COUNTIFS('Vanpool ODs'!$K:$K,"Military",'Vanpool ODs'!$L:$L,$B19,'Vanpool ODs'!$M:$M,I$10)</f>
        <v>0</v>
      </c>
      <c r="J19" s="129"/>
      <c r="K19" s="130"/>
      <c r="L19" s="130"/>
      <c r="M19" s="130"/>
      <c r="N19" s="131"/>
      <c r="O19" s="76"/>
      <c r="P19" s="90">
        <f t="shared" si="0"/>
        <v>141</v>
      </c>
      <c r="Q19" s="331"/>
      <c r="R19" s="88" t="s">
        <v>158</v>
      </c>
      <c r="S19" s="262">
        <f>COUNTIFS('Vanpool ODs'!$K:$K,"Federal",'Vanpool ODs'!$L:$L,$R19,'Vanpool ODs'!$M:$M,S$10)</f>
        <v>16</v>
      </c>
      <c r="T19" s="263">
        <f>COUNTIFS('Vanpool ODs'!$K:$K,"Federal",'Vanpool ODs'!$L:$L,$R19,'Vanpool ODs'!$M:$M,T$10)</f>
        <v>12</v>
      </c>
      <c r="U19" s="263">
        <f>COUNTIFS('Vanpool ODs'!$K:$K,"Federal",'Vanpool ODs'!$L:$L,$R19,'Vanpool ODs'!$M:$M,U$10)</f>
        <v>6</v>
      </c>
      <c r="V19" s="263">
        <f>COUNTIFS('Vanpool ODs'!$K:$K,"Federal",'Vanpool ODs'!$L:$L,$R19,'Vanpool ODs'!$M:$M,V$10)</f>
        <v>2</v>
      </c>
      <c r="W19" s="263">
        <f>COUNTIFS('Vanpool ODs'!$K:$K,"Federal",'Vanpool ODs'!$L:$L,$R19,'Vanpool ODs'!$M:$M,W$10)</f>
        <v>4</v>
      </c>
      <c r="X19" s="263">
        <f>COUNTIFS('Vanpool ODs'!$K:$K,"Federal",'Vanpool ODs'!$L:$L,$R19,'Vanpool ODs'!$M:$M,X$10)</f>
        <v>4</v>
      </c>
      <c r="Y19" s="264">
        <f>COUNTIFS('Vanpool ODs'!$K:$K,"Federal",'Vanpool ODs'!$L:$L,$R19,'Vanpool ODs'!$M:$M,Y$10)</f>
        <v>0</v>
      </c>
      <c r="Z19" s="129"/>
      <c r="AA19" s="130"/>
      <c r="AB19" s="130"/>
      <c r="AC19" s="130"/>
      <c r="AD19" s="131"/>
      <c r="AE19" s="88"/>
      <c r="AF19" s="93">
        <f t="shared" si="1"/>
        <v>44</v>
      </c>
      <c r="AG19" s="331"/>
      <c r="AH19" s="88" t="s">
        <v>158</v>
      </c>
      <c r="AI19" s="72">
        <f>COUNTIFS('Vanpool ODs'!$K:$K,"Non-Federal",'Vanpool ODs'!$L:$L,$AH19,'Vanpool ODs'!$M:$M,AI$10)</f>
        <v>24</v>
      </c>
      <c r="AJ19" s="73">
        <f>COUNTIFS('Vanpool ODs'!$K:$K,"Non-Federal",'Vanpool ODs'!$L:$L,$AH19,'Vanpool ODs'!$M:$M,AJ$10)</f>
        <v>49</v>
      </c>
      <c r="AK19" s="73">
        <f>COUNTIFS('Vanpool ODs'!$K:$K,"Non-Federal",'Vanpool ODs'!$L:$L,$AH19,'Vanpool ODs'!$M:$M,AK$10)</f>
        <v>3</v>
      </c>
      <c r="AL19" s="73">
        <f>COUNTIFS('Vanpool ODs'!$K:$K,"Non-Federal",'Vanpool ODs'!$L:$L,$AH19,'Vanpool ODs'!$M:$M,AL$10)</f>
        <v>1</v>
      </c>
      <c r="AM19" s="73">
        <f>COUNTIFS('Vanpool ODs'!$K:$K,"Non-Federal",'Vanpool ODs'!$L:$L,$AH19,'Vanpool ODs'!$M:$M,AM$10)</f>
        <v>9</v>
      </c>
      <c r="AN19" s="73">
        <f>COUNTIFS('Vanpool ODs'!$K:$K,"Non-Federal",'Vanpool ODs'!$L:$L,$AH19,'Vanpool ODs'!$M:$M,AN$10)</f>
        <v>6</v>
      </c>
      <c r="AO19" s="126">
        <f>COUNTIFS('Vanpool ODs'!$K:$K,"Non-Federal",'Vanpool ODs'!$L:$L,$AH19,'Vanpool ODs'!$M:$M,AO$10)</f>
        <v>0</v>
      </c>
      <c r="AP19" s="129"/>
      <c r="AQ19" s="130"/>
      <c r="AR19" s="130"/>
      <c r="AS19" s="130"/>
      <c r="AT19" s="131"/>
      <c r="AU19" s="88"/>
      <c r="AV19" s="93">
        <f t="shared" si="2"/>
        <v>92</v>
      </c>
    </row>
    <row r="20" spans="2:48" x14ac:dyDescent="0.45">
      <c r="B20" s="88" t="s">
        <v>159</v>
      </c>
      <c r="C20" s="262">
        <f>COUNTIFS('Vanpool ODs'!$K:$K,"Military",'Vanpool ODs'!$L:$L,$B20,'Vanpool ODs'!$M:$M,C$10)</f>
        <v>1</v>
      </c>
      <c r="D20" s="263">
        <f>COUNTIFS('Vanpool ODs'!$K:$K,"Military",'Vanpool ODs'!$L:$L,$B20,'Vanpool ODs'!$M:$M,D$10)</f>
        <v>1</v>
      </c>
      <c r="E20" s="263">
        <f>COUNTIFS('Vanpool ODs'!$K:$K,"Military",'Vanpool ODs'!$L:$L,$B20,'Vanpool ODs'!$M:$M,E$10)</f>
        <v>0</v>
      </c>
      <c r="F20" s="263">
        <f>COUNTIFS('Vanpool ODs'!$K:$K,"Military",'Vanpool ODs'!$L:$L,$B20,'Vanpool ODs'!$M:$M,F$10)</f>
        <v>0</v>
      </c>
      <c r="G20" s="263">
        <f>COUNTIFS('Vanpool ODs'!$K:$K,"Military",'Vanpool ODs'!$L:$L,$B20,'Vanpool ODs'!$M:$M,G$10)</f>
        <v>3</v>
      </c>
      <c r="H20" s="263">
        <f>COUNTIFS('Vanpool ODs'!$K:$K,"Military",'Vanpool ODs'!$L:$L,$B20,'Vanpool ODs'!$M:$M,H$10)</f>
        <v>0</v>
      </c>
      <c r="I20" s="264">
        <f>COUNTIFS('Vanpool ODs'!$K:$K,"Military",'Vanpool ODs'!$L:$L,$B20,'Vanpool ODs'!$M:$M,I$10)</f>
        <v>0</v>
      </c>
      <c r="J20" s="132"/>
      <c r="K20" s="133"/>
      <c r="L20" s="133"/>
      <c r="M20" s="133"/>
      <c r="N20" s="134"/>
      <c r="O20" s="76"/>
      <c r="P20" s="90">
        <f t="shared" si="0"/>
        <v>5</v>
      </c>
      <c r="Q20" s="331"/>
      <c r="R20" s="88" t="s">
        <v>159</v>
      </c>
      <c r="S20" s="262">
        <f>COUNTIFS('Vanpool ODs'!$K:$K,"Federal",'Vanpool ODs'!$L:$L,$R20,'Vanpool ODs'!$M:$M,S$10)</f>
        <v>0</v>
      </c>
      <c r="T20" s="263">
        <f>COUNTIFS('Vanpool ODs'!$K:$K,"Federal",'Vanpool ODs'!$L:$L,$R20,'Vanpool ODs'!$M:$M,T$10)</f>
        <v>0</v>
      </c>
      <c r="U20" s="263">
        <f>COUNTIFS('Vanpool ODs'!$K:$K,"Federal",'Vanpool ODs'!$L:$L,$R20,'Vanpool ODs'!$M:$M,U$10)</f>
        <v>0</v>
      </c>
      <c r="V20" s="263">
        <f>COUNTIFS('Vanpool ODs'!$K:$K,"Federal",'Vanpool ODs'!$L:$L,$R20,'Vanpool ODs'!$M:$M,V$10)</f>
        <v>0</v>
      </c>
      <c r="W20" s="263">
        <f>COUNTIFS('Vanpool ODs'!$K:$K,"Federal",'Vanpool ODs'!$L:$L,$R20,'Vanpool ODs'!$M:$M,W$10)</f>
        <v>0</v>
      </c>
      <c r="X20" s="263">
        <f>COUNTIFS('Vanpool ODs'!$K:$K,"Federal",'Vanpool ODs'!$L:$L,$R20,'Vanpool ODs'!$M:$M,X$10)</f>
        <v>0</v>
      </c>
      <c r="Y20" s="264">
        <f>COUNTIFS('Vanpool ODs'!$K:$K,"Federal",'Vanpool ODs'!$L:$L,$R20,'Vanpool ODs'!$M:$M,Y$10)</f>
        <v>0</v>
      </c>
      <c r="Z20" s="132"/>
      <c r="AA20" s="133"/>
      <c r="AB20" s="133"/>
      <c r="AC20" s="133"/>
      <c r="AD20" s="134"/>
      <c r="AE20" s="88"/>
      <c r="AF20" s="93">
        <f t="shared" si="1"/>
        <v>0</v>
      </c>
      <c r="AG20" s="331"/>
      <c r="AH20" s="88" t="s">
        <v>159</v>
      </c>
      <c r="AI20" s="72">
        <f>COUNTIFS('Vanpool ODs'!$K:$K,"Non-Federal",'Vanpool ODs'!$L:$L,$AH20,'Vanpool ODs'!$M:$M,AI$10)</f>
        <v>1</v>
      </c>
      <c r="AJ20" s="73">
        <f>COUNTIFS('Vanpool ODs'!$K:$K,"Non-Federal",'Vanpool ODs'!$L:$L,$AH20,'Vanpool ODs'!$M:$M,AJ$10)</f>
        <v>6</v>
      </c>
      <c r="AK20" s="73">
        <f>COUNTIFS('Vanpool ODs'!$K:$K,"Non-Federal",'Vanpool ODs'!$L:$L,$AH20,'Vanpool ODs'!$M:$M,AK$10)</f>
        <v>0</v>
      </c>
      <c r="AL20" s="73">
        <f>COUNTIFS('Vanpool ODs'!$K:$K,"Non-Federal",'Vanpool ODs'!$L:$L,$AH20,'Vanpool ODs'!$M:$M,AL$10)</f>
        <v>0</v>
      </c>
      <c r="AM20" s="73">
        <f>COUNTIFS('Vanpool ODs'!$K:$K,"Non-Federal",'Vanpool ODs'!$L:$L,$AH20,'Vanpool ODs'!$M:$M,AM$10)</f>
        <v>4</v>
      </c>
      <c r="AN20" s="73">
        <f>COUNTIFS('Vanpool ODs'!$K:$K,"Non-Federal",'Vanpool ODs'!$L:$L,$AH20,'Vanpool ODs'!$M:$M,AN$10)</f>
        <v>2</v>
      </c>
      <c r="AO20" s="126">
        <f>COUNTIFS('Vanpool ODs'!$K:$K,"Non-Federal",'Vanpool ODs'!$L:$L,$AH20,'Vanpool ODs'!$M:$M,AO$10)</f>
        <v>0</v>
      </c>
      <c r="AP20" s="132"/>
      <c r="AQ20" s="133"/>
      <c r="AR20" s="133"/>
      <c r="AS20" s="133"/>
      <c r="AT20" s="134"/>
      <c r="AU20" s="88"/>
      <c r="AV20" s="93">
        <f t="shared" si="2"/>
        <v>13</v>
      </c>
    </row>
    <row r="21" spans="2:48" x14ac:dyDescent="0.45">
      <c r="B21" s="88" t="s">
        <v>160</v>
      </c>
      <c r="C21" s="262">
        <f>COUNTIFS('Vanpool ODs'!$K:$K,"Military",'Vanpool ODs'!$L:$L,$B21,'Vanpool ODs'!$M:$M,C$10)</f>
        <v>1</v>
      </c>
      <c r="D21" s="263">
        <f>COUNTIFS('Vanpool ODs'!$K:$K,"Military",'Vanpool ODs'!$L:$L,$B21,'Vanpool ODs'!$M:$M,D$10)</f>
        <v>0</v>
      </c>
      <c r="E21" s="263">
        <f>COUNTIFS('Vanpool ODs'!$K:$K,"Military",'Vanpool ODs'!$L:$L,$B21,'Vanpool ODs'!$M:$M,E$10)</f>
        <v>0</v>
      </c>
      <c r="F21" s="263">
        <f>COUNTIFS('Vanpool ODs'!$K:$K,"Military",'Vanpool ODs'!$L:$L,$B21,'Vanpool ODs'!$M:$M,F$10)</f>
        <v>0</v>
      </c>
      <c r="G21" s="263">
        <f>COUNTIFS('Vanpool ODs'!$K:$K,"Military",'Vanpool ODs'!$L:$L,$B21,'Vanpool ODs'!$M:$M,G$10)</f>
        <v>0</v>
      </c>
      <c r="H21" s="263">
        <f>COUNTIFS('Vanpool ODs'!$K:$K,"Military",'Vanpool ODs'!$L:$L,$B21,'Vanpool ODs'!$M:$M,H$10)</f>
        <v>0</v>
      </c>
      <c r="I21" s="264">
        <f>COUNTIFS('Vanpool ODs'!$K:$K,"Military",'Vanpool ODs'!$L:$L,$B21,'Vanpool ODs'!$M:$M,I$10)</f>
        <v>0</v>
      </c>
      <c r="J21" s="132"/>
      <c r="K21" s="133"/>
      <c r="L21" s="135" t="s">
        <v>175</v>
      </c>
      <c r="M21" s="133"/>
      <c r="N21" s="134"/>
      <c r="O21" s="76"/>
      <c r="P21" s="90">
        <f t="shared" si="0"/>
        <v>1</v>
      </c>
      <c r="Q21" s="331"/>
      <c r="R21" s="88" t="s">
        <v>160</v>
      </c>
      <c r="S21" s="262">
        <f>COUNTIFS('Vanpool ODs'!$K:$K,"Federal",'Vanpool ODs'!$L:$L,$R21,'Vanpool ODs'!$M:$M,S$10)</f>
        <v>2</v>
      </c>
      <c r="T21" s="263">
        <f>COUNTIFS('Vanpool ODs'!$K:$K,"Federal",'Vanpool ODs'!$L:$L,$R21,'Vanpool ODs'!$M:$M,T$10)</f>
        <v>0</v>
      </c>
      <c r="U21" s="263">
        <f>COUNTIFS('Vanpool ODs'!$K:$K,"Federal",'Vanpool ODs'!$L:$L,$R21,'Vanpool ODs'!$M:$M,U$10)</f>
        <v>0</v>
      </c>
      <c r="V21" s="263">
        <f>COUNTIFS('Vanpool ODs'!$K:$K,"Federal",'Vanpool ODs'!$L:$L,$R21,'Vanpool ODs'!$M:$M,V$10)</f>
        <v>0</v>
      </c>
      <c r="W21" s="263">
        <f>COUNTIFS('Vanpool ODs'!$K:$K,"Federal",'Vanpool ODs'!$L:$L,$R21,'Vanpool ODs'!$M:$M,W$10)</f>
        <v>0</v>
      </c>
      <c r="X21" s="263">
        <f>COUNTIFS('Vanpool ODs'!$K:$K,"Federal",'Vanpool ODs'!$L:$L,$R21,'Vanpool ODs'!$M:$M,X$10)</f>
        <v>0</v>
      </c>
      <c r="Y21" s="264">
        <f>COUNTIFS('Vanpool ODs'!$K:$K,"Federal",'Vanpool ODs'!$L:$L,$R21,'Vanpool ODs'!$M:$M,Y$10)</f>
        <v>5</v>
      </c>
      <c r="Z21" s="132"/>
      <c r="AA21" s="133"/>
      <c r="AB21" s="135" t="s">
        <v>175</v>
      </c>
      <c r="AC21" s="133"/>
      <c r="AD21" s="134"/>
      <c r="AE21" s="88"/>
      <c r="AF21" s="93">
        <f t="shared" si="1"/>
        <v>7</v>
      </c>
      <c r="AG21" s="331"/>
      <c r="AH21" s="88" t="s">
        <v>160</v>
      </c>
      <c r="AI21" s="72">
        <f>COUNTIFS('Vanpool ODs'!$K:$K,"Non-Federal",'Vanpool ODs'!$L:$L,$AH21,'Vanpool ODs'!$M:$M,AI$10)</f>
        <v>11</v>
      </c>
      <c r="AJ21" s="73">
        <f>COUNTIFS('Vanpool ODs'!$K:$K,"Non-Federal",'Vanpool ODs'!$L:$L,$AH21,'Vanpool ODs'!$M:$M,AJ$10)</f>
        <v>1</v>
      </c>
      <c r="AK21" s="73">
        <f>COUNTIFS('Vanpool ODs'!$K:$K,"Non-Federal",'Vanpool ODs'!$L:$L,$AH21,'Vanpool ODs'!$M:$M,AK$10)</f>
        <v>0</v>
      </c>
      <c r="AL21" s="73">
        <f>COUNTIFS('Vanpool ODs'!$K:$K,"Non-Federal",'Vanpool ODs'!$L:$L,$AH21,'Vanpool ODs'!$M:$M,AL$10)</f>
        <v>0</v>
      </c>
      <c r="AM21" s="73">
        <f>COUNTIFS('Vanpool ODs'!$K:$K,"Non-Federal",'Vanpool ODs'!$L:$L,$AH21,'Vanpool ODs'!$M:$M,AM$10)</f>
        <v>0</v>
      </c>
      <c r="AN21" s="73">
        <f>COUNTIFS('Vanpool ODs'!$K:$K,"Non-Federal",'Vanpool ODs'!$L:$L,$AH21,'Vanpool ODs'!$M:$M,AN$10)</f>
        <v>0</v>
      </c>
      <c r="AO21" s="126">
        <f>COUNTIFS('Vanpool ODs'!$K:$K,"Non-Federal",'Vanpool ODs'!$L:$L,$AH21,'Vanpool ODs'!$M:$M,AO$10)</f>
        <v>4</v>
      </c>
      <c r="AP21" s="132"/>
      <c r="AQ21" s="133"/>
      <c r="AR21" s="135" t="s">
        <v>175</v>
      </c>
      <c r="AS21" s="133"/>
      <c r="AT21" s="134"/>
      <c r="AU21" s="88"/>
      <c r="AV21" s="93">
        <f t="shared" si="2"/>
        <v>16</v>
      </c>
    </row>
    <row r="22" spans="2:48" x14ac:dyDescent="0.45">
      <c r="B22" s="88" t="s">
        <v>161</v>
      </c>
      <c r="C22" s="262">
        <f>COUNTIFS('Vanpool ODs'!$K:$K,"Military",'Vanpool ODs'!$L:$L,$B22,'Vanpool ODs'!$M:$M,C$10)</f>
        <v>1</v>
      </c>
      <c r="D22" s="263">
        <f>COUNTIFS('Vanpool ODs'!$K:$K,"Military",'Vanpool ODs'!$L:$L,$B22,'Vanpool ODs'!$M:$M,D$10)</f>
        <v>0</v>
      </c>
      <c r="E22" s="263">
        <f>COUNTIFS('Vanpool ODs'!$K:$K,"Military",'Vanpool ODs'!$L:$L,$B22,'Vanpool ODs'!$M:$M,E$10)</f>
        <v>0</v>
      </c>
      <c r="F22" s="263">
        <f>COUNTIFS('Vanpool ODs'!$K:$K,"Military",'Vanpool ODs'!$L:$L,$B22,'Vanpool ODs'!$M:$M,F$10)</f>
        <v>0</v>
      </c>
      <c r="G22" s="263">
        <f>COUNTIFS('Vanpool ODs'!$K:$K,"Military",'Vanpool ODs'!$L:$L,$B22,'Vanpool ODs'!$M:$M,G$10)</f>
        <v>0</v>
      </c>
      <c r="H22" s="263">
        <f>COUNTIFS('Vanpool ODs'!$K:$K,"Military",'Vanpool ODs'!$L:$L,$B22,'Vanpool ODs'!$M:$M,H$10)</f>
        <v>0</v>
      </c>
      <c r="I22" s="264">
        <f>COUNTIFS('Vanpool ODs'!$K:$K,"Military",'Vanpool ODs'!$L:$L,$B22,'Vanpool ODs'!$M:$M,I$10)</f>
        <v>0</v>
      </c>
      <c r="J22" s="132"/>
      <c r="K22" s="133"/>
      <c r="L22" s="133"/>
      <c r="M22" s="133"/>
      <c r="N22" s="134"/>
      <c r="O22" s="76"/>
      <c r="P22" s="90">
        <f t="shared" si="0"/>
        <v>1</v>
      </c>
      <c r="Q22" s="331"/>
      <c r="R22" s="88" t="s">
        <v>161</v>
      </c>
      <c r="S22" s="262">
        <f>COUNTIFS('Vanpool ODs'!$K:$K,"Federal",'Vanpool ODs'!$L:$L,$R22,'Vanpool ODs'!$M:$M,S$10)</f>
        <v>0</v>
      </c>
      <c r="T22" s="263">
        <f>COUNTIFS('Vanpool ODs'!$K:$K,"Federal",'Vanpool ODs'!$L:$L,$R22,'Vanpool ODs'!$M:$M,T$10)</f>
        <v>0</v>
      </c>
      <c r="U22" s="263">
        <f>COUNTIFS('Vanpool ODs'!$K:$K,"Federal",'Vanpool ODs'!$L:$L,$R22,'Vanpool ODs'!$M:$M,U$10)</f>
        <v>0</v>
      </c>
      <c r="V22" s="263">
        <f>COUNTIFS('Vanpool ODs'!$K:$K,"Federal",'Vanpool ODs'!$L:$L,$R22,'Vanpool ODs'!$M:$M,V$10)</f>
        <v>0</v>
      </c>
      <c r="W22" s="263">
        <f>COUNTIFS('Vanpool ODs'!$K:$K,"Federal",'Vanpool ODs'!$L:$L,$R22,'Vanpool ODs'!$M:$M,W$10)</f>
        <v>0</v>
      </c>
      <c r="X22" s="263">
        <f>COUNTIFS('Vanpool ODs'!$K:$K,"Federal",'Vanpool ODs'!$L:$L,$R22,'Vanpool ODs'!$M:$M,X$10)</f>
        <v>0</v>
      </c>
      <c r="Y22" s="264">
        <f>COUNTIFS('Vanpool ODs'!$K:$K,"Federal",'Vanpool ODs'!$L:$L,$R22,'Vanpool ODs'!$M:$M,Y$10)</f>
        <v>0</v>
      </c>
      <c r="Z22" s="132"/>
      <c r="AA22" s="133"/>
      <c r="AB22" s="133"/>
      <c r="AC22" s="133"/>
      <c r="AD22" s="134"/>
      <c r="AE22" s="88"/>
      <c r="AF22" s="93">
        <f t="shared" si="1"/>
        <v>0</v>
      </c>
      <c r="AG22" s="331"/>
      <c r="AH22" s="88" t="s">
        <v>161</v>
      </c>
      <c r="AI22" s="72">
        <f>COUNTIFS('Vanpool ODs'!$K:$K,"Non-Federal",'Vanpool ODs'!$L:$L,$AH22,'Vanpool ODs'!$M:$M,AI$10)</f>
        <v>0</v>
      </c>
      <c r="AJ22" s="73">
        <f>COUNTIFS('Vanpool ODs'!$K:$K,"Non-Federal",'Vanpool ODs'!$L:$L,$AH22,'Vanpool ODs'!$M:$M,AJ$10)</f>
        <v>1</v>
      </c>
      <c r="AK22" s="73">
        <f>COUNTIFS('Vanpool ODs'!$K:$K,"Non-Federal",'Vanpool ODs'!$L:$L,$AH22,'Vanpool ODs'!$M:$M,AK$10)</f>
        <v>0</v>
      </c>
      <c r="AL22" s="73">
        <f>COUNTIFS('Vanpool ODs'!$K:$K,"Non-Federal",'Vanpool ODs'!$L:$L,$AH22,'Vanpool ODs'!$M:$M,AL$10)</f>
        <v>0</v>
      </c>
      <c r="AM22" s="73">
        <f>COUNTIFS('Vanpool ODs'!$K:$K,"Non-Federal",'Vanpool ODs'!$L:$L,$AH22,'Vanpool ODs'!$M:$M,AM$10)</f>
        <v>0</v>
      </c>
      <c r="AN22" s="73">
        <f>COUNTIFS('Vanpool ODs'!$K:$K,"Non-Federal",'Vanpool ODs'!$L:$L,$AH22,'Vanpool ODs'!$M:$M,AN$10)</f>
        <v>0</v>
      </c>
      <c r="AO22" s="126">
        <f>COUNTIFS('Vanpool ODs'!$K:$K,"Non-Federal",'Vanpool ODs'!$L:$L,$AH22,'Vanpool ODs'!$M:$M,AO$10)</f>
        <v>0</v>
      </c>
      <c r="AP22" s="132"/>
      <c r="AQ22" s="133"/>
      <c r="AR22" s="133"/>
      <c r="AS22" s="133"/>
      <c r="AT22" s="134"/>
      <c r="AU22" s="88"/>
      <c r="AV22" s="93">
        <f t="shared" si="2"/>
        <v>1</v>
      </c>
    </row>
    <row r="23" spans="2:48" x14ac:dyDescent="0.45">
      <c r="B23" s="89" t="s">
        <v>162</v>
      </c>
      <c r="C23" s="268">
        <f>COUNTIFS('Vanpool ODs'!$K:$K,"Military",'Vanpool ODs'!$L:$L,$B23,'Vanpool ODs'!$M:$M,C$10)</f>
        <v>0</v>
      </c>
      <c r="D23" s="269">
        <f>COUNTIFS('Vanpool ODs'!$K:$K,"Military",'Vanpool ODs'!$L:$L,$B23,'Vanpool ODs'!$M:$M,D$10)</f>
        <v>0</v>
      </c>
      <c r="E23" s="269">
        <f>COUNTIFS('Vanpool ODs'!$K:$K,"Military",'Vanpool ODs'!$L:$L,$B23,'Vanpool ODs'!$M:$M,E$10)</f>
        <v>0</v>
      </c>
      <c r="F23" s="269">
        <f>COUNTIFS('Vanpool ODs'!$K:$K,"Military",'Vanpool ODs'!$L:$L,$B23,'Vanpool ODs'!$M:$M,F$10)</f>
        <v>0</v>
      </c>
      <c r="G23" s="269">
        <f>COUNTIFS('Vanpool ODs'!$K:$K,"Military",'Vanpool ODs'!$L:$L,$B23,'Vanpool ODs'!$M:$M,G$10)</f>
        <v>0</v>
      </c>
      <c r="H23" s="269">
        <f>COUNTIFS('Vanpool ODs'!$K:$K,"Military",'Vanpool ODs'!$L:$L,$B23,'Vanpool ODs'!$M:$M,H$10)</f>
        <v>0</v>
      </c>
      <c r="I23" s="270">
        <f>COUNTIFS('Vanpool ODs'!$K:$K,"Military",'Vanpool ODs'!$L:$L,$B23,'Vanpool ODs'!$M:$M,I$10)</f>
        <v>0</v>
      </c>
      <c r="J23" s="136"/>
      <c r="K23" s="137"/>
      <c r="L23" s="137"/>
      <c r="M23" s="137"/>
      <c r="N23" s="138"/>
      <c r="O23" s="79"/>
      <c r="P23" s="91">
        <f t="shared" si="0"/>
        <v>0</v>
      </c>
      <c r="Q23" s="331"/>
      <c r="R23" s="89" t="s">
        <v>162</v>
      </c>
      <c r="S23" s="268">
        <f>COUNTIFS('Vanpool ODs'!$K:$K,"Federal",'Vanpool ODs'!$L:$L,$R23,'Vanpool ODs'!$M:$M,S$10)</f>
        <v>0</v>
      </c>
      <c r="T23" s="269">
        <f>COUNTIFS('Vanpool ODs'!$K:$K,"Federal",'Vanpool ODs'!$L:$L,$R23,'Vanpool ODs'!$M:$M,T$10)</f>
        <v>0</v>
      </c>
      <c r="U23" s="269">
        <f>COUNTIFS('Vanpool ODs'!$K:$K,"Federal",'Vanpool ODs'!$L:$L,$R23,'Vanpool ODs'!$M:$M,U$10)</f>
        <v>0</v>
      </c>
      <c r="V23" s="269">
        <f>COUNTIFS('Vanpool ODs'!$K:$K,"Federal",'Vanpool ODs'!$L:$L,$R23,'Vanpool ODs'!$M:$M,V$10)</f>
        <v>0</v>
      </c>
      <c r="W23" s="269">
        <f>COUNTIFS('Vanpool ODs'!$K:$K,"Federal",'Vanpool ODs'!$L:$L,$R23,'Vanpool ODs'!$M:$M,W$10)</f>
        <v>0</v>
      </c>
      <c r="X23" s="269">
        <f>COUNTIFS('Vanpool ODs'!$K:$K,"Federal",'Vanpool ODs'!$L:$L,$R23,'Vanpool ODs'!$M:$M,X$10)</f>
        <v>0</v>
      </c>
      <c r="Y23" s="270">
        <f>COUNTIFS('Vanpool ODs'!$K:$K,"Federal",'Vanpool ODs'!$L:$L,$R23,'Vanpool ODs'!$M:$M,Y$10)</f>
        <v>0</v>
      </c>
      <c r="Z23" s="136"/>
      <c r="AA23" s="137"/>
      <c r="AB23" s="137"/>
      <c r="AC23" s="137"/>
      <c r="AD23" s="138"/>
      <c r="AE23" s="89"/>
      <c r="AF23" s="121">
        <f t="shared" si="1"/>
        <v>0</v>
      </c>
      <c r="AG23" s="331"/>
      <c r="AH23" s="89" t="s">
        <v>162</v>
      </c>
      <c r="AI23" s="77">
        <f>COUNTIFS('Vanpool ODs'!$K:$K,"Non-Federal",'Vanpool ODs'!$L:$L,$AH23,'Vanpool ODs'!$M:$M,AI$10)</f>
        <v>0</v>
      </c>
      <c r="AJ23" s="78">
        <f>COUNTIFS('Vanpool ODs'!$K:$K,"Non-Federal",'Vanpool ODs'!$L:$L,$AH23,'Vanpool ODs'!$M:$M,AJ$10)</f>
        <v>0</v>
      </c>
      <c r="AK23" s="78">
        <f>COUNTIFS('Vanpool ODs'!$K:$K,"Non-Federal",'Vanpool ODs'!$L:$L,$AH23,'Vanpool ODs'!$M:$M,AK$10)</f>
        <v>0</v>
      </c>
      <c r="AL23" s="78">
        <f>COUNTIFS('Vanpool ODs'!$K:$K,"Non-Federal",'Vanpool ODs'!$L:$L,$AH23,'Vanpool ODs'!$M:$M,AL$10)</f>
        <v>0</v>
      </c>
      <c r="AM23" s="78">
        <f>COUNTIFS('Vanpool ODs'!$K:$K,"Non-Federal",'Vanpool ODs'!$L:$L,$AH23,'Vanpool ODs'!$M:$M,AM$10)</f>
        <v>0</v>
      </c>
      <c r="AN23" s="78">
        <f>COUNTIFS('Vanpool ODs'!$K:$K,"Non-Federal",'Vanpool ODs'!$L:$L,$AH23,'Vanpool ODs'!$M:$M,AN$10)</f>
        <v>0</v>
      </c>
      <c r="AO23" s="128">
        <f>COUNTIFS('Vanpool ODs'!$K:$K,"Non-Federal",'Vanpool ODs'!$L:$L,$AH23,'Vanpool ODs'!$M:$M,AO$10)</f>
        <v>0</v>
      </c>
      <c r="AP23" s="136"/>
      <c r="AQ23" s="137"/>
      <c r="AR23" s="137"/>
      <c r="AS23" s="137"/>
      <c r="AT23" s="138"/>
      <c r="AU23" s="89"/>
      <c r="AV23" s="121">
        <f t="shared" si="2"/>
        <v>0</v>
      </c>
    </row>
    <row r="24" spans="2:48" x14ac:dyDescent="0.45">
      <c r="B24" s="84" t="s">
        <v>114</v>
      </c>
      <c r="C24" s="85">
        <f t="shared" ref="C24:N24" si="3">SUM(C12:C23)</f>
        <v>121</v>
      </c>
      <c r="D24" s="85">
        <f t="shared" si="3"/>
        <v>48</v>
      </c>
      <c r="E24" s="85">
        <f t="shared" si="3"/>
        <v>2</v>
      </c>
      <c r="F24" s="85">
        <f t="shared" si="3"/>
        <v>1</v>
      </c>
      <c r="G24" s="85">
        <f t="shared" si="3"/>
        <v>50</v>
      </c>
      <c r="H24" s="85">
        <f t="shared" si="3"/>
        <v>1</v>
      </c>
      <c r="I24" s="85">
        <f t="shared" si="3"/>
        <v>3</v>
      </c>
      <c r="J24" s="85">
        <f t="shared" si="3"/>
        <v>0</v>
      </c>
      <c r="K24" s="85">
        <f t="shared" si="3"/>
        <v>0</v>
      </c>
      <c r="L24" s="85">
        <f t="shared" si="3"/>
        <v>2</v>
      </c>
      <c r="M24" s="85">
        <f t="shared" si="3"/>
        <v>0</v>
      </c>
      <c r="N24" s="86">
        <f t="shared" si="3"/>
        <v>0</v>
      </c>
      <c r="O24" s="97"/>
      <c r="P24" s="91">
        <f>SUM(P12:P23)</f>
        <v>228</v>
      </c>
      <c r="Q24" s="331"/>
      <c r="R24" s="84" t="s">
        <v>114</v>
      </c>
      <c r="S24" s="85">
        <f t="shared" ref="S24:AD24" si="4">SUM(S12:S23)</f>
        <v>24</v>
      </c>
      <c r="T24" s="85">
        <f t="shared" si="4"/>
        <v>38</v>
      </c>
      <c r="U24" s="85">
        <f t="shared" si="4"/>
        <v>8</v>
      </c>
      <c r="V24" s="85">
        <f t="shared" si="4"/>
        <v>2</v>
      </c>
      <c r="W24" s="85">
        <f t="shared" si="4"/>
        <v>7</v>
      </c>
      <c r="X24" s="85">
        <f t="shared" si="4"/>
        <v>5</v>
      </c>
      <c r="Y24" s="85">
        <f t="shared" si="4"/>
        <v>31</v>
      </c>
      <c r="Z24" s="85">
        <f t="shared" si="4"/>
        <v>0</v>
      </c>
      <c r="AA24" s="85">
        <f t="shared" si="4"/>
        <v>0</v>
      </c>
      <c r="AB24" s="85">
        <f t="shared" si="4"/>
        <v>0</v>
      </c>
      <c r="AC24" s="85">
        <f t="shared" si="4"/>
        <v>0</v>
      </c>
      <c r="AD24" s="86">
        <f t="shared" si="4"/>
        <v>0</v>
      </c>
      <c r="AE24" s="89"/>
      <c r="AF24" s="121">
        <f>SUM(AF12:AF23)</f>
        <v>115</v>
      </c>
      <c r="AG24" s="331"/>
      <c r="AH24" s="84" t="s">
        <v>114</v>
      </c>
      <c r="AI24" s="85">
        <f t="shared" ref="AI24:AT24" si="5">SUM(AI12:AI23)</f>
        <v>63</v>
      </c>
      <c r="AJ24" s="85">
        <f t="shared" si="5"/>
        <v>120</v>
      </c>
      <c r="AK24" s="85">
        <f t="shared" si="5"/>
        <v>3</v>
      </c>
      <c r="AL24" s="85">
        <f t="shared" si="5"/>
        <v>3</v>
      </c>
      <c r="AM24" s="85">
        <f t="shared" si="5"/>
        <v>32</v>
      </c>
      <c r="AN24" s="85">
        <f t="shared" si="5"/>
        <v>15</v>
      </c>
      <c r="AO24" s="85">
        <f t="shared" si="5"/>
        <v>10</v>
      </c>
      <c r="AP24" s="85">
        <f t="shared" si="5"/>
        <v>0</v>
      </c>
      <c r="AQ24" s="85">
        <f t="shared" si="5"/>
        <v>0</v>
      </c>
      <c r="AR24" s="85">
        <f t="shared" si="5"/>
        <v>1</v>
      </c>
      <c r="AS24" s="85">
        <f t="shared" si="5"/>
        <v>0</v>
      </c>
      <c r="AT24" s="85">
        <f t="shared" si="5"/>
        <v>0</v>
      </c>
      <c r="AU24" s="85"/>
      <c r="AV24" s="144">
        <f>SUM(AV12:AV23)</f>
        <v>247</v>
      </c>
    </row>
    <row r="25" spans="2:48" x14ac:dyDescent="0.45">
      <c r="B25" s="68" t="s">
        <v>176</v>
      </c>
      <c r="C25" s="331"/>
      <c r="D25" s="331"/>
      <c r="E25" s="331"/>
      <c r="F25" s="331"/>
      <c r="G25" s="331"/>
      <c r="H25" s="331"/>
      <c r="I25" s="331"/>
      <c r="J25" s="331"/>
      <c r="K25" s="331"/>
      <c r="L25" s="331"/>
      <c r="M25" s="331"/>
      <c r="N25" s="331"/>
      <c r="P25" s="331"/>
      <c r="Q25" s="331"/>
      <c r="R25" s="68" t="str">
        <f>B25</f>
        <v>Source: Active vanpools as of May 20, 2020, SANDAG Vanpool Program</v>
      </c>
      <c r="S25" s="331"/>
      <c r="T25" s="331"/>
      <c r="U25" s="331"/>
      <c r="V25" s="331"/>
      <c r="W25" s="331"/>
      <c r="X25" s="331"/>
      <c r="Y25" s="331"/>
      <c r="Z25" s="331"/>
      <c r="AA25" s="331"/>
      <c r="AB25" s="331"/>
      <c r="AC25" s="331"/>
      <c r="AD25" s="331"/>
      <c r="AE25" s="331"/>
      <c r="AF25" s="331"/>
      <c r="AG25" s="331"/>
      <c r="AH25" s="68" t="str">
        <f>B25</f>
        <v>Source: Active vanpools as of May 20, 2020, SANDAG Vanpool Program</v>
      </c>
      <c r="AI25" s="331"/>
      <c r="AJ25" s="331"/>
      <c r="AK25" s="331"/>
      <c r="AL25" s="331"/>
      <c r="AM25" s="331"/>
      <c r="AN25" s="331"/>
      <c r="AO25" s="331"/>
      <c r="AP25" s="331"/>
      <c r="AQ25" s="331"/>
      <c r="AR25" s="331"/>
      <c r="AS25" s="331"/>
      <c r="AT25" s="331"/>
      <c r="AU25" s="331"/>
      <c r="AV25" s="331"/>
    </row>
    <row r="27" spans="2:48" x14ac:dyDescent="0.45">
      <c r="B27" s="26" t="s">
        <v>177</v>
      </c>
      <c r="C27" s="331"/>
      <c r="D27" s="331"/>
      <c r="E27" s="331"/>
      <c r="F27" s="331"/>
      <c r="G27" s="331"/>
      <c r="H27" s="331"/>
      <c r="I27" s="331"/>
      <c r="J27" s="331"/>
      <c r="K27" s="331"/>
      <c r="L27" s="331"/>
      <c r="M27" s="331"/>
      <c r="N27" s="331"/>
      <c r="P27" s="331"/>
      <c r="Q27" s="331"/>
      <c r="R27" s="26" t="s">
        <v>178</v>
      </c>
      <c r="S27" s="331"/>
      <c r="T27" s="331"/>
      <c r="U27" s="331"/>
      <c r="V27" s="331"/>
      <c r="W27" s="331"/>
      <c r="X27" s="331"/>
      <c r="Y27" s="331"/>
      <c r="Z27" s="331"/>
      <c r="AA27" s="331"/>
      <c r="AB27" s="331"/>
      <c r="AC27" s="331"/>
      <c r="AD27" s="331"/>
      <c r="AE27" s="331"/>
      <c r="AF27" s="331"/>
      <c r="AG27" s="331"/>
      <c r="AH27" s="26" t="s">
        <v>179</v>
      </c>
      <c r="AI27" s="331"/>
      <c r="AJ27" s="331"/>
      <c r="AK27" s="331"/>
      <c r="AL27" s="331"/>
      <c r="AM27" s="331"/>
      <c r="AN27" s="331"/>
      <c r="AO27" s="331"/>
      <c r="AP27" s="331"/>
      <c r="AQ27" s="331"/>
      <c r="AR27" s="331"/>
      <c r="AS27" s="331"/>
      <c r="AT27" s="331"/>
      <c r="AU27" s="331"/>
      <c r="AV27" s="331"/>
    </row>
    <row r="28" spans="2:48" x14ac:dyDescent="0.45">
      <c r="B28" s="171" t="s">
        <v>180</v>
      </c>
      <c r="C28" s="331"/>
      <c r="D28" s="331"/>
      <c r="E28" s="331"/>
      <c r="F28" s="331"/>
      <c r="G28" s="331"/>
      <c r="H28" s="331"/>
      <c r="I28" s="331"/>
      <c r="J28" s="331"/>
      <c r="K28" s="331"/>
      <c r="L28" s="331"/>
      <c r="M28" s="331"/>
      <c r="N28" s="331"/>
      <c r="P28" s="331"/>
      <c r="Q28" s="331"/>
      <c r="R28" s="171" t="s">
        <v>181</v>
      </c>
      <c r="S28" s="331"/>
      <c r="T28" s="331"/>
      <c r="U28" s="331"/>
      <c r="V28" s="331"/>
      <c r="W28" s="331"/>
      <c r="X28" s="331"/>
      <c r="Y28" s="331"/>
      <c r="Z28" s="331"/>
      <c r="AA28" s="331"/>
      <c r="AB28" s="331"/>
      <c r="AC28" s="331"/>
      <c r="AD28" s="331"/>
      <c r="AE28" s="331"/>
      <c r="AF28" s="331"/>
      <c r="AG28" s="331"/>
      <c r="AH28" s="171" t="s">
        <v>182</v>
      </c>
      <c r="AI28" s="331"/>
      <c r="AJ28" s="331"/>
      <c r="AK28" s="331"/>
      <c r="AL28" s="331"/>
      <c r="AM28" s="331"/>
      <c r="AN28" s="331"/>
      <c r="AO28" s="331"/>
      <c r="AP28" s="331"/>
      <c r="AQ28" s="331"/>
      <c r="AR28" s="331"/>
      <c r="AS28" s="331"/>
      <c r="AT28" s="331"/>
      <c r="AU28" s="331"/>
      <c r="AV28" s="331"/>
    </row>
    <row r="29" spans="2:48" x14ac:dyDescent="0.45">
      <c r="B29" s="55"/>
      <c r="C29" s="355" t="s">
        <v>150</v>
      </c>
      <c r="D29" s="355"/>
      <c r="E29" s="355"/>
      <c r="F29" s="355"/>
      <c r="G29" s="355"/>
      <c r="H29" s="355"/>
      <c r="I29" s="355"/>
      <c r="J29" s="355"/>
      <c r="K29" s="355"/>
      <c r="L29" s="355"/>
      <c r="M29" s="355"/>
      <c r="N29" s="358"/>
      <c r="P29" s="331"/>
      <c r="Q29" s="331"/>
      <c r="R29" s="110"/>
      <c r="S29" s="359" t="s">
        <v>150</v>
      </c>
      <c r="T29" s="359"/>
      <c r="U29" s="359"/>
      <c r="V29" s="359"/>
      <c r="W29" s="359"/>
      <c r="X29" s="359"/>
      <c r="Y29" s="359"/>
      <c r="Z29" s="359"/>
      <c r="AA29" s="359"/>
      <c r="AB29" s="359"/>
      <c r="AC29" s="359"/>
      <c r="AD29" s="360"/>
      <c r="AE29" s="331"/>
      <c r="AF29" s="331"/>
      <c r="AG29" s="331"/>
      <c r="AH29" s="112"/>
      <c r="AI29" s="361" t="s">
        <v>150</v>
      </c>
      <c r="AJ29" s="361"/>
      <c r="AK29" s="361"/>
      <c r="AL29" s="361"/>
      <c r="AM29" s="361"/>
      <c r="AN29" s="361"/>
      <c r="AO29" s="361"/>
      <c r="AP29" s="361"/>
      <c r="AQ29" s="361"/>
      <c r="AR29" s="361"/>
      <c r="AS29" s="361"/>
      <c r="AT29" s="362"/>
      <c r="AU29" s="331"/>
      <c r="AV29" s="331"/>
    </row>
    <row r="30" spans="2:48" x14ac:dyDescent="0.45">
      <c r="B30" s="55" t="s">
        <v>183</v>
      </c>
      <c r="C30" s="56" t="s">
        <v>151</v>
      </c>
      <c r="D30" s="56" t="s">
        <v>152</v>
      </c>
      <c r="E30" s="56" t="s">
        <v>153</v>
      </c>
      <c r="F30" s="56" t="s">
        <v>154</v>
      </c>
      <c r="G30" s="56" t="s">
        <v>155</v>
      </c>
      <c r="H30" s="56" t="s">
        <v>156</v>
      </c>
      <c r="I30" s="56" t="s">
        <v>157</v>
      </c>
      <c r="J30" s="108" t="s">
        <v>170</v>
      </c>
      <c r="K30" s="108" t="s">
        <v>171</v>
      </c>
      <c r="L30" s="108" t="s">
        <v>172</v>
      </c>
      <c r="M30" s="108" t="s">
        <v>173</v>
      </c>
      <c r="N30" s="109" t="s">
        <v>174</v>
      </c>
      <c r="O30" s="98"/>
      <c r="P30" s="331"/>
      <c r="Q30" s="331"/>
      <c r="R30" s="58" t="s">
        <v>183</v>
      </c>
      <c r="S30" s="41" t="s">
        <v>151</v>
      </c>
      <c r="T30" s="41" t="s">
        <v>152</v>
      </c>
      <c r="U30" s="41" t="s">
        <v>153</v>
      </c>
      <c r="V30" s="41" t="s">
        <v>154</v>
      </c>
      <c r="W30" s="41" t="s">
        <v>155</v>
      </c>
      <c r="X30" s="41" t="s">
        <v>156</v>
      </c>
      <c r="Y30" s="41" t="s">
        <v>157</v>
      </c>
      <c r="Z30" s="20" t="s">
        <v>170</v>
      </c>
      <c r="AA30" s="20" t="s">
        <v>171</v>
      </c>
      <c r="AB30" s="20" t="s">
        <v>172</v>
      </c>
      <c r="AC30" s="20" t="s">
        <v>173</v>
      </c>
      <c r="AD30" s="83" t="s">
        <v>174</v>
      </c>
      <c r="AE30" s="331"/>
      <c r="AF30" s="331"/>
      <c r="AG30" s="331"/>
      <c r="AH30" s="58" t="s">
        <v>183</v>
      </c>
      <c r="AI30" s="41" t="s">
        <v>151</v>
      </c>
      <c r="AJ30" s="41" t="s">
        <v>152</v>
      </c>
      <c r="AK30" s="41" t="s">
        <v>153</v>
      </c>
      <c r="AL30" s="41" t="s">
        <v>154</v>
      </c>
      <c r="AM30" s="41" t="s">
        <v>155</v>
      </c>
      <c r="AN30" s="41" t="s">
        <v>156</v>
      </c>
      <c r="AO30" s="41" t="s">
        <v>157</v>
      </c>
      <c r="AP30" s="42" t="s">
        <v>170</v>
      </c>
      <c r="AQ30" s="42" t="s">
        <v>171</v>
      </c>
      <c r="AR30" s="42" t="s">
        <v>172</v>
      </c>
      <c r="AS30" s="42" t="s">
        <v>173</v>
      </c>
      <c r="AT30" s="111" t="s">
        <v>174</v>
      </c>
      <c r="AU30" s="331"/>
      <c r="AV30" s="331"/>
    </row>
    <row r="31" spans="2:48" x14ac:dyDescent="0.45">
      <c r="B31" s="100">
        <v>2016</v>
      </c>
      <c r="C31" s="274">
        <f>SUMIFS('Employment Forecast SANDAG'!$AE:$AE,'Employment Forecast SANDAG'!$A:$A,$B31,'Employment Forecast SANDAG'!$D:$D,C$30)</f>
        <v>75961</v>
      </c>
      <c r="D31" s="274">
        <f>SUMIFS('Employment Forecast SANDAG'!$AE:$AE,'Employment Forecast SANDAG'!$A:$A,$B31,'Employment Forecast SANDAG'!$D:$D,D$30)</f>
        <v>8201</v>
      </c>
      <c r="E31" s="274">
        <f>SUMIFS('Employment Forecast SANDAG'!$AE:$AE,'Employment Forecast SANDAG'!$A:$A,$B31,'Employment Forecast SANDAG'!$D:$D,E$30)</f>
        <v>1868</v>
      </c>
      <c r="F31" s="274">
        <f>SUMIFS('Employment Forecast SANDAG'!$AE:$AE,'Employment Forecast SANDAG'!$A:$A,$B31,'Employment Forecast SANDAG'!$D:$D,F$30)</f>
        <v>0</v>
      </c>
      <c r="G31" s="274">
        <f>SUMIFS('Employment Forecast SANDAG'!$AE:$AE,'Employment Forecast SANDAG'!$A:$A,$B31,'Employment Forecast SANDAG'!$D:$D,G$30)</f>
        <v>40918</v>
      </c>
      <c r="H31" s="274">
        <f>SUMIFS('Employment Forecast SANDAG'!$AE:$AE,'Employment Forecast SANDAG'!$A:$A,$B31,'Employment Forecast SANDAG'!$D:$D,H$30)</f>
        <v>0</v>
      </c>
      <c r="I31" s="274">
        <f>SUMIFS('Employment Forecast SANDAG'!$AE:$AE,'Employment Forecast SANDAG'!$A:$A,$B31,'Employment Forecast SANDAG'!$D:$D,I$30)</f>
        <v>0</v>
      </c>
      <c r="J31" s="274">
        <f>SUMIFS('Employment Forecast SCAG'!$C$2:$C$31,'Employment Forecast SCAG'!$A$2:$A$31,$B31,'Employment Forecast SCAG'!$B$2:$B$31,J$30)</f>
        <v>0</v>
      </c>
      <c r="K31" s="274">
        <f>SUMIFS('Employment Forecast SCAG'!$C$2:$C$31,'Employment Forecast SCAG'!$A$2:$A$31,$B31,'Employment Forecast SCAG'!$B$2:$B$31,K$30)</f>
        <v>0</v>
      </c>
      <c r="L31" s="274">
        <f>SUMIFS('Employment Forecast SCAG'!$C$2:$C$31,'Employment Forecast SCAG'!$A$2:$A$31,$B31,'Employment Forecast SCAG'!$B$2:$B$31,L$30)</f>
        <v>0</v>
      </c>
      <c r="M31" s="274">
        <f>SUMIFS('Employment Forecast SCAG'!$C$2:$C$31,'Employment Forecast SCAG'!$A$2:$A$31,$B31,'Employment Forecast SCAG'!$B$2:$B$31,M$30)</f>
        <v>0</v>
      </c>
      <c r="N31" s="275">
        <f>SUMIFS('Employment Forecast SCAG'!$C$2:$C$31,'Employment Forecast SCAG'!$A$2:$A$31,$B31,'Employment Forecast SCAG'!$B$2:$B$31,N$30)</f>
        <v>0</v>
      </c>
      <c r="O31" s="99"/>
      <c r="P31" s="315">
        <f>SUM(O31)</f>
        <v>0</v>
      </c>
      <c r="Q31" s="331"/>
      <c r="R31" s="100">
        <v>2016</v>
      </c>
      <c r="S31" s="274">
        <f>SUMIFS('Employment Forecast SANDAG'!$AD:$AD,'Employment Forecast SANDAG'!$A:$A,$R31,'Employment Forecast SANDAG'!$D:$D,S$30)</f>
        <v>3836</v>
      </c>
      <c r="T31" s="274">
        <f>SUMIFS('Employment Forecast SANDAG'!$AD:$AD,'Employment Forecast SANDAG'!$A:$A,$R31,'Employment Forecast SANDAG'!$D:$D,T$30)</f>
        <v>1674</v>
      </c>
      <c r="U31" s="274">
        <f>SUMIFS('Employment Forecast SANDAG'!$AD:$AD,'Employment Forecast SANDAG'!$A:$A,$R31,'Employment Forecast SANDAG'!$D:$D,U$30)</f>
        <v>3576</v>
      </c>
      <c r="V31" s="274">
        <f>SUMIFS('Employment Forecast SANDAG'!$AD:$AD,'Employment Forecast SANDAG'!$A:$A,$R31,'Employment Forecast SANDAG'!$D:$D,V$30)</f>
        <v>270</v>
      </c>
      <c r="W31" s="274">
        <f>SUMIFS('Employment Forecast SANDAG'!$AD:$AD,'Employment Forecast SANDAG'!$A:$A,$R31,'Employment Forecast SANDAG'!$D:$D,W$30)</f>
        <v>1856</v>
      </c>
      <c r="X31" s="274">
        <f>SUMIFS('Employment Forecast SANDAG'!$AD:$AD,'Employment Forecast SANDAG'!$A:$A,$R31,'Employment Forecast SANDAG'!$D:$D,X$30)</f>
        <v>235</v>
      </c>
      <c r="Y31" s="274">
        <f>SUMIFS('Employment Forecast SANDAG'!$AD:$AD,'Employment Forecast SANDAG'!$A:$A,$R31,'Employment Forecast SANDAG'!$D:$D,Y$30)</f>
        <v>7</v>
      </c>
      <c r="Z31" s="274">
        <f>SUMIFS('Employment Forecast SCAG'!$C$2:$C$31,'Employment Forecast SCAG'!$A$2:$A$31,$R31,'Employment Forecast SCAG'!$B$2:$B$31,Z$30)</f>
        <v>0</v>
      </c>
      <c r="AA31" s="274">
        <f>SUMIFS('Employment Forecast SCAG'!$C$2:$C$31,'Employment Forecast SCAG'!$A$2:$A$31,$R31,'Employment Forecast SCAG'!$B$2:$B$31,AA$30)</f>
        <v>0</v>
      </c>
      <c r="AB31" s="274">
        <f>SUMIFS('Employment Forecast SCAG'!$C$2:$C$31,'Employment Forecast SCAG'!$A$2:$A$31,$R31,'Employment Forecast SCAG'!$B$2:$B$31,AB$30)</f>
        <v>0</v>
      </c>
      <c r="AC31" s="274">
        <f>SUMIFS('Employment Forecast SCAG'!$C$2:$C$31,'Employment Forecast SCAG'!$A$2:$A$31,$R31,'Employment Forecast SCAG'!$B$2:$B$31,AC$30)</f>
        <v>0</v>
      </c>
      <c r="AD31" s="275">
        <f>SUMIFS('Employment Forecast SCAG'!$C$2:$C$31,'Employment Forecast SCAG'!$A$2:$A$31,$R31,'Employment Forecast SCAG'!$B$2:$B$31,AD$30)</f>
        <v>0</v>
      </c>
      <c r="AE31" s="331"/>
      <c r="AF31" s="331"/>
      <c r="AG31" s="331"/>
      <c r="AH31" s="100">
        <v>2016</v>
      </c>
      <c r="AI31" s="101">
        <f>SUMIFS('Employment Forecast SANDAG'!$AJ:$AJ,'Employment Forecast SANDAG'!$A:$A,$AH31,'Employment Forecast SANDAG'!$D:$D,AI$30)-C31-S31</f>
        <v>288463</v>
      </c>
      <c r="AJ31" s="101">
        <f>SUMIFS('Employment Forecast SANDAG'!$AJ:$AJ,'Employment Forecast SANDAG'!$A:$A,$AH31,'Employment Forecast SANDAG'!$D:$D,AJ$30)-D31-T31</f>
        <v>599679</v>
      </c>
      <c r="AK31" s="101">
        <f>SUMIFS('Employment Forecast SANDAG'!$AJ:$AJ,'Employment Forecast SANDAG'!$A:$A,$AH31,'Employment Forecast SANDAG'!$D:$D,AK$30)-E31-U31</f>
        <v>113659</v>
      </c>
      <c r="AL31" s="101">
        <f>SUMIFS('Employment Forecast SANDAG'!$AJ:$AJ,'Employment Forecast SANDAG'!$A:$A,$AH31,'Employment Forecast SANDAG'!$D:$D,AL$30)-F31-V31</f>
        <v>158879</v>
      </c>
      <c r="AM31" s="101">
        <f>SUMIFS('Employment Forecast SANDAG'!$AJ:$AJ,'Employment Forecast SANDAG'!$A:$A,$AH31,'Employment Forecast SANDAG'!$D:$D,AM$30)-G31-W31</f>
        <v>169986</v>
      </c>
      <c r="AN31" s="101">
        <f>SUMIFS('Employment Forecast SANDAG'!$AJ:$AJ,'Employment Forecast SANDAG'!$A:$A,$AH31,'Employment Forecast SANDAG'!$D:$D,AN$30)-H31-X31</f>
        <v>172875</v>
      </c>
      <c r="AO31" s="101">
        <f>SUMIFS('Employment Forecast SANDAG'!$AJ:$AJ,'Employment Forecast SANDAG'!$A:$A,$AH31,'Employment Forecast SANDAG'!$D:$D,AO$30)-I31-Y31</f>
        <v>4476</v>
      </c>
      <c r="AP31" s="102">
        <f>SUMIFS('Employment Forecast SCAG'!$C$2:$C$31,'Employment Forecast SCAG'!$A$2:$A$31,$AH31,'Employment Forecast SCAG'!$B$2:$B$31,AP$30)</f>
        <v>0</v>
      </c>
      <c r="AQ31" s="102">
        <f>SUMIFS('Employment Forecast SCAG'!$C$2:$C$31,'Employment Forecast SCAG'!$A$2:$A$31,$AH31,'Employment Forecast SCAG'!$B$2:$B$31,AQ$30)</f>
        <v>0</v>
      </c>
      <c r="AR31" s="102">
        <f>SUMIFS('Employment Forecast SCAG'!$C$2:$C$31,'Employment Forecast SCAG'!$A$2:$A$31,$AH31,'Employment Forecast SCAG'!$B$2:$B$31,AR$30)</f>
        <v>0</v>
      </c>
      <c r="AS31" s="102">
        <f>SUMIFS('Employment Forecast SCAG'!$C$2:$C$31,'Employment Forecast SCAG'!$A$2:$A$31,$AH31,'Employment Forecast SCAG'!$B$2:$B$31,AS$30)</f>
        <v>0</v>
      </c>
      <c r="AT31" s="103">
        <f>SUMIFS('Employment Forecast SCAG'!$C$2:$C$31,'Employment Forecast SCAG'!$A$2:$A$31,$AH31,'Employment Forecast SCAG'!$B$2:$B$31,AT$30)</f>
        <v>0</v>
      </c>
      <c r="AU31" s="331"/>
      <c r="AV31" s="331"/>
    </row>
    <row r="32" spans="2:48" x14ac:dyDescent="0.45">
      <c r="B32" s="100">
        <v>2020</v>
      </c>
      <c r="C32" s="274">
        <f>SUMIFS('Employment Forecast SANDAG'!$AE:$AE,'Employment Forecast SANDAG'!$A:$A,$B32,'Employment Forecast SANDAG'!$D:$D,C$30)</f>
        <v>79976</v>
      </c>
      <c r="D32" s="274">
        <f>SUMIFS('Employment Forecast SANDAG'!$AE:$AE,'Employment Forecast SANDAG'!$A:$A,$B32,'Employment Forecast SANDAG'!$D:$D,D$30)</f>
        <v>8215</v>
      </c>
      <c r="E32" s="274">
        <f>SUMIFS('Employment Forecast SANDAG'!$AE:$AE,'Employment Forecast SANDAG'!$A:$A,$B32,'Employment Forecast SANDAG'!$D:$D,E$30)</f>
        <v>1881</v>
      </c>
      <c r="F32" s="274">
        <f>SUMIFS('Employment Forecast SANDAG'!$AE:$AE,'Employment Forecast SANDAG'!$A:$A,$B32,'Employment Forecast SANDAG'!$D:$D,F$30)</f>
        <v>0</v>
      </c>
      <c r="G32" s="274">
        <f>SUMIFS('Employment Forecast SANDAG'!$AE:$AE,'Employment Forecast SANDAG'!$A:$A,$B32,'Employment Forecast SANDAG'!$D:$D,G$30)</f>
        <v>40970</v>
      </c>
      <c r="H32" s="274">
        <f>SUMIFS('Employment Forecast SANDAG'!$AE:$AE,'Employment Forecast SANDAG'!$A:$A,$B32,'Employment Forecast SANDAG'!$D:$D,H$30)</f>
        <v>0</v>
      </c>
      <c r="I32" s="274">
        <f>SUMIFS('Employment Forecast SANDAG'!$AE:$AE,'Employment Forecast SANDAG'!$A:$A,$B32,'Employment Forecast SANDAG'!$D:$D,I$30)</f>
        <v>0</v>
      </c>
      <c r="J32" s="274">
        <f>SUMIFS('Employment Forecast SCAG'!$C$2:$C$31,'Employment Forecast SCAG'!$A$2:$A$31,$B32,'Employment Forecast SCAG'!$B$2:$B$31,J$30)</f>
        <v>822826</v>
      </c>
      <c r="K32" s="274">
        <f>SUMIFS('Employment Forecast SCAG'!$C$2:$C$31,'Employment Forecast SCAG'!$A$2:$A$31,$B32,'Employment Forecast SCAG'!$B$2:$B$31,K$30)</f>
        <v>1773571</v>
      </c>
      <c r="L32" s="274">
        <f>SUMIFS('Employment Forecast SCAG'!$C$2:$C$31,'Employment Forecast SCAG'!$A$2:$A$31,$B32,'Employment Forecast SCAG'!$B$2:$B$31,L$30)</f>
        <v>78438</v>
      </c>
      <c r="M32" s="274">
        <f>SUMIFS('Employment Forecast SCAG'!$C$2:$C$31,'Employment Forecast SCAG'!$A$2:$A$31,$B32,'Employment Forecast SCAG'!$B$2:$B$31,M$30)</f>
        <v>833640</v>
      </c>
      <c r="N32" s="275">
        <f>SUMIFS('Employment Forecast SCAG'!$C$2:$C$31,'Employment Forecast SCAG'!$A$2:$A$31,$B32,'Employment Forecast SCAG'!$B$2:$B$31,N$30)</f>
        <v>4835595</v>
      </c>
      <c r="O32" s="99"/>
      <c r="P32" s="331"/>
      <c r="Q32" s="331"/>
      <c r="R32" s="100">
        <v>2020</v>
      </c>
      <c r="S32" s="274">
        <f>SUMIFS('Employment Forecast SANDAG'!$AD:$AD,'Employment Forecast SANDAG'!$A:$A,$R32,'Employment Forecast SANDAG'!$D:$D,S$30)</f>
        <v>3963</v>
      </c>
      <c r="T32" s="274">
        <f>SUMIFS('Employment Forecast SANDAG'!$AD:$AD,'Employment Forecast SANDAG'!$A:$A,$R32,'Employment Forecast SANDAG'!$D:$D,T$30)</f>
        <v>1731</v>
      </c>
      <c r="U32" s="274">
        <f>SUMIFS('Employment Forecast SANDAG'!$AD:$AD,'Employment Forecast SANDAG'!$A:$A,$R32,'Employment Forecast SANDAG'!$D:$D,U$30)</f>
        <v>3700</v>
      </c>
      <c r="V32" s="274">
        <f>SUMIFS('Employment Forecast SANDAG'!$AD:$AD,'Employment Forecast SANDAG'!$A:$A,$R32,'Employment Forecast SANDAG'!$D:$D,V$30)</f>
        <v>276</v>
      </c>
      <c r="W32" s="274">
        <f>SUMIFS('Employment Forecast SANDAG'!$AD:$AD,'Employment Forecast SANDAG'!$A:$A,$R32,'Employment Forecast SANDAG'!$D:$D,W$30)</f>
        <v>1919</v>
      </c>
      <c r="X32" s="274">
        <f>SUMIFS('Employment Forecast SANDAG'!$AD:$AD,'Employment Forecast SANDAG'!$A:$A,$R32,'Employment Forecast SANDAG'!$D:$D,X$30)</f>
        <v>245</v>
      </c>
      <c r="Y32" s="274">
        <f>SUMIFS('Employment Forecast SANDAG'!$AD:$AD,'Employment Forecast SANDAG'!$A:$A,$R32,'Employment Forecast SANDAG'!$D:$D,Y$30)</f>
        <v>7</v>
      </c>
      <c r="Z32" s="274">
        <f>SUMIFS('Employment Forecast SCAG'!$C$2:$C$31,'Employment Forecast SCAG'!$A$2:$A$31,$R32,'Employment Forecast SCAG'!$B$2:$B$31,Z$30)</f>
        <v>822826</v>
      </c>
      <c r="AA32" s="274">
        <f>SUMIFS('Employment Forecast SCAG'!$C$2:$C$31,'Employment Forecast SCAG'!$A$2:$A$31,$R32,'Employment Forecast SCAG'!$B$2:$B$31,AA$30)</f>
        <v>1773571</v>
      </c>
      <c r="AB32" s="274">
        <f>SUMIFS('Employment Forecast SCAG'!$C$2:$C$31,'Employment Forecast SCAG'!$A$2:$A$31,$R32,'Employment Forecast SCAG'!$B$2:$B$31,AB$30)</f>
        <v>78438</v>
      </c>
      <c r="AC32" s="274">
        <f>SUMIFS('Employment Forecast SCAG'!$C$2:$C$31,'Employment Forecast SCAG'!$A$2:$A$31,$R32,'Employment Forecast SCAG'!$B$2:$B$31,AC$30)</f>
        <v>833640</v>
      </c>
      <c r="AD32" s="275">
        <f>SUMIFS('Employment Forecast SCAG'!$C$2:$C$31,'Employment Forecast SCAG'!$A$2:$A$31,$R32,'Employment Forecast SCAG'!$B$2:$B$31,AD$30)</f>
        <v>4835595</v>
      </c>
      <c r="AE32" s="331"/>
      <c r="AF32" s="331"/>
      <c r="AG32" s="331"/>
      <c r="AH32" s="100">
        <v>2020</v>
      </c>
      <c r="AI32" s="101">
        <f>SUMIFS('Employment Forecast SANDAG'!$AJ:$AJ,'Employment Forecast SANDAG'!$A:$A,$AH32,'Employment Forecast SANDAG'!$D:$D,AI$30)-C32-S32</f>
        <v>299108</v>
      </c>
      <c r="AJ32" s="101">
        <f>SUMIFS('Employment Forecast SANDAG'!$AJ:$AJ,'Employment Forecast SANDAG'!$A:$A,$AH32,'Employment Forecast SANDAG'!$D:$D,AJ$30)-D32-T32</f>
        <v>616398</v>
      </c>
      <c r="AK32" s="101">
        <f>SUMIFS('Employment Forecast SANDAG'!$AJ:$AJ,'Employment Forecast SANDAG'!$A:$A,$AH32,'Employment Forecast SANDAG'!$D:$D,AK$30)-E32-U32</f>
        <v>126064</v>
      </c>
      <c r="AL32" s="101">
        <f>SUMIFS('Employment Forecast SANDAG'!$AJ:$AJ,'Employment Forecast SANDAG'!$A:$A,$AH32,'Employment Forecast SANDAG'!$D:$D,AL$30)-F32-V32</f>
        <v>163573</v>
      </c>
      <c r="AM32" s="101">
        <f>SUMIFS('Employment Forecast SANDAG'!$AJ:$AJ,'Employment Forecast SANDAG'!$A:$A,$AH32,'Employment Forecast SANDAG'!$D:$D,AM$30)-G32-W32</f>
        <v>174367</v>
      </c>
      <c r="AN32" s="101">
        <f>SUMIFS('Employment Forecast SANDAG'!$AJ:$AJ,'Employment Forecast SANDAG'!$A:$A,$AH32,'Employment Forecast SANDAG'!$D:$D,AN$30)-H32-X32</f>
        <v>178001</v>
      </c>
      <c r="AO32" s="101">
        <f>SUMIFS('Employment Forecast SANDAG'!$AJ:$AJ,'Employment Forecast SANDAG'!$A:$A,$AH32,'Employment Forecast SANDAG'!$D:$D,AO$30)-I32-Y32</f>
        <v>4512</v>
      </c>
      <c r="AP32" s="102">
        <f>SUMIFS('Employment Forecast SCAG'!$C$2:$C$31,'Employment Forecast SCAG'!$A$2:$A$31,$AH32,'Employment Forecast SCAG'!$B$2:$B$31,AP$30)</f>
        <v>822826</v>
      </c>
      <c r="AQ32" s="102">
        <f>SUMIFS('Employment Forecast SCAG'!$C$2:$C$31,'Employment Forecast SCAG'!$A$2:$A$31,$AH32,'Employment Forecast SCAG'!$B$2:$B$31,AQ$30)</f>
        <v>1773571</v>
      </c>
      <c r="AR32" s="102">
        <f>SUMIFS('Employment Forecast SCAG'!$C$2:$C$31,'Employment Forecast SCAG'!$A$2:$A$31,$AH32,'Employment Forecast SCAG'!$B$2:$B$31,AR$30)</f>
        <v>78438</v>
      </c>
      <c r="AS32" s="102">
        <f>SUMIFS('Employment Forecast SCAG'!$C$2:$C$31,'Employment Forecast SCAG'!$A$2:$A$31,$AH32,'Employment Forecast SCAG'!$B$2:$B$31,AS$30)</f>
        <v>833640</v>
      </c>
      <c r="AT32" s="103">
        <f>SUMIFS('Employment Forecast SCAG'!$C$2:$C$31,'Employment Forecast SCAG'!$A$2:$A$31,$AH32,'Employment Forecast SCAG'!$B$2:$B$31,AT$30)</f>
        <v>4835595</v>
      </c>
      <c r="AU32" s="331"/>
      <c r="AV32" s="331"/>
    </row>
    <row r="33" spans="2:48" x14ac:dyDescent="0.45">
      <c r="B33" s="100">
        <v>2025</v>
      </c>
      <c r="C33" s="274">
        <f>SUMIFS('Employment Forecast SANDAG'!$AE:$AE,'Employment Forecast SANDAG'!$A:$A,$B33,'Employment Forecast SANDAG'!$D:$D,C$30)</f>
        <v>0</v>
      </c>
      <c r="D33" s="274">
        <f>SUMIFS('Employment Forecast SANDAG'!$AE:$AE,'Employment Forecast SANDAG'!$A:$A,$B33,'Employment Forecast SANDAG'!$D:$D,D$30)</f>
        <v>0</v>
      </c>
      <c r="E33" s="274">
        <f>SUMIFS('Employment Forecast SANDAG'!$AE:$AE,'Employment Forecast SANDAG'!$A:$A,$B33,'Employment Forecast SANDAG'!$D:$D,E$30)</f>
        <v>0</v>
      </c>
      <c r="F33" s="274">
        <f>SUMIFS('Employment Forecast SANDAG'!$AE:$AE,'Employment Forecast SANDAG'!$A:$A,$B33,'Employment Forecast SANDAG'!$D:$D,F$30)</f>
        <v>0</v>
      </c>
      <c r="G33" s="274">
        <f>SUMIFS('Employment Forecast SANDAG'!$AE:$AE,'Employment Forecast SANDAG'!$A:$A,$B33,'Employment Forecast SANDAG'!$D:$D,G$30)</f>
        <v>0</v>
      </c>
      <c r="H33" s="274">
        <f>SUMIFS('Employment Forecast SANDAG'!$AE:$AE,'Employment Forecast SANDAG'!$A:$A,$B33,'Employment Forecast SANDAG'!$D:$D,H$30)</f>
        <v>0</v>
      </c>
      <c r="I33" s="274">
        <f>SUMIFS('Employment Forecast SANDAG'!$AE:$AE,'Employment Forecast SANDAG'!$A:$A,$B33,'Employment Forecast SANDAG'!$D:$D,I$30)</f>
        <v>0</v>
      </c>
      <c r="J33" s="274">
        <f>SUMIFS('Employment Forecast SCAG'!$C$2:$C$31,'Employment Forecast SCAG'!$A$2:$A$31,$B33,'Employment Forecast SCAG'!$B$2:$B$31,J$30)</f>
        <v>0</v>
      </c>
      <c r="K33" s="274">
        <f>SUMIFS('Employment Forecast SCAG'!$C$2:$C$31,'Employment Forecast SCAG'!$A$2:$A$31,$B33,'Employment Forecast SCAG'!$B$2:$B$31,K$30)</f>
        <v>0</v>
      </c>
      <c r="L33" s="274">
        <f>SUMIFS('Employment Forecast SCAG'!$C$2:$C$31,'Employment Forecast SCAG'!$A$2:$A$31,$B33,'Employment Forecast SCAG'!$B$2:$B$31,L$30)</f>
        <v>0</v>
      </c>
      <c r="M33" s="274">
        <f>SUMIFS('Employment Forecast SCAG'!$C$2:$C$31,'Employment Forecast SCAG'!$A$2:$A$31,$B33,'Employment Forecast SCAG'!$B$2:$B$31,M$30)</f>
        <v>0</v>
      </c>
      <c r="N33" s="275">
        <f>SUMIFS('Employment Forecast SCAG'!$C$2:$C$31,'Employment Forecast SCAG'!$A$2:$A$31,$B33,'Employment Forecast SCAG'!$B$2:$B$31,N$30)</f>
        <v>0</v>
      </c>
      <c r="O33" s="99"/>
      <c r="P33" s="331"/>
      <c r="Q33" s="331"/>
      <c r="R33" s="100">
        <v>2025</v>
      </c>
      <c r="S33" s="274">
        <f>SUMIFS('Employment Forecast SANDAG'!$AD:$AD,'Employment Forecast SANDAG'!$A:$A,$R33,'Employment Forecast SANDAG'!$D:$D,S$30)</f>
        <v>0</v>
      </c>
      <c r="T33" s="274">
        <f>SUMIFS('Employment Forecast SANDAG'!$AD:$AD,'Employment Forecast SANDAG'!$A:$A,$R33,'Employment Forecast SANDAG'!$D:$D,T$30)</f>
        <v>0</v>
      </c>
      <c r="U33" s="274">
        <f>SUMIFS('Employment Forecast SANDAG'!$AD:$AD,'Employment Forecast SANDAG'!$A:$A,$R33,'Employment Forecast SANDAG'!$D:$D,U$30)</f>
        <v>0</v>
      </c>
      <c r="V33" s="274">
        <f>SUMIFS('Employment Forecast SANDAG'!$AD:$AD,'Employment Forecast SANDAG'!$A:$A,$R33,'Employment Forecast SANDAG'!$D:$D,V$30)</f>
        <v>0</v>
      </c>
      <c r="W33" s="274">
        <f>SUMIFS('Employment Forecast SANDAG'!$AD:$AD,'Employment Forecast SANDAG'!$A:$A,$R33,'Employment Forecast SANDAG'!$D:$D,W$30)</f>
        <v>0</v>
      </c>
      <c r="X33" s="274">
        <f>SUMIFS('Employment Forecast SANDAG'!$AD:$AD,'Employment Forecast SANDAG'!$A:$A,$R33,'Employment Forecast SANDAG'!$D:$D,X$30)</f>
        <v>0</v>
      </c>
      <c r="Y33" s="274">
        <f>SUMIFS('Employment Forecast SANDAG'!$AD:$AD,'Employment Forecast SANDAG'!$A:$A,$R33,'Employment Forecast SANDAG'!$D:$D,Y$30)</f>
        <v>0</v>
      </c>
      <c r="Z33" s="274">
        <f>SUMIFS('Employment Forecast SCAG'!$C$2:$C$31,'Employment Forecast SCAG'!$A$2:$A$31,$R33,'Employment Forecast SCAG'!$B$2:$B$31,Z$30)</f>
        <v>0</v>
      </c>
      <c r="AA33" s="274">
        <f>SUMIFS('Employment Forecast SCAG'!$C$2:$C$31,'Employment Forecast SCAG'!$A$2:$A$31,$R33,'Employment Forecast SCAG'!$B$2:$B$31,AA$30)</f>
        <v>0</v>
      </c>
      <c r="AB33" s="274">
        <f>SUMIFS('Employment Forecast SCAG'!$C$2:$C$31,'Employment Forecast SCAG'!$A$2:$A$31,$R33,'Employment Forecast SCAG'!$B$2:$B$31,AB$30)</f>
        <v>0</v>
      </c>
      <c r="AC33" s="274">
        <f>SUMIFS('Employment Forecast SCAG'!$C$2:$C$31,'Employment Forecast SCAG'!$A$2:$A$31,$R33,'Employment Forecast SCAG'!$B$2:$B$31,AC$30)</f>
        <v>0</v>
      </c>
      <c r="AD33" s="275">
        <f>SUMIFS('Employment Forecast SCAG'!$C$2:$C$31,'Employment Forecast SCAG'!$A$2:$A$31,$R33,'Employment Forecast SCAG'!$B$2:$B$31,AD$30)</f>
        <v>0</v>
      </c>
      <c r="AE33" s="331"/>
      <c r="AF33" s="331"/>
      <c r="AG33" s="331"/>
      <c r="AH33" s="100">
        <v>2025</v>
      </c>
      <c r="AI33" s="101">
        <f>SUMIFS('Employment Forecast SANDAG'!$AJ:$AJ,'Employment Forecast SANDAG'!$A:$A,$AH33,'Employment Forecast SANDAG'!$D:$D,AI$30)-C33-S33</f>
        <v>0</v>
      </c>
      <c r="AJ33" s="101">
        <f>SUMIFS('Employment Forecast SANDAG'!$AJ:$AJ,'Employment Forecast SANDAG'!$A:$A,$AH33,'Employment Forecast SANDAG'!$D:$D,AJ$30)-D33-T33</f>
        <v>0</v>
      </c>
      <c r="AK33" s="101">
        <f>SUMIFS('Employment Forecast SANDAG'!$AJ:$AJ,'Employment Forecast SANDAG'!$A:$A,$AH33,'Employment Forecast SANDAG'!$D:$D,AK$30)-E33-U33</f>
        <v>0</v>
      </c>
      <c r="AL33" s="101">
        <f>SUMIFS('Employment Forecast SANDAG'!$AJ:$AJ,'Employment Forecast SANDAG'!$A:$A,$AH33,'Employment Forecast SANDAG'!$D:$D,AL$30)-F33-V33</f>
        <v>0</v>
      </c>
      <c r="AM33" s="101">
        <f>SUMIFS('Employment Forecast SANDAG'!$AJ:$AJ,'Employment Forecast SANDAG'!$A:$A,$AH33,'Employment Forecast SANDAG'!$D:$D,AM$30)-G33-W33</f>
        <v>0</v>
      </c>
      <c r="AN33" s="101">
        <f>SUMIFS('Employment Forecast SANDAG'!$AJ:$AJ,'Employment Forecast SANDAG'!$A:$A,$AH33,'Employment Forecast SANDAG'!$D:$D,AN$30)-H33-X33</f>
        <v>0</v>
      </c>
      <c r="AO33" s="101">
        <f>SUMIFS('Employment Forecast SANDAG'!$AJ:$AJ,'Employment Forecast SANDAG'!$A:$A,$AH33,'Employment Forecast SANDAG'!$D:$D,AO$30)-I33-Y33</f>
        <v>0</v>
      </c>
      <c r="AP33" s="102">
        <f>SUMIFS('Employment Forecast SCAG'!$C$2:$C$31,'Employment Forecast SCAG'!$A$2:$A$31,$AH33,'Employment Forecast SCAG'!$B$2:$B$31,AP$30)</f>
        <v>0</v>
      </c>
      <c r="AQ33" s="102">
        <f>SUMIFS('Employment Forecast SCAG'!$C$2:$C$31,'Employment Forecast SCAG'!$A$2:$A$31,$AH33,'Employment Forecast SCAG'!$B$2:$B$31,AQ$30)</f>
        <v>0</v>
      </c>
      <c r="AR33" s="102">
        <f>SUMIFS('Employment Forecast SCAG'!$C$2:$C$31,'Employment Forecast SCAG'!$A$2:$A$31,$AH33,'Employment Forecast SCAG'!$B$2:$B$31,AR$30)</f>
        <v>0</v>
      </c>
      <c r="AS33" s="102">
        <f>SUMIFS('Employment Forecast SCAG'!$C$2:$C$31,'Employment Forecast SCAG'!$A$2:$A$31,$AH33,'Employment Forecast SCAG'!$B$2:$B$31,AS$30)</f>
        <v>0</v>
      </c>
      <c r="AT33" s="103">
        <f>SUMIFS('Employment Forecast SCAG'!$C$2:$C$31,'Employment Forecast SCAG'!$A$2:$A$31,$AH33,'Employment Forecast SCAG'!$B$2:$B$31,AT$30)</f>
        <v>0</v>
      </c>
      <c r="AU33" s="331"/>
      <c r="AV33" s="331"/>
    </row>
    <row r="34" spans="2:48" x14ac:dyDescent="0.45">
      <c r="B34" s="100">
        <v>2035</v>
      </c>
      <c r="C34" s="274">
        <f>SUMIFS('Employment Forecast SANDAG'!$AE:$AE,'Employment Forecast SANDAG'!$A:$A,$B34,'Employment Forecast SANDAG'!$D:$D,C$30)</f>
        <v>89307</v>
      </c>
      <c r="D34" s="274">
        <f>SUMIFS('Employment Forecast SANDAG'!$AE:$AE,'Employment Forecast SANDAG'!$A:$A,$B34,'Employment Forecast SANDAG'!$D:$D,D$30)</f>
        <v>8258</v>
      </c>
      <c r="E34" s="274">
        <f>SUMIFS('Employment Forecast SANDAG'!$AE:$AE,'Employment Forecast SANDAG'!$A:$A,$B34,'Employment Forecast SANDAG'!$D:$D,E$30)</f>
        <v>1920</v>
      </c>
      <c r="F34" s="274">
        <f>SUMIFS('Employment Forecast SANDAG'!$AE:$AE,'Employment Forecast SANDAG'!$A:$A,$B34,'Employment Forecast SANDAG'!$D:$D,F$30)</f>
        <v>0</v>
      </c>
      <c r="G34" s="274">
        <f>SUMIFS('Employment Forecast SANDAG'!$AE:$AE,'Employment Forecast SANDAG'!$A:$A,$B34,'Employment Forecast SANDAG'!$D:$D,G$30)</f>
        <v>41177</v>
      </c>
      <c r="H34" s="274">
        <f>SUMIFS('Employment Forecast SANDAG'!$AE:$AE,'Employment Forecast SANDAG'!$A:$A,$B34,'Employment Forecast SANDAG'!$D:$D,H$30)</f>
        <v>0</v>
      </c>
      <c r="I34" s="274">
        <f>SUMIFS('Employment Forecast SANDAG'!$AE:$AE,'Employment Forecast SANDAG'!$A:$A,$B34,'Employment Forecast SANDAG'!$D:$D,I$30)</f>
        <v>0</v>
      </c>
      <c r="J34" s="274">
        <f>SUMIFS('Employment Forecast SCAG'!$C$2:$C$31,'Employment Forecast SCAG'!$A$2:$A$31,$B34,'Employment Forecast SCAG'!$B$2:$B$31,J$30)</f>
        <v>1008943</v>
      </c>
      <c r="K34" s="274">
        <f>SUMIFS('Employment Forecast SCAG'!$C$2:$C$31,'Employment Forecast SCAG'!$A$2:$A$31,$B34,'Employment Forecast SCAG'!$B$2:$B$31,K$30)</f>
        <v>1927505</v>
      </c>
      <c r="L34" s="274">
        <f>SUMIFS('Employment Forecast SCAG'!$C$2:$C$31,'Employment Forecast SCAG'!$A$2:$A$31,$B34,'Employment Forecast SCAG'!$B$2:$B$31,L$30)</f>
        <v>110003</v>
      </c>
      <c r="M34" s="274">
        <f>SUMIFS('Employment Forecast SCAG'!$C$2:$C$31,'Employment Forecast SCAG'!$A$2:$A$31,$B34,'Employment Forecast SCAG'!$B$2:$B$31,M$30)</f>
        <v>971543</v>
      </c>
      <c r="N34" s="275">
        <f>SUMIFS('Employment Forecast SCAG'!$C$2:$C$31,'Employment Forecast SCAG'!$A$2:$A$31,$B34,'Employment Forecast SCAG'!$B$2:$B$31,N$30)</f>
        <v>5168591</v>
      </c>
      <c r="O34" s="99"/>
      <c r="P34" s="331"/>
      <c r="Q34" s="331"/>
      <c r="R34" s="100">
        <v>2035</v>
      </c>
      <c r="S34" s="274">
        <f>SUMIFS('Employment Forecast SANDAG'!$AD:$AD,'Employment Forecast SANDAG'!$A:$A,$R34,'Employment Forecast SANDAG'!$D:$D,S$30)</f>
        <v>4472</v>
      </c>
      <c r="T34" s="274">
        <f>SUMIFS('Employment Forecast SANDAG'!$AD:$AD,'Employment Forecast SANDAG'!$A:$A,$R34,'Employment Forecast SANDAG'!$D:$D,T$30)</f>
        <v>1946</v>
      </c>
      <c r="U34" s="274">
        <f>SUMIFS('Employment Forecast SANDAG'!$AD:$AD,'Employment Forecast SANDAG'!$A:$A,$R34,'Employment Forecast SANDAG'!$D:$D,U$30)</f>
        <v>4167</v>
      </c>
      <c r="V34" s="274">
        <f>SUMIFS('Employment Forecast SANDAG'!$AD:$AD,'Employment Forecast SANDAG'!$A:$A,$R34,'Employment Forecast SANDAG'!$D:$D,V$30)</f>
        <v>313</v>
      </c>
      <c r="W34" s="274">
        <f>SUMIFS('Employment Forecast SANDAG'!$AD:$AD,'Employment Forecast SANDAG'!$A:$A,$R34,'Employment Forecast SANDAG'!$D:$D,W$30)</f>
        <v>2170</v>
      </c>
      <c r="X34" s="274">
        <f>SUMIFS('Employment Forecast SANDAG'!$AD:$AD,'Employment Forecast SANDAG'!$A:$A,$R34,'Employment Forecast SANDAG'!$D:$D,X$30)</f>
        <v>271</v>
      </c>
      <c r="Y34" s="274">
        <f>SUMIFS('Employment Forecast SANDAG'!$AD:$AD,'Employment Forecast SANDAG'!$A:$A,$R34,'Employment Forecast SANDAG'!$D:$D,Y$30)</f>
        <v>7</v>
      </c>
      <c r="Z34" s="274">
        <f>SUMIFS('Employment Forecast SCAG'!$C$2:$C$31,'Employment Forecast SCAG'!$A$2:$A$31,$R34,'Employment Forecast SCAG'!$B$2:$B$31,Z$30)</f>
        <v>1008943</v>
      </c>
      <c r="AA34" s="274">
        <f>SUMIFS('Employment Forecast SCAG'!$C$2:$C$31,'Employment Forecast SCAG'!$A$2:$A$31,$R34,'Employment Forecast SCAG'!$B$2:$B$31,AA$30)</f>
        <v>1927505</v>
      </c>
      <c r="AB34" s="274">
        <f>SUMIFS('Employment Forecast SCAG'!$C$2:$C$31,'Employment Forecast SCAG'!$A$2:$A$31,$R34,'Employment Forecast SCAG'!$B$2:$B$31,AB$30)</f>
        <v>110003</v>
      </c>
      <c r="AC34" s="274">
        <f>SUMIFS('Employment Forecast SCAG'!$C$2:$C$31,'Employment Forecast SCAG'!$A$2:$A$31,$R34,'Employment Forecast SCAG'!$B$2:$B$31,AC$30)</f>
        <v>971543</v>
      </c>
      <c r="AD34" s="275">
        <f>SUMIFS('Employment Forecast SCAG'!$C$2:$C$31,'Employment Forecast SCAG'!$A$2:$A$31,$R34,'Employment Forecast SCAG'!$B$2:$B$31,AD$30)</f>
        <v>5168591</v>
      </c>
      <c r="AE34" s="331"/>
      <c r="AF34" s="331"/>
      <c r="AG34" s="331"/>
      <c r="AH34" s="100">
        <v>2035</v>
      </c>
      <c r="AI34" s="101">
        <f>SUMIFS('Employment Forecast SANDAG'!$AJ:$AJ,'Employment Forecast SANDAG'!$A:$A,$AH34,'Employment Forecast SANDAG'!$D:$D,AI$30)-C34-S34</f>
        <v>341730</v>
      </c>
      <c r="AJ34" s="101">
        <f>SUMIFS('Employment Forecast SANDAG'!$AJ:$AJ,'Employment Forecast SANDAG'!$A:$A,$AH34,'Employment Forecast SANDAG'!$D:$D,AJ$30)-D34-T34</f>
        <v>683982</v>
      </c>
      <c r="AK34" s="101">
        <f>SUMIFS('Employment Forecast SANDAG'!$AJ:$AJ,'Employment Forecast SANDAG'!$A:$A,$AH34,'Employment Forecast SANDAG'!$D:$D,AK$30)-E34-U34</f>
        <v>171327</v>
      </c>
      <c r="AL34" s="101">
        <f>SUMIFS('Employment Forecast SANDAG'!$AJ:$AJ,'Employment Forecast SANDAG'!$A:$A,$AH34,'Employment Forecast SANDAG'!$D:$D,AL$30)-F34-V34</f>
        <v>178797</v>
      </c>
      <c r="AM34" s="101">
        <f>SUMIFS('Employment Forecast SANDAG'!$AJ:$AJ,'Employment Forecast SANDAG'!$A:$A,$AH34,'Employment Forecast SANDAG'!$D:$D,AM$30)-G34-W34</f>
        <v>189168</v>
      </c>
      <c r="AN34" s="101">
        <f>SUMIFS('Employment Forecast SANDAG'!$AJ:$AJ,'Employment Forecast SANDAG'!$A:$A,$AH34,'Employment Forecast SANDAG'!$D:$D,AN$30)-H34-X34</f>
        <v>197812</v>
      </c>
      <c r="AO34" s="101">
        <f>SUMIFS('Employment Forecast SANDAG'!$AJ:$AJ,'Employment Forecast SANDAG'!$A:$A,$AH34,'Employment Forecast SANDAG'!$D:$D,AO$30)-I34-Y34</f>
        <v>4656</v>
      </c>
      <c r="AP34" s="102">
        <f>SUMIFS('Employment Forecast SCAG'!$C$2:$C$31,'Employment Forecast SCAG'!$A$2:$A$31,$AH34,'Employment Forecast SCAG'!$B$2:$B$31,AP$30)</f>
        <v>1008943</v>
      </c>
      <c r="AQ34" s="102">
        <f>SUMIFS('Employment Forecast SCAG'!$C$2:$C$31,'Employment Forecast SCAG'!$A$2:$A$31,$AH34,'Employment Forecast SCAG'!$B$2:$B$31,AQ$30)</f>
        <v>1927505</v>
      </c>
      <c r="AR34" s="102">
        <f>SUMIFS('Employment Forecast SCAG'!$C$2:$C$31,'Employment Forecast SCAG'!$A$2:$A$31,$AH34,'Employment Forecast SCAG'!$B$2:$B$31,AR$30)</f>
        <v>110003</v>
      </c>
      <c r="AS34" s="102">
        <f>SUMIFS('Employment Forecast SCAG'!$C$2:$C$31,'Employment Forecast SCAG'!$A$2:$A$31,$AH34,'Employment Forecast SCAG'!$B$2:$B$31,AS$30)</f>
        <v>971543</v>
      </c>
      <c r="AT34" s="103">
        <f>SUMIFS('Employment Forecast SCAG'!$C$2:$C$31,'Employment Forecast SCAG'!$A$2:$A$31,$AH34,'Employment Forecast SCAG'!$B$2:$B$31,AT$30)</f>
        <v>5168591</v>
      </c>
      <c r="AU34" s="331"/>
      <c r="AV34" s="331"/>
    </row>
    <row r="35" spans="2:48" x14ac:dyDescent="0.45">
      <c r="B35" s="104">
        <v>2050</v>
      </c>
      <c r="C35" s="276">
        <f>SUMIFS('Employment Forecast SANDAG'!$AE:$AE,'Employment Forecast SANDAG'!$A:$A,$B35,'Employment Forecast SANDAG'!$D:$D,C$30)</f>
        <v>91460</v>
      </c>
      <c r="D35" s="276">
        <f>SUMIFS('Employment Forecast SANDAG'!$AE:$AE,'Employment Forecast SANDAG'!$A:$A,$B35,'Employment Forecast SANDAG'!$D:$D,D$30)</f>
        <v>8295</v>
      </c>
      <c r="E35" s="276">
        <f>SUMIFS('Employment Forecast SANDAG'!$AE:$AE,'Employment Forecast SANDAG'!$A:$A,$B35,'Employment Forecast SANDAG'!$D:$D,E$30)</f>
        <v>1954</v>
      </c>
      <c r="F35" s="276">
        <f>SUMIFS('Employment Forecast SANDAG'!$AE:$AE,'Employment Forecast SANDAG'!$A:$A,$B35,'Employment Forecast SANDAG'!$D:$D,F$30)</f>
        <v>0</v>
      </c>
      <c r="G35" s="276">
        <f>SUMIFS('Employment Forecast SANDAG'!$AE:$AE,'Employment Forecast SANDAG'!$A:$A,$B35,'Employment Forecast SANDAG'!$D:$D,G$30)</f>
        <v>41334</v>
      </c>
      <c r="H35" s="276">
        <f>SUMIFS('Employment Forecast SANDAG'!$AE:$AE,'Employment Forecast SANDAG'!$A:$A,$B35,'Employment Forecast SANDAG'!$D:$D,H$30)</f>
        <v>0</v>
      </c>
      <c r="I35" s="276">
        <f>SUMIFS('Employment Forecast SANDAG'!$AE:$AE,'Employment Forecast SANDAG'!$A:$A,$B35,'Employment Forecast SANDAG'!$D:$D,I$30)</f>
        <v>0</v>
      </c>
      <c r="J35" s="276">
        <f>SUMIFS('Employment Forecast SCAG'!$C$2:$C$31,'Employment Forecast SCAG'!$A$2:$A$31,$B35,'Employment Forecast SCAG'!$B$2:$B$31,J$30)</f>
        <v>1102721</v>
      </c>
      <c r="K35" s="276">
        <f>SUMIFS('Employment Forecast SCAG'!$C$2:$C$31,'Employment Forecast SCAG'!$A$2:$A$31,$B35,'Employment Forecast SCAG'!$B$2:$B$31,K$30)</f>
        <v>1980433</v>
      </c>
      <c r="L35" s="276">
        <f>SUMIFS('Employment Forecast SCAG'!$C$2:$C$31,'Employment Forecast SCAG'!$A$2:$A$31,$B35,'Employment Forecast SCAG'!$B$2:$B$31,L$30)</f>
        <v>129662</v>
      </c>
      <c r="M35" s="276">
        <f>SUMIFS('Employment Forecast SCAG'!$C$2:$C$31,'Employment Forecast SCAG'!$A$2:$A$31,$B35,'Employment Forecast SCAG'!$B$2:$B$31,M$30)</f>
        <v>1063848</v>
      </c>
      <c r="N35" s="277">
        <f>SUMIFS('Employment Forecast SCAG'!$C$2:$C$31,'Employment Forecast SCAG'!$A$2:$A$31,$B35,'Employment Forecast SCAG'!$B$2:$B$31,N$30)</f>
        <v>5379122</v>
      </c>
      <c r="O35" s="99"/>
      <c r="P35" s="331"/>
      <c r="Q35" s="331"/>
      <c r="R35" s="104">
        <v>2050</v>
      </c>
      <c r="S35" s="276">
        <f>SUMIFS('Employment Forecast SANDAG'!$AD:$AD,'Employment Forecast SANDAG'!$A:$A,$R35,'Employment Forecast SANDAG'!$D:$D,S$30)</f>
        <v>4878</v>
      </c>
      <c r="T35" s="276">
        <f>SUMIFS('Employment Forecast SANDAG'!$AD:$AD,'Employment Forecast SANDAG'!$A:$A,$R35,'Employment Forecast SANDAG'!$D:$D,T$30)</f>
        <v>2120</v>
      </c>
      <c r="U35" s="276">
        <f>SUMIFS('Employment Forecast SANDAG'!$AD:$AD,'Employment Forecast SANDAG'!$A:$A,$R35,'Employment Forecast SANDAG'!$D:$D,U$30)</f>
        <v>4554</v>
      </c>
      <c r="V35" s="276">
        <f>SUMIFS('Employment Forecast SANDAG'!$AD:$AD,'Employment Forecast SANDAG'!$A:$A,$R35,'Employment Forecast SANDAG'!$D:$D,V$30)</f>
        <v>345</v>
      </c>
      <c r="W35" s="276">
        <f>SUMIFS('Employment Forecast SANDAG'!$AD:$AD,'Employment Forecast SANDAG'!$A:$A,$R35,'Employment Forecast SANDAG'!$D:$D,W$30)</f>
        <v>2357</v>
      </c>
      <c r="X35" s="276">
        <f>SUMIFS('Employment Forecast SANDAG'!$AD:$AD,'Employment Forecast SANDAG'!$A:$A,$R35,'Employment Forecast SANDAG'!$D:$D,X$30)</f>
        <v>296</v>
      </c>
      <c r="Y35" s="276">
        <f>SUMIFS('Employment Forecast SANDAG'!$AD:$AD,'Employment Forecast SANDAG'!$A:$A,$R35,'Employment Forecast SANDAG'!$D:$D,Y$30)</f>
        <v>7</v>
      </c>
      <c r="Z35" s="276">
        <f>SUMIFS('Employment Forecast SCAG'!$C$2:$C$31,'Employment Forecast SCAG'!$A$2:$A$31,$R35,'Employment Forecast SCAG'!$B$2:$B$31,Z$30)</f>
        <v>1102721</v>
      </c>
      <c r="AA35" s="276">
        <f>SUMIFS('Employment Forecast SCAG'!$C$2:$C$31,'Employment Forecast SCAG'!$A$2:$A$31,$R35,'Employment Forecast SCAG'!$B$2:$B$31,AA$30)</f>
        <v>1980433</v>
      </c>
      <c r="AB35" s="276">
        <f>SUMIFS('Employment Forecast SCAG'!$C$2:$C$31,'Employment Forecast SCAG'!$A$2:$A$31,$R35,'Employment Forecast SCAG'!$B$2:$B$31,AB$30)</f>
        <v>129662</v>
      </c>
      <c r="AC35" s="276">
        <f>SUMIFS('Employment Forecast SCAG'!$C$2:$C$31,'Employment Forecast SCAG'!$A$2:$A$31,$R35,'Employment Forecast SCAG'!$B$2:$B$31,AC$30)</f>
        <v>1063848</v>
      </c>
      <c r="AD35" s="277">
        <f>SUMIFS('Employment Forecast SCAG'!$C$2:$C$31,'Employment Forecast SCAG'!$A$2:$A$31,$R35,'Employment Forecast SCAG'!$B$2:$B$31,AD$30)</f>
        <v>5379122</v>
      </c>
      <c r="AE35" s="331"/>
      <c r="AF35" s="331"/>
      <c r="AG35" s="331"/>
      <c r="AH35" s="104">
        <v>2050</v>
      </c>
      <c r="AI35" s="105">
        <f>SUMIFS('Employment Forecast SANDAG'!$AJ:$AJ,'Employment Forecast SANDAG'!$A:$A,$AH35,'Employment Forecast SANDAG'!$D:$D,AI$30)-C35-S35</f>
        <v>376439</v>
      </c>
      <c r="AJ35" s="105">
        <f>SUMIFS('Employment Forecast SANDAG'!$AJ:$AJ,'Employment Forecast SANDAG'!$A:$A,$AH35,'Employment Forecast SANDAG'!$D:$D,AJ$30)-D35-T35</f>
        <v>733729</v>
      </c>
      <c r="AK35" s="105">
        <f>SUMIFS('Employment Forecast SANDAG'!$AJ:$AJ,'Employment Forecast SANDAG'!$A:$A,$AH35,'Employment Forecast SANDAG'!$D:$D,AK$30)-E35-U35</f>
        <v>210613</v>
      </c>
      <c r="AL35" s="105">
        <f>SUMIFS('Employment Forecast SANDAG'!$AJ:$AJ,'Employment Forecast SANDAG'!$A:$A,$AH35,'Employment Forecast SANDAG'!$D:$D,AL$30)-F35-V35</f>
        <v>190942</v>
      </c>
      <c r="AM35" s="105">
        <f>SUMIFS('Employment Forecast SANDAG'!$AJ:$AJ,'Employment Forecast SANDAG'!$A:$A,$AH35,'Employment Forecast SANDAG'!$D:$D,AM$30)-G35-W35</f>
        <v>198991</v>
      </c>
      <c r="AN35" s="105">
        <f>SUMIFS('Employment Forecast SANDAG'!$AJ:$AJ,'Employment Forecast SANDAG'!$A:$A,$AH35,'Employment Forecast SANDAG'!$D:$D,AN$30)-H35-X35</f>
        <v>213257</v>
      </c>
      <c r="AO35" s="105">
        <f>SUMIFS('Employment Forecast SANDAG'!$AJ:$AJ,'Employment Forecast SANDAG'!$A:$A,$AH35,'Employment Forecast SANDAG'!$D:$D,AO$30)-I35-Y35</f>
        <v>4771</v>
      </c>
      <c r="AP35" s="106">
        <f>SUMIFS('Employment Forecast SCAG'!$C$2:$C$31,'Employment Forecast SCAG'!$A$2:$A$31,$AH35,'Employment Forecast SCAG'!$B$2:$B$31,AP$30)</f>
        <v>1102721</v>
      </c>
      <c r="AQ35" s="106">
        <f>SUMIFS('Employment Forecast SCAG'!$C$2:$C$31,'Employment Forecast SCAG'!$A$2:$A$31,$AH35,'Employment Forecast SCAG'!$B$2:$B$31,AQ$30)</f>
        <v>1980433</v>
      </c>
      <c r="AR35" s="106">
        <f>SUMIFS('Employment Forecast SCAG'!$C$2:$C$31,'Employment Forecast SCAG'!$A$2:$A$31,$AH35,'Employment Forecast SCAG'!$B$2:$B$31,AR$30)</f>
        <v>129662</v>
      </c>
      <c r="AS35" s="106">
        <f>SUMIFS('Employment Forecast SCAG'!$C$2:$C$31,'Employment Forecast SCAG'!$A$2:$A$31,$AH35,'Employment Forecast SCAG'!$B$2:$B$31,AS$30)</f>
        <v>1063848</v>
      </c>
      <c r="AT35" s="107">
        <f>SUMIFS('Employment Forecast SCAG'!$C$2:$C$31,'Employment Forecast SCAG'!$A$2:$A$31,$AH35,'Employment Forecast SCAG'!$B$2:$B$31,AT$30)</f>
        <v>5379122</v>
      </c>
      <c r="AU35" s="331"/>
      <c r="AV35" s="331"/>
    </row>
    <row r="36" spans="2:48" x14ac:dyDescent="0.45">
      <c r="B36" s="68" t="s">
        <v>184</v>
      </c>
      <c r="C36" s="331"/>
      <c r="D36" s="331"/>
      <c r="E36" s="331"/>
      <c r="F36" s="331"/>
      <c r="G36" s="331"/>
      <c r="H36" s="331"/>
      <c r="I36" s="331"/>
      <c r="J36" s="331"/>
      <c r="K36" s="331"/>
      <c r="L36" s="331"/>
      <c r="M36" s="331"/>
      <c r="N36" s="331"/>
      <c r="P36" s="331"/>
      <c r="Q36" s="331"/>
      <c r="R36" s="68" t="str">
        <f>B36</f>
        <v>Source: San Diego Forward: The 2021 Regional Plan (2021 Regional Plan)  Draft Series 14 &amp; ABM 2+ (Forecast DS 38)</v>
      </c>
      <c r="S36" s="331"/>
      <c r="T36" s="331"/>
      <c r="U36" s="331"/>
      <c r="V36" s="331"/>
      <c r="W36" s="331"/>
      <c r="X36" s="331"/>
      <c r="Y36" s="331"/>
      <c r="Z36" s="331"/>
      <c r="AA36" s="331"/>
      <c r="AB36" s="331"/>
      <c r="AC36" s="331"/>
      <c r="AD36" s="331"/>
      <c r="AE36" s="331"/>
      <c r="AF36" s="331"/>
      <c r="AG36" s="331"/>
      <c r="AH36" s="68" t="str">
        <f>B36</f>
        <v>Source: San Diego Forward: The 2021 Regional Plan (2021 Regional Plan)  Draft Series 14 &amp; ABM 2+ (Forecast DS 38)</v>
      </c>
      <c r="AI36" s="331"/>
      <c r="AJ36" s="331"/>
      <c r="AK36" s="331"/>
      <c r="AL36" s="331"/>
      <c r="AM36" s="331"/>
      <c r="AN36" s="331"/>
      <c r="AO36" s="331"/>
      <c r="AP36" s="331"/>
      <c r="AQ36" s="331"/>
      <c r="AR36" s="331"/>
      <c r="AS36" s="331"/>
      <c r="AT36" s="331"/>
      <c r="AU36" s="331"/>
      <c r="AV36" s="331"/>
    </row>
    <row r="38" spans="2:48" ht="18" x14ac:dyDescent="0.55000000000000004">
      <c r="B38" s="22" t="s">
        <v>185</v>
      </c>
      <c r="C38" s="331"/>
      <c r="D38" s="331"/>
      <c r="E38" s="331"/>
      <c r="F38" s="331"/>
      <c r="G38" s="331"/>
      <c r="H38" s="331"/>
      <c r="I38" s="331"/>
      <c r="J38" s="331"/>
      <c r="K38" s="331"/>
      <c r="L38" s="331"/>
      <c r="M38" s="331"/>
      <c r="N38" s="331"/>
      <c r="P38" s="331"/>
      <c r="Q38" s="331"/>
      <c r="R38" s="22" t="s">
        <v>186</v>
      </c>
      <c r="S38" s="331"/>
      <c r="T38" s="331"/>
      <c r="U38" s="331"/>
      <c r="V38" s="331"/>
      <c r="W38" s="331"/>
      <c r="X38" s="331"/>
      <c r="Y38" s="331"/>
      <c r="Z38" s="331"/>
      <c r="AA38" s="331"/>
      <c r="AB38" s="331"/>
      <c r="AC38" s="331"/>
      <c r="AD38" s="331"/>
      <c r="AE38" s="331"/>
      <c r="AF38" s="331"/>
      <c r="AG38" s="331"/>
      <c r="AH38" s="22" t="s">
        <v>187</v>
      </c>
      <c r="AI38" s="331"/>
      <c r="AJ38" s="331"/>
      <c r="AK38" s="331"/>
      <c r="AL38" s="331"/>
      <c r="AM38" s="331"/>
      <c r="AN38" s="331"/>
      <c r="AO38" s="331"/>
      <c r="AP38" s="331"/>
      <c r="AQ38" s="331"/>
      <c r="AR38" s="331"/>
      <c r="AS38" s="331"/>
      <c r="AT38" s="331"/>
      <c r="AU38" s="331"/>
      <c r="AV38" s="331"/>
    </row>
    <row r="39" spans="2:48" x14ac:dyDescent="0.45">
      <c r="B39" s="113" t="s">
        <v>188</v>
      </c>
      <c r="C39" s="331"/>
      <c r="D39" s="331"/>
      <c r="E39" s="331"/>
      <c r="F39" s="331"/>
      <c r="G39" s="331"/>
      <c r="H39" s="331"/>
      <c r="I39" s="331"/>
      <c r="J39" s="331"/>
      <c r="K39" s="331"/>
      <c r="L39" s="331"/>
      <c r="M39" s="331"/>
      <c r="N39" s="331"/>
      <c r="P39" s="331"/>
      <c r="Q39" s="331"/>
      <c r="R39" s="113" t="s">
        <v>188</v>
      </c>
      <c r="S39" s="331"/>
      <c r="T39" s="331"/>
      <c r="U39" s="331"/>
      <c r="V39" s="331"/>
      <c r="W39" s="331"/>
      <c r="X39" s="331"/>
      <c r="Y39" s="331"/>
      <c r="Z39" s="331"/>
      <c r="AA39" s="331"/>
      <c r="AB39" s="331"/>
      <c r="AC39" s="331"/>
      <c r="AD39" s="331"/>
      <c r="AE39" s="331"/>
      <c r="AF39" s="331"/>
      <c r="AG39" s="331"/>
      <c r="AH39" s="113" t="s">
        <v>188</v>
      </c>
      <c r="AI39" s="331"/>
      <c r="AJ39" s="331"/>
      <c r="AK39" s="331"/>
      <c r="AL39" s="331"/>
      <c r="AM39" s="331"/>
      <c r="AN39" s="331"/>
      <c r="AO39" s="331"/>
      <c r="AP39" s="331"/>
      <c r="AQ39" s="331"/>
      <c r="AR39" s="331"/>
      <c r="AS39" s="331"/>
      <c r="AT39" s="331"/>
      <c r="AU39" s="331"/>
      <c r="AV39" s="331"/>
    </row>
    <row r="41" spans="2:48" x14ac:dyDescent="0.45">
      <c r="B41" s="55"/>
      <c r="C41" s="355" t="s">
        <v>150</v>
      </c>
      <c r="D41" s="355"/>
      <c r="E41" s="355"/>
      <c r="F41" s="355"/>
      <c r="G41" s="355"/>
      <c r="H41" s="355"/>
      <c r="I41" s="355"/>
      <c r="J41" s="355"/>
      <c r="K41" s="355"/>
      <c r="L41" s="355"/>
      <c r="M41" s="355"/>
      <c r="N41" s="355"/>
      <c r="O41" s="114"/>
      <c r="P41" s="57"/>
      <c r="Q41" s="331"/>
      <c r="R41" s="55"/>
      <c r="S41" s="355" t="s">
        <v>150</v>
      </c>
      <c r="T41" s="355"/>
      <c r="U41" s="355"/>
      <c r="V41" s="355"/>
      <c r="W41" s="355"/>
      <c r="X41" s="355"/>
      <c r="Y41" s="355"/>
      <c r="Z41" s="355"/>
      <c r="AA41" s="355"/>
      <c r="AB41" s="355"/>
      <c r="AC41" s="355"/>
      <c r="AD41" s="355"/>
      <c r="AE41" s="114"/>
      <c r="AF41" s="57"/>
      <c r="AG41" s="331"/>
      <c r="AH41" s="55"/>
      <c r="AI41" s="355" t="s">
        <v>150</v>
      </c>
      <c r="AJ41" s="355"/>
      <c r="AK41" s="355"/>
      <c r="AL41" s="355"/>
      <c r="AM41" s="355"/>
      <c r="AN41" s="355"/>
      <c r="AO41" s="355"/>
      <c r="AP41" s="355"/>
      <c r="AQ41" s="355"/>
      <c r="AR41" s="355"/>
      <c r="AS41" s="355"/>
      <c r="AT41" s="355"/>
      <c r="AU41" s="114"/>
      <c r="AV41" s="57"/>
    </row>
    <row r="42" spans="2:48" x14ac:dyDescent="0.45">
      <c r="B42" s="82" t="s">
        <v>163</v>
      </c>
      <c r="C42" s="19" t="s">
        <v>151</v>
      </c>
      <c r="D42" s="20" t="s">
        <v>164</v>
      </c>
      <c r="E42" s="20" t="s">
        <v>165</v>
      </c>
      <c r="F42" s="20" t="s">
        <v>166</v>
      </c>
      <c r="G42" s="20" t="s">
        <v>167</v>
      </c>
      <c r="H42" s="20" t="s">
        <v>168</v>
      </c>
      <c r="I42" s="20" t="s">
        <v>169</v>
      </c>
      <c r="J42" s="20" t="s">
        <v>170</v>
      </c>
      <c r="K42" s="20" t="s">
        <v>171</v>
      </c>
      <c r="L42" s="20" t="s">
        <v>172</v>
      </c>
      <c r="M42" s="20" t="s">
        <v>173</v>
      </c>
      <c r="N42" s="20" t="s">
        <v>174</v>
      </c>
      <c r="O42" s="98"/>
      <c r="P42" s="115" t="s">
        <v>114</v>
      </c>
      <c r="Q42" s="331"/>
      <c r="R42" s="82" t="s">
        <v>163</v>
      </c>
      <c r="S42" s="19" t="s">
        <v>151</v>
      </c>
      <c r="T42" s="20" t="s">
        <v>164</v>
      </c>
      <c r="U42" s="20" t="s">
        <v>165</v>
      </c>
      <c r="V42" s="20" t="s">
        <v>166</v>
      </c>
      <c r="W42" s="20" t="s">
        <v>167</v>
      </c>
      <c r="X42" s="20" t="s">
        <v>168</v>
      </c>
      <c r="Y42" s="20" t="s">
        <v>169</v>
      </c>
      <c r="Z42" s="20" t="s">
        <v>170</v>
      </c>
      <c r="AA42" s="20" t="s">
        <v>171</v>
      </c>
      <c r="AB42" s="20" t="s">
        <v>172</v>
      </c>
      <c r="AC42" s="20" t="s">
        <v>173</v>
      </c>
      <c r="AD42" s="20" t="s">
        <v>174</v>
      </c>
      <c r="AE42" s="98"/>
      <c r="AF42" s="115" t="s">
        <v>114</v>
      </c>
      <c r="AG42" s="331"/>
      <c r="AH42" s="82" t="s">
        <v>163</v>
      </c>
      <c r="AI42" s="19" t="s">
        <v>151</v>
      </c>
      <c r="AJ42" s="20" t="s">
        <v>164</v>
      </c>
      <c r="AK42" s="20" t="s">
        <v>165</v>
      </c>
      <c r="AL42" s="20" t="s">
        <v>166</v>
      </c>
      <c r="AM42" s="20" t="s">
        <v>167</v>
      </c>
      <c r="AN42" s="20" t="s">
        <v>168</v>
      </c>
      <c r="AO42" s="20" t="s">
        <v>169</v>
      </c>
      <c r="AP42" s="20" t="s">
        <v>170</v>
      </c>
      <c r="AQ42" s="20" t="s">
        <v>171</v>
      </c>
      <c r="AR42" s="20" t="s">
        <v>172</v>
      </c>
      <c r="AS42" s="20" t="s">
        <v>173</v>
      </c>
      <c r="AT42" s="20" t="s">
        <v>174</v>
      </c>
      <c r="AU42" s="98"/>
      <c r="AV42" s="115" t="s">
        <v>114</v>
      </c>
    </row>
    <row r="43" spans="2:48" x14ac:dyDescent="0.45">
      <c r="B43" s="87" t="s">
        <v>151</v>
      </c>
      <c r="C43" s="193">
        <f t="shared" ref="C43:J49" si="6">IF(C$24&gt;0,C12*C$55/C$24,0)</f>
        <v>1.1735537190082646</v>
      </c>
      <c r="D43" s="197">
        <f t="shared" si="6"/>
        <v>3</v>
      </c>
      <c r="E43" s="197">
        <f t="shared" si="6"/>
        <v>0</v>
      </c>
      <c r="F43" s="197">
        <f t="shared" si="6"/>
        <v>0</v>
      </c>
      <c r="G43" s="197">
        <f t="shared" si="6"/>
        <v>1</v>
      </c>
      <c r="H43" s="197">
        <f t="shared" si="6"/>
        <v>0</v>
      </c>
      <c r="I43" s="198">
        <f t="shared" si="6"/>
        <v>0</v>
      </c>
      <c r="J43" s="197">
        <f t="shared" si="6"/>
        <v>0</v>
      </c>
      <c r="K43" s="114">
        <f t="shared" ref="K43:N49" si="7">IF(K$31&gt;0,INT(K12*(K$34/K$31)),0)</f>
        <v>0</v>
      </c>
      <c r="L43" s="114">
        <f t="shared" si="7"/>
        <v>0</v>
      </c>
      <c r="M43" s="114">
        <f t="shared" si="7"/>
        <v>0</v>
      </c>
      <c r="N43" s="96">
        <f t="shared" si="7"/>
        <v>0</v>
      </c>
      <c r="O43" s="117"/>
      <c r="P43" s="208">
        <f t="shared" ref="P43:P54" si="8">SUM(C43:N43)</f>
        <v>5.1735537190082646</v>
      </c>
      <c r="Q43" s="331"/>
      <c r="R43" s="87" t="s">
        <v>151</v>
      </c>
      <c r="S43" s="193">
        <f t="shared" ref="S43:AD43" si="9">IF(S$24&gt;0,S12*S$55/S$24,0)</f>
        <v>0</v>
      </c>
      <c r="T43" s="197">
        <f t="shared" si="9"/>
        <v>2.3157894736842106</v>
      </c>
      <c r="U43" s="197">
        <f t="shared" si="9"/>
        <v>1.125</v>
      </c>
      <c r="V43" s="197">
        <f t="shared" si="9"/>
        <v>0</v>
      </c>
      <c r="W43" s="197">
        <f t="shared" si="9"/>
        <v>2.2857142857142856</v>
      </c>
      <c r="X43" s="197">
        <f t="shared" si="9"/>
        <v>0</v>
      </c>
      <c r="Y43" s="198">
        <f t="shared" si="9"/>
        <v>2</v>
      </c>
      <c r="Z43" s="197">
        <f t="shared" si="9"/>
        <v>0</v>
      </c>
      <c r="AA43" s="197">
        <f t="shared" si="9"/>
        <v>0</v>
      </c>
      <c r="AB43" s="197">
        <f t="shared" si="9"/>
        <v>0</v>
      </c>
      <c r="AC43" s="197">
        <f t="shared" si="9"/>
        <v>0</v>
      </c>
      <c r="AD43" s="205">
        <f t="shared" si="9"/>
        <v>0</v>
      </c>
      <c r="AE43" s="117"/>
      <c r="AF43" s="208">
        <f>SUM(S43:AD43)</f>
        <v>7.7265037593984962</v>
      </c>
      <c r="AG43" s="331"/>
      <c r="AH43" s="87" t="s">
        <v>151</v>
      </c>
      <c r="AI43" s="193">
        <f t="shared" ref="AI43:AT43" si="10">IF(AI$24&gt;0,AI12*AI$55/AI$24,0)</f>
        <v>0</v>
      </c>
      <c r="AJ43" s="197">
        <f t="shared" si="10"/>
        <v>15.866666666666667</v>
      </c>
      <c r="AK43" s="197">
        <f t="shared" si="10"/>
        <v>0</v>
      </c>
      <c r="AL43" s="197">
        <f t="shared" si="10"/>
        <v>0</v>
      </c>
      <c r="AM43" s="197">
        <f t="shared" si="10"/>
        <v>5.46875</v>
      </c>
      <c r="AN43" s="197">
        <f t="shared" si="10"/>
        <v>2.2666666666666666</v>
      </c>
      <c r="AO43" s="198">
        <f t="shared" si="10"/>
        <v>0</v>
      </c>
      <c r="AP43" s="197">
        <f t="shared" si="10"/>
        <v>0</v>
      </c>
      <c r="AQ43" s="197">
        <f t="shared" si="10"/>
        <v>0</v>
      </c>
      <c r="AR43" s="197">
        <f t="shared" si="10"/>
        <v>0</v>
      </c>
      <c r="AS43" s="197">
        <f t="shared" si="10"/>
        <v>0</v>
      </c>
      <c r="AT43" s="205">
        <f t="shared" si="10"/>
        <v>0</v>
      </c>
      <c r="AU43" s="117"/>
      <c r="AV43" s="208">
        <f>SUM(AI43:AT43)</f>
        <v>23.602083333333333</v>
      </c>
    </row>
    <row r="44" spans="2:48" x14ac:dyDescent="0.45">
      <c r="B44" s="88" t="s">
        <v>152</v>
      </c>
      <c r="C44" s="194">
        <f t="shared" si="6"/>
        <v>12.909090909090908</v>
      </c>
      <c r="D44" s="199">
        <f t="shared" si="6"/>
        <v>3</v>
      </c>
      <c r="E44" s="199">
        <f t="shared" si="6"/>
        <v>1</v>
      </c>
      <c r="F44" s="199">
        <f t="shared" si="6"/>
        <v>0</v>
      </c>
      <c r="G44" s="199">
        <f t="shared" si="6"/>
        <v>5</v>
      </c>
      <c r="H44" s="199">
        <f t="shared" si="6"/>
        <v>0</v>
      </c>
      <c r="I44" s="200">
        <f t="shared" si="6"/>
        <v>0</v>
      </c>
      <c r="J44" s="199">
        <f t="shared" si="6"/>
        <v>0</v>
      </c>
      <c r="K44" s="75">
        <f t="shared" si="7"/>
        <v>0</v>
      </c>
      <c r="L44" s="75">
        <f t="shared" si="7"/>
        <v>0</v>
      </c>
      <c r="M44" s="75">
        <f t="shared" si="7"/>
        <v>0</v>
      </c>
      <c r="N44" s="76">
        <f t="shared" si="7"/>
        <v>0</v>
      </c>
      <c r="O44" s="118"/>
      <c r="P44" s="209">
        <f t="shared" si="8"/>
        <v>21.909090909090907</v>
      </c>
      <c r="Q44" s="331"/>
      <c r="R44" s="88" t="s">
        <v>152</v>
      </c>
      <c r="S44" s="194">
        <f t="shared" ref="S44:AD44" si="11">IF(S$24&gt;0,S13*S$55/S$24,0)</f>
        <v>1.125</v>
      </c>
      <c r="T44" s="199">
        <f t="shared" si="11"/>
        <v>4.6315789473684212</v>
      </c>
      <c r="U44" s="199">
        <f t="shared" si="11"/>
        <v>0</v>
      </c>
      <c r="V44" s="199">
        <f t="shared" si="11"/>
        <v>0</v>
      </c>
      <c r="W44" s="199">
        <f t="shared" si="11"/>
        <v>0</v>
      </c>
      <c r="X44" s="199">
        <f t="shared" si="11"/>
        <v>1</v>
      </c>
      <c r="Y44" s="200">
        <f t="shared" si="11"/>
        <v>3</v>
      </c>
      <c r="Z44" s="199">
        <f t="shared" si="11"/>
        <v>0</v>
      </c>
      <c r="AA44" s="199">
        <f t="shared" si="11"/>
        <v>0</v>
      </c>
      <c r="AB44" s="199">
        <f t="shared" si="11"/>
        <v>0</v>
      </c>
      <c r="AC44" s="199">
        <f t="shared" si="11"/>
        <v>0</v>
      </c>
      <c r="AD44" s="206">
        <f t="shared" si="11"/>
        <v>0</v>
      </c>
      <c r="AE44" s="118"/>
      <c r="AF44" s="209">
        <f t="shared" ref="AF44:AF54" si="12">SUM(S44:AD44)</f>
        <v>9.7565789473684212</v>
      </c>
      <c r="AG44" s="331"/>
      <c r="AH44" s="88" t="s">
        <v>152</v>
      </c>
      <c r="AI44" s="194">
        <f t="shared" ref="AI44:AT44" si="13">IF(AI$24&gt;0,AI13*AI$55/AI$24,0)</f>
        <v>1.1746031746031746</v>
      </c>
      <c r="AJ44" s="199">
        <f t="shared" si="13"/>
        <v>5.666666666666667</v>
      </c>
      <c r="AK44" s="199">
        <f t="shared" si="13"/>
        <v>0</v>
      </c>
      <c r="AL44" s="199">
        <f t="shared" si="13"/>
        <v>0</v>
      </c>
      <c r="AM44" s="199">
        <f t="shared" si="13"/>
        <v>7.65625</v>
      </c>
      <c r="AN44" s="199">
        <f t="shared" si="13"/>
        <v>0</v>
      </c>
      <c r="AO44" s="200">
        <f t="shared" si="13"/>
        <v>0</v>
      </c>
      <c r="AP44" s="199">
        <f t="shared" si="13"/>
        <v>0</v>
      </c>
      <c r="AQ44" s="199">
        <f t="shared" si="13"/>
        <v>0</v>
      </c>
      <c r="AR44" s="199">
        <f t="shared" si="13"/>
        <v>0</v>
      </c>
      <c r="AS44" s="199">
        <f t="shared" si="13"/>
        <v>0</v>
      </c>
      <c r="AT44" s="206">
        <f t="shared" si="13"/>
        <v>0</v>
      </c>
      <c r="AU44" s="118"/>
      <c r="AV44" s="209">
        <f t="shared" ref="AV44:AV54" si="14">SUM(AI44:AT44)</f>
        <v>14.497519841269842</v>
      </c>
    </row>
    <row r="45" spans="2:48" x14ac:dyDescent="0.45">
      <c r="B45" s="88" t="s">
        <v>153</v>
      </c>
      <c r="C45" s="194">
        <f t="shared" si="6"/>
        <v>3.5206611570247932</v>
      </c>
      <c r="D45" s="199">
        <f t="shared" si="6"/>
        <v>7</v>
      </c>
      <c r="E45" s="199">
        <f t="shared" si="6"/>
        <v>0</v>
      </c>
      <c r="F45" s="199">
        <f t="shared" si="6"/>
        <v>0</v>
      </c>
      <c r="G45" s="199">
        <f t="shared" si="6"/>
        <v>3</v>
      </c>
      <c r="H45" s="199">
        <f t="shared" si="6"/>
        <v>0</v>
      </c>
      <c r="I45" s="200">
        <f t="shared" si="6"/>
        <v>0</v>
      </c>
      <c r="J45" s="199">
        <f t="shared" si="6"/>
        <v>0</v>
      </c>
      <c r="K45" s="75">
        <f t="shared" si="7"/>
        <v>0</v>
      </c>
      <c r="L45" s="75">
        <f t="shared" si="7"/>
        <v>0</v>
      </c>
      <c r="M45" s="75">
        <f t="shared" si="7"/>
        <v>0</v>
      </c>
      <c r="N45" s="76">
        <f t="shared" si="7"/>
        <v>0</v>
      </c>
      <c r="O45" s="118"/>
      <c r="P45" s="209">
        <f t="shared" si="8"/>
        <v>13.520661157024794</v>
      </c>
      <c r="Q45" s="331"/>
      <c r="R45" s="88" t="s">
        <v>153</v>
      </c>
      <c r="S45" s="194">
        <f t="shared" ref="S45:AD45" si="15">IF(S$24&gt;0,S14*S$55/S$24,0)</f>
        <v>2.25</v>
      </c>
      <c r="T45" s="199">
        <f t="shared" si="15"/>
        <v>9.2631578947368425</v>
      </c>
      <c r="U45" s="199">
        <f t="shared" si="15"/>
        <v>0</v>
      </c>
      <c r="V45" s="199">
        <f t="shared" si="15"/>
        <v>0</v>
      </c>
      <c r="W45" s="199">
        <f t="shared" si="15"/>
        <v>0</v>
      </c>
      <c r="X45" s="199">
        <f t="shared" si="15"/>
        <v>0</v>
      </c>
      <c r="Y45" s="200">
        <f t="shared" si="15"/>
        <v>4</v>
      </c>
      <c r="Z45" s="199">
        <f t="shared" si="15"/>
        <v>0</v>
      </c>
      <c r="AA45" s="199">
        <f t="shared" si="15"/>
        <v>0</v>
      </c>
      <c r="AB45" s="199">
        <f t="shared" si="15"/>
        <v>0</v>
      </c>
      <c r="AC45" s="199">
        <f t="shared" si="15"/>
        <v>0</v>
      </c>
      <c r="AD45" s="206">
        <f t="shared" si="15"/>
        <v>0</v>
      </c>
      <c r="AE45" s="118"/>
      <c r="AF45" s="209">
        <f t="shared" si="12"/>
        <v>15.513157894736842</v>
      </c>
      <c r="AG45" s="331"/>
      <c r="AH45" s="88" t="s">
        <v>153</v>
      </c>
      <c r="AI45" s="194">
        <f t="shared" ref="AI45:AT45" si="16">IF(AI$24&gt;0,AI14*AI$55/AI$24,0)</f>
        <v>9.3968253968253972</v>
      </c>
      <c r="AJ45" s="199">
        <f t="shared" si="16"/>
        <v>21.533333333333335</v>
      </c>
      <c r="AK45" s="199">
        <f t="shared" si="16"/>
        <v>0</v>
      </c>
      <c r="AL45" s="199">
        <f t="shared" si="16"/>
        <v>2</v>
      </c>
      <c r="AM45" s="199">
        <f t="shared" si="16"/>
        <v>3.28125</v>
      </c>
      <c r="AN45" s="199">
        <f t="shared" si="16"/>
        <v>2.2666666666666666</v>
      </c>
      <c r="AO45" s="200">
        <f t="shared" si="16"/>
        <v>0</v>
      </c>
      <c r="AP45" s="199">
        <f t="shared" si="16"/>
        <v>0</v>
      </c>
      <c r="AQ45" s="199">
        <f t="shared" si="16"/>
        <v>0</v>
      </c>
      <c r="AR45" s="199">
        <f t="shared" si="16"/>
        <v>0</v>
      </c>
      <c r="AS45" s="199">
        <f t="shared" si="16"/>
        <v>0</v>
      </c>
      <c r="AT45" s="206">
        <f t="shared" si="16"/>
        <v>0</v>
      </c>
      <c r="AU45" s="118"/>
      <c r="AV45" s="209">
        <f t="shared" si="14"/>
        <v>38.478075396825396</v>
      </c>
    </row>
    <row r="46" spans="2:48" x14ac:dyDescent="0.45">
      <c r="B46" s="88" t="s">
        <v>154</v>
      </c>
      <c r="C46" s="194">
        <f t="shared" si="6"/>
        <v>12.909090909090908</v>
      </c>
      <c r="D46" s="199">
        <f t="shared" si="6"/>
        <v>6</v>
      </c>
      <c r="E46" s="199">
        <f t="shared" si="6"/>
        <v>0</v>
      </c>
      <c r="F46" s="199">
        <f t="shared" si="6"/>
        <v>0</v>
      </c>
      <c r="G46" s="199">
        <f t="shared" si="6"/>
        <v>1</v>
      </c>
      <c r="H46" s="199">
        <f t="shared" si="6"/>
        <v>0</v>
      </c>
      <c r="I46" s="200">
        <f t="shared" si="6"/>
        <v>0</v>
      </c>
      <c r="J46" s="199">
        <f t="shared" si="6"/>
        <v>0</v>
      </c>
      <c r="K46" s="75">
        <f t="shared" si="7"/>
        <v>0</v>
      </c>
      <c r="L46" s="75">
        <f t="shared" si="7"/>
        <v>0</v>
      </c>
      <c r="M46" s="75">
        <f t="shared" si="7"/>
        <v>0</v>
      </c>
      <c r="N46" s="76">
        <f t="shared" si="7"/>
        <v>0</v>
      </c>
      <c r="O46" s="118"/>
      <c r="P46" s="209">
        <f t="shared" si="8"/>
        <v>19.909090909090907</v>
      </c>
      <c r="Q46" s="331"/>
      <c r="R46" s="88" t="s">
        <v>154</v>
      </c>
      <c r="S46" s="194">
        <f t="shared" ref="S46:AD46" si="17">IF(S$24&gt;0,S15*S$55/S$24,0)</f>
        <v>0</v>
      </c>
      <c r="T46" s="199">
        <f t="shared" si="17"/>
        <v>8.1052631578947363</v>
      </c>
      <c r="U46" s="199">
        <f t="shared" si="17"/>
        <v>1.125</v>
      </c>
      <c r="V46" s="199">
        <f t="shared" si="17"/>
        <v>0</v>
      </c>
      <c r="W46" s="199">
        <f t="shared" si="17"/>
        <v>1.1428571428571428</v>
      </c>
      <c r="X46" s="199">
        <f t="shared" si="17"/>
        <v>0</v>
      </c>
      <c r="Y46" s="200">
        <f t="shared" si="17"/>
        <v>14</v>
      </c>
      <c r="Z46" s="199">
        <f t="shared" si="17"/>
        <v>0</v>
      </c>
      <c r="AA46" s="199">
        <f t="shared" si="17"/>
        <v>0</v>
      </c>
      <c r="AB46" s="199">
        <f t="shared" si="17"/>
        <v>0</v>
      </c>
      <c r="AC46" s="199">
        <f t="shared" si="17"/>
        <v>0</v>
      </c>
      <c r="AD46" s="206">
        <f t="shared" si="17"/>
        <v>0</v>
      </c>
      <c r="AE46" s="118"/>
      <c r="AF46" s="209">
        <f t="shared" si="12"/>
        <v>24.373120300751879</v>
      </c>
      <c r="AG46" s="331"/>
      <c r="AH46" s="88" t="s">
        <v>154</v>
      </c>
      <c r="AI46" s="194">
        <f t="shared" ref="AI46:AT46" si="18">IF(AI$24&gt;0,AI15*AI$55/AI$24,0)</f>
        <v>11.746031746031745</v>
      </c>
      <c r="AJ46" s="199">
        <f t="shared" si="18"/>
        <v>13.6</v>
      </c>
      <c r="AK46" s="199">
        <f t="shared" si="18"/>
        <v>0</v>
      </c>
      <c r="AL46" s="199">
        <f t="shared" si="18"/>
        <v>0</v>
      </c>
      <c r="AM46" s="199">
        <f t="shared" si="18"/>
        <v>3.28125</v>
      </c>
      <c r="AN46" s="199">
        <f t="shared" si="18"/>
        <v>1.1333333333333333</v>
      </c>
      <c r="AO46" s="200">
        <f t="shared" si="18"/>
        <v>4</v>
      </c>
      <c r="AP46" s="199">
        <f t="shared" si="18"/>
        <v>0</v>
      </c>
      <c r="AQ46" s="199">
        <f t="shared" si="18"/>
        <v>0</v>
      </c>
      <c r="AR46" s="199">
        <f t="shared" si="18"/>
        <v>0</v>
      </c>
      <c r="AS46" s="199">
        <f t="shared" si="18"/>
        <v>0</v>
      </c>
      <c r="AT46" s="206">
        <f t="shared" si="18"/>
        <v>0</v>
      </c>
      <c r="AU46" s="118"/>
      <c r="AV46" s="209">
        <f t="shared" si="14"/>
        <v>33.760615079365081</v>
      </c>
    </row>
    <row r="47" spans="2:48" x14ac:dyDescent="0.45">
      <c r="B47" s="88" t="s">
        <v>155</v>
      </c>
      <c r="C47" s="194">
        <f t="shared" si="6"/>
        <v>3.5206611570247932</v>
      </c>
      <c r="D47" s="199">
        <f t="shared" si="6"/>
        <v>1</v>
      </c>
      <c r="E47" s="199">
        <f t="shared" si="6"/>
        <v>0</v>
      </c>
      <c r="F47" s="199">
        <f t="shared" si="6"/>
        <v>0</v>
      </c>
      <c r="G47" s="199">
        <f t="shared" si="6"/>
        <v>1</v>
      </c>
      <c r="H47" s="199">
        <f t="shared" si="6"/>
        <v>0</v>
      </c>
      <c r="I47" s="200">
        <f t="shared" si="6"/>
        <v>0</v>
      </c>
      <c r="J47" s="199">
        <f t="shared" si="6"/>
        <v>0</v>
      </c>
      <c r="K47" s="75">
        <f t="shared" si="7"/>
        <v>0</v>
      </c>
      <c r="L47" s="75">
        <f t="shared" si="7"/>
        <v>0</v>
      </c>
      <c r="M47" s="75">
        <f t="shared" si="7"/>
        <v>0</v>
      </c>
      <c r="N47" s="76">
        <f t="shared" si="7"/>
        <v>0</v>
      </c>
      <c r="O47" s="118"/>
      <c r="P47" s="209">
        <f t="shared" si="8"/>
        <v>5.5206611570247937</v>
      </c>
      <c r="Q47" s="331"/>
      <c r="R47" s="88" t="s">
        <v>155</v>
      </c>
      <c r="S47" s="194">
        <f t="shared" ref="S47:AD47" si="19">IF(S$24&gt;0,S16*S$55/S$24,0)</f>
        <v>0</v>
      </c>
      <c r="T47" s="199">
        <f t="shared" si="19"/>
        <v>1.1578947368421053</v>
      </c>
      <c r="U47" s="199">
        <f t="shared" si="19"/>
        <v>0</v>
      </c>
      <c r="V47" s="199">
        <f t="shared" si="19"/>
        <v>0</v>
      </c>
      <c r="W47" s="199">
        <f t="shared" si="19"/>
        <v>0</v>
      </c>
      <c r="X47" s="199">
        <f t="shared" si="19"/>
        <v>0</v>
      </c>
      <c r="Y47" s="200">
        <f t="shared" si="19"/>
        <v>0</v>
      </c>
      <c r="Z47" s="199">
        <f t="shared" si="19"/>
        <v>0</v>
      </c>
      <c r="AA47" s="199">
        <f t="shared" si="19"/>
        <v>0</v>
      </c>
      <c r="AB47" s="199">
        <f t="shared" si="19"/>
        <v>0</v>
      </c>
      <c r="AC47" s="199">
        <f t="shared" si="19"/>
        <v>0</v>
      </c>
      <c r="AD47" s="206">
        <f t="shared" si="19"/>
        <v>0</v>
      </c>
      <c r="AE47" s="118"/>
      <c r="AF47" s="209">
        <f t="shared" si="12"/>
        <v>1.1578947368421053</v>
      </c>
      <c r="AG47" s="331"/>
      <c r="AH47" s="88" t="s">
        <v>155</v>
      </c>
      <c r="AI47" s="194">
        <f t="shared" ref="AI47:AT47" si="20">IF(AI$24&gt;0,AI16*AI$55/AI$24,0)</f>
        <v>3.5238095238095237</v>
      </c>
      <c r="AJ47" s="199">
        <f t="shared" si="20"/>
        <v>3.4</v>
      </c>
      <c r="AK47" s="199">
        <f t="shared" si="20"/>
        <v>0</v>
      </c>
      <c r="AL47" s="199">
        <f t="shared" si="20"/>
        <v>0</v>
      </c>
      <c r="AM47" s="199">
        <f t="shared" si="20"/>
        <v>1.09375</v>
      </c>
      <c r="AN47" s="199">
        <f t="shared" si="20"/>
        <v>0</v>
      </c>
      <c r="AO47" s="200">
        <f t="shared" si="20"/>
        <v>0</v>
      </c>
      <c r="AP47" s="199">
        <f t="shared" si="20"/>
        <v>0</v>
      </c>
      <c r="AQ47" s="199">
        <f t="shared" si="20"/>
        <v>0</v>
      </c>
      <c r="AR47" s="199">
        <f t="shared" si="20"/>
        <v>0</v>
      </c>
      <c r="AS47" s="199">
        <f t="shared" si="20"/>
        <v>0</v>
      </c>
      <c r="AT47" s="206">
        <f t="shared" si="20"/>
        <v>0</v>
      </c>
      <c r="AU47" s="118"/>
      <c r="AV47" s="209">
        <f t="shared" si="14"/>
        <v>8.0175595238095241</v>
      </c>
    </row>
    <row r="48" spans="2:48" x14ac:dyDescent="0.45">
      <c r="B48" s="88" t="s">
        <v>156</v>
      </c>
      <c r="C48" s="194">
        <f t="shared" si="6"/>
        <v>8.2148760330578519</v>
      </c>
      <c r="D48" s="199">
        <f t="shared" si="6"/>
        <v>4</v>
      </c>
      <c r="E48" s="199">
        <f t="shared" si="6"/>
        <v>0</v>
      </c>
      <c r="F48" s="199">
        <f t="shared" si="6"/>
        <v>0</v>
      </c>
      <c r="G48" s="199">
        <f t="shared" si="6"/>
        <v>2</v>
      </c>
      <c r="H48" s="199">
        <f t="shared" si="6"/>
        <v>0</v>
      </c>
      <c r="I48" s="200">
        <f t="shared" si="6"/>
        <v>0</v>
      </c>
      <c r="J48" s="199">
        <f t="shared" si="6"/>
        <v>0</v>
      </c>
      <c r="K48" s="75">
        <f t="shared" si="7"/>
        <v>0</v>
      </c>
      <c r="L48" s="75">
        <f t="shared" si="7"/>
        <v>0</v>
      </c>
      <c r="M48" s="75">
        <f t="shared" si="7"/>
        <v>0</v>
      </c>
      <c r="N48" s="76">
        <f t="shared" si="7"/>
        <v>0</v>
      </c>
      <c r="O48" s="118"/>
      <c r="P48" s="209">
        <f t="shared" si="8"/>
        <v>14.214876033057852</v>
      </c>
      <c r="Q48" s="331"/>
      <c r="R48" s="88" t="s">
        <v>156</v>
      </c>
      <c r="S48" s="194">
        <f t="shared" ref="S48:AD48" si="21">IF(S$24&gt;0,S17*S$55/S$24,0)</f>
        <v>3.375</v>
      </c>
      <c r="T48" s="199">
        <f t="shared" si="21"/>
        <v>4.6315789473684212</v>
      </c>
      <c r="U48" s="199">
        <f t="shared" si="21"/>
        <v>0</v>
      </c>
      <c r="V48" s="199">
        <f t="shared" si="21"/>
        <v>0</v>
      </c>
      <c r="W48" s="199">
        <f t="shared" si="21"/>
        <v>0</v>
      </c>
      <c r="X48" s="199">
        <f t="shared" si="21"/>
        <v>0</v>
      </c>
      <c r="Y48" s="200">
        <f t="shared" si="21"/>
        <v>1</v>
      </c>
      <c r="Z48" s="199">
        <f t="shared" si="21"/>
        <v>0</v>
      </c>
      <c r="AA48" s="199">
        <f t="shared" si="21"/>
        <v>0</v>
      </c>
      <c r="AB48" s="199">
        <f t="shared" si="21"/>
        <v>0</v>
      </c>
      <c r="AC48" s="199">
        <f t="shared" si="21"/>
        <v>0</v>
      </c>
      <c r="AD48" s="206">
        <f t="shared" si="21"/>
        <v>0</v>
      </c>
      <c r="AE48" s="118"/>
      <c r="AF48" s="209">
        <f t="shared" si="12"/>
        <v>9.0065789473684212</v>
      </c>
      <c r="AG48" s="331"/>
      <c r="AH48" s="88" t="s">
        <v>156</v>
      </c>
      <c r="AI48" s="194">
        <f t="shared" ref="AI48:AT48" si="22">IF(AI$24&gt;0,AI17*AI$55/AI$24,0)</f>
        <v>4.6984126984126986</v>
      </c>
      <c r="AJ48" s="199">
        <f t="shared" si="22"/>
        <v>11.333333333333334</v>
      </c>
      <c r="AK48" s="199">
        <f t="shared" si="22"/>
        <v>0</v>
      </c>
      <c r="AL48" s="199">
        <f t="shared" si="22"/>
        <v>0</v>
      </c>
      <c r="AM48" s="199">
        <f t="shared" si="22"/>
        <v>0</v>
      </c>
      <c r="AN48" s="199">
        <f t="shared" si="22"/>
        <v>2.2666666666666666</v>
      </c>
      <c r="AO48" s="200">
        <f t="shared" si="22"/>
        <v>2</v>
      </c>
      <c r="AP48" s="199">
        <f t="shared" si="22"/>
        <v>0</v>
      </c>
      <c r="AQ48" s="199">
        <f t="shared" si="22"/>
        <v>0</v>
      </c>
      <c r="AR48" s="199">
        <f t="shared" si="22"/>
        <v>0</v>
      </c>
      <c r="AS48" s="199">
        <f t="shared" si="22"/>
        <v>0</v>
      </c>
      <c r="AT48" s="206">
        <f t="shared" si="22"/>
        <v>0</v>
      </c>
      <c r="AU48" s="118"/>
      <c r="AV48" s="209">
        <f t="shared" si="14"/>
        <v>20.298412698412697</v>
      </c>
    </row>
    <row r="49" spans="2:48" x14ac:dyDescent="0.45">
      <c r="B49" s="141" t="s">
        <v>157</v>
      </c>
      <c r="C49" s="195">
        <f t="shared" si="6"/>
        <v>0</v>
      </c>
      <c r="D49" s="201">
        <f t="shared" si="6"/>
        <v>0</v>
      </c>
      <c r="E49" s="201">
        <f t="shared" si="6"/>
        <v>0</v>
      </c>
      <c r="F49" s="201">
        <f t="shared" si="6"/>
        <v>0</v>
      </c>
      <c r="G49" s="201">
        <f t="shared" si="6"/>
        <v>0</v>
      </c>
      <c r="H49" s="201">
        <f t="shared" si="6"/>
        <v>0</v>
      </c>
      <c r="I49" s="202">
        <f t="shared" si="6"/>
        <v>0</v>
      </c>
      <c r="J49" s="201">
        <f t="shared" si="6"/>
        <v>0</v>
      </c>
      <c r="K49" s="139">
        <f t="shared" si="7"/>
        <v>0</v>
      </c>
      <c r="L49" s="139">
        <f t="shared" si="7"/>
        <v>0</v>
      </c>
      <c r="M49" s="139">
        <f t="shared" si="7"/>
        <v>0</v>
      </c>
      <c r="N49" s="140">
        <f t="shared" si="7"/>
        <v>0</v>
      </c>
      <c r="O49" s="118"/>
      <c r="P49" s="209">
        <f t="shared" si="8"/>
        <v>0</v>
      </c>
      <c r="Q49" s="331"/>
      <c r="R49" s="141" t="s">
        <v>157</v>
      </c>
      <c r="S49" s="195">
        <f t="shared" ref="S49:AD49" si="23">IF(S$24&gt;0,S18*S$55/S$24,0)</f>
        <v>0</v>
      </c>
      <c r="T49" s="201">
        <f t="shared" si="23"/>
        <v>0</v>
      </c>
      <c r="U49" s="201">
        <f t="shared" si="23"/>
        <v>0</v>
      </c>
      <c r="V49" s="201">
        <f t="shared" si="23"/>
        <v>0</v>
      </c>
      <c r="W49" s="201">
        <f t="shared" si="23"/>
        <v>0</v>
      </c>
      <c r="X49" s="201">
        <f t="shared" si="23"/>
        <v>0</v>
      </c>
      <c r="Y49" s="202">
        <f t="shared" si="23"/>
        <v>2</v>
      </c>
      <c r="Z49" s="201">
        <f t="shared" si="23"/>
        <v>0</v>
      </c>
      <c r="AA49" s="201">
        <f t="shared" si="23"/>
        <v>0</v>
      </c>
      <c r="AB49" s="201">
        <f t="shared" si="23"/>
        <v>0</v>
      </c>
      <c r="AC49" s="201">
        <f t="shared" si="23"/>
        <v>0</v>
      </c>
      <c r="AD49" s="207">
        <f t="shared" si="23"/>
        <v>0</v>
      </c>
      <c r="AE49" s="118"/>
      <c r="AF49" s="209">
        <f t="shared" si="12"/>
        <v>2</v>
      </c>
      <c r="AG49" s="331"/>
      <c r="AH49" s="141" t="s">
        <v>157</v>
      </c>
      <c r="AI49" s="195">
        <f t="shared" ref="AI49:AT49" si="24">IF(AI$24&gt;0,AI18*AI$55/AI$24,0)</f>
        <v>1.1746031746031746</v>
      </c>
      <c r="AJ49" s="201">
        <f t="shared" si="24"/>
        <v>0</v>
      </c>
      <c r="AK49" s="201">
        <f t="shared" si="24"/>
        <v>0</v>
      </c>
      <c r="AL49" s="201">
        <f t="shared" si="24"/>
        <v>0</v>
      </c>
      <c r="AM49" s="201">
        <f t="shared" si="24"/>
        <v>0</v>
      </c>
      <c r="AN49" s="201">
        <f t="shared" si="24"/>
        <v>0</v>
      </c>
      <c r="AO49" s="202">
        <f t="shared" si="24"/>
        <v>0</v>
      </c>
      <c r="AP49" s="201">
        <f t="shared" si="24"/>
        <v>0</v>
      </c>
      <c r="AQ49" s="201">
        <f t="shared" si="24"/>
        <v>0</v>
      </c>
      <c r="AR49" s="201">
        <f t="shared" si="24"/>
        <v>0</v>
      </c>
      <c r="AS49" s="201">
        <f t="shared" si="24"/>
        <v>0</v>
      </c>
      <c r="AT49" s="207">
        <f t="shared" si="24"/>
        <v>0</v>
      </c>
      <c r="AU49" s="118"/>
      <c r="AV49" s="209">
        <f t="shared" si="14"/>
        <v>1.1746031746031746</v>
      </c>
    </row>
    <row r="50" spans="2:48" x14ac:dyDescent="0.45">
      <c r="B50" s="88" t="s">
        <v>158</v>
      </c>
      <c r="C50" s="194">
        <f t="shared" ref="C50:I54" si="25">IF(C$24&gt;0,C19*C$55/C$24,0)</f>
        <v>96.231404958677686</v>
      </c>
      <c r="D50" s="199">
        <f t="shared" si="25"/>
        <v>23</v>
      </c>
      <c r="E50" s="199">
        <f t="shared" si="25"/>
        <v>1</v>
      </c>
      <c r="F50" s="199">
        <f t="shared" si="25"/>
        <v>0</v>
      </c>
      <c r="G50" s="199">
        <f t="shared" si="25"/>
        <v>34</v>
      </c>
      <c r="H50" s="199">
        <f t="shared" si="25"/>
        <v>0</v>
      </c>
      <c r="I50" s="200">
        <f t="shared" si="25"/>
        <v>0</v>
      </c>
      <c r="J50" s="212"/>
      <c r="K50" s="130"/>
      <c r="L50" s="130"/>
      <c r="M50" s="130"/>
      <c r="N50" s="131"/>
      <c r="O50" s="118"/>
      <c r="P50" s="209">
        <f t="shared" si="8"/>
        <v>154.23140495867767</v>
      </c>
      <c r="Q50" s="331"/>
      <c r="R50" s="88" t="s">
        <v>158</v>
      </c>
      <c r="S50" s="194">
        <f t="shared" ref="S50:Y54" si="26">IF(S$24&gt;0,S19*S$55/S$24,0)</f>
        <v>18</v>
      </c>
      <c r="T50" s="199">
        <f t="shared" si="26"/>
        <v>13.894736842105264</v>
      </c>
      <c r="U50" s="199">
        <f t="shared" si="26"/>
        <v>6.75</v>
      </c>
      <c r="V50" s="199">
        <f t="shared" si="26"/>
        <v>2</v>
      </c>
      <c r="W50" s="199">
        <f t="shared" si="26"/>
        <v>4.5714285714285712</v>
      </c>
      <c r="X50" s="199">
        <f t="shared" si="26"/>
        <v>4</v>
      </c>
      <c r="Y50" s="200">
        <f t="shared" si="26"/>
        <v>0</v>
      </c>
      <c r="Z50" s="129"/>
      <c r="AA50" s="130"/>
      <c r="AB50" s="130"/>
      <c r="AC50" s="130"/>
      <c r="AD50" s="131"/>
      <c r="AE50" s="118"/>
      <c r="AF50" s="209">
        <f t="shared" si="12"/>
        <v>49.21616541353383</v>
      </c>
      <c r="AG50" s="331"/>
      <c r="AH50" s="88" t="s">
        <v>158</v>
      </c>
      <c r="AI50" s="194">
        <f t="shared" ref="AI50:AO54" si="27">IF(AI$24&gt;0,AI19*AI$55/AI$24,0)</f>
        <v>28.19047619047619</v>
      </c>
      <c r="AJ50" s="199">
        <f t="shared" si="27"/>
        <v>55.533333333333331</v>
      </c>
      <c r="AK50" s="199">
        <f t="shared" si="27"/>
        <v>4</v>
      </c>
      <c r="AL50" s="199">
        <f t="shared" si="27"/>
        <v>1</v>
      </c>
      <c r="AM50" s="199">
        <f t="shared" si="27"/>
        <v>9.84375</v>
      </c>
      <c r="AN50" s="199">
        <f t="shared" si="27"/>
        <v>6.8</v>
      </c>
      <c r="AO50" s="200">
        <f t="shared" si="27"/>
        <v>0</v>
      </c>
      <c r="AP50" s="129"/>
      <c r="AQ50" s="130"/>
      <c r="AR50" s="130"/>
      <c r="AS50" s="130"/>
      <c r="AT50" s="131"/>
      <c r="AU50" s="118"/>
      <c r="AV50" s="209">
        <f t="shared" si="14"/>
        <v>105.36755952380952</v>
      </c>
    </row>
    <row r="51" spans="2:48" x14ac:dyDescent="0.45">
      <c r="B51" s="88" t="s">
        <v>159</v>
      </c>
      <c r="C51" s="194">
        <f t="shared" si="25"/>
        <v>1.1735537190082646</v>
      </c>
      <c r="D51" s="199">
        <f t="shared" si="25"/>
        <v>1</v>
      </c>
      <c r="E51" s="199">
        <f t="shared" si="25"/>
        <v>0</v>
      </c>
      <c r="F51" s="199">
        <f t="shared" si="25"/>
        <v>0</v>
      </c>
      <c r="G51" s="199">
        <f t="shared" si="25"/>
        <v>3</v>
      </c>
      <c r="H51" s="199">
        <f t="shared" si="25"/>
        <v>0</v>
      </c>
      <c r="I51" s="200">
        <f t="shared" si="25"/>
        <v>0</v>
      </c>
      <c r="J51" s="213"/>
      <c r="K51" s="133"/>
      <c r="L51" s="133"/>
      <c r="M51" s="133"/>
      <c r="N51" s="134"/>
      <c r="O51" s="118"/>
      <c r="P51" s="209">
        <f t="shared" si="8"/>
        <v>5.1735537190082646</v>
      </c>
      <c r="Q51" s="331"/>
      <c r="R51" s="88" t="s">
        <v>159</v>
      </c>
      <c r="S51" s="194">
        <f t="shared" si="26"/>
        <v>0</v>
      </c>
      <c r="T51" s="199">
        <f t="shared" si="26"/>
        <v>0</v>
      </c>
      <c r="U51" s="199">
        <f t="shared" si="26"/>
        <v>0</v>
      </c>
      <c r="V51" s="199">
        <f t="shared" si="26"/>
        <v>0</v>
      </c>
      <c r="W51" s="199">
        <f t="shared" si="26"/>
        <v>0</v>
      </c>
      <c r="X51" s="199">
        <f t="shared" si="26"/>
        <v>0</v>
      </c>
      <c r="Y51" s="200">
        <f t="shared" si="26"/>
        <v>0</v>
      </c>
      <c r="Z51" s="132"/>
      <c r="AA51" s="133"/>
      <c r="AB51" s="133"/>
      <c r="AC51" s="133"/>
      <c r="AD51" s="134"/>
      <c r="AE51" s="118"/>
      <c r="AF51" s="209">
        <f t="shared" si="12"/>
        <v>0</v>
      </c>
      <c r="AG51" s="331"/>
      <c r="AH51" s="88" t="s">
        <v>159</v>
      </c>
      <c r="AI51" s="194">
        <f t="shared" si="27"/>
        <v>1.1746031746031746</v>
      </c>
      <c r="AJ51" s="199">
        <f t="shared" si="27"/>
        <v>6.8</v>
      </c>
      <c r="AK51" s="199">
        <f t="shared" si="27"/>
        <v>0</v>
      </c>
      <c r="AL51" s="199">
        <f t="shared" si="27"/>
        <v>0</v>
      </c>
      <c r="AM51" s="199">
        <f t="shared" si="27"/>
        <v>4.375</v>
      </c>
      <c r="AN51" s="199">
        <f t="shared" si="27"/>
        <v>2.2666666666666666</v>
      </c>
      <c r="AO51" s="200">
        <f t="shared" si="27"/>
        <v>0</v>
      </c>
      <c r="AP51" s="132"/>
      <c r="AQ51" s="133"/>
      <c r="AR51" s="133"/>
      <c r="AS51" s="133"/>
      <c r="AT51" s="134"/>
      <c r="AU51" s="118"/>
      <c r="AV51" s="209">
        <f t="shared" si="14"/>
        <v>14.61626984126984</v>
      </c>
    </row>
    <row r="52" spans="2:48" x14ac:dyDescent="0.45">
      <c r="B52" s="88" t="s">
        <v>160</v>
      </c>
      <c r="C52" s="194">
        <f t="shared" si="25"/>
        <v>1.1735537190082646</v>
      </c>
      <c r="D52" s="199">
        <f t="shared" si="25"/>
        <v>0</v>
      </c>
      <c r="E52" s="199">
        <f t="shared" si="25"/>
        <v>0</v>
      </c>
      <c r="F52" s="199">
        <f t="shared" si="25"/>
        <v>0</v>
      </c>
      <c r="G52" s="199">
        <f t="shared" si="25"/>
        <v>0</v>
      </c>
      <c r="H52" s="199">
        <f t="shared" si="25"/>
        <v>0</v>
      </c>
      <c r="I52" s="200">
        <f t="shared" si="25"/>
        <v>0</v>
      </c>
      <c r="J52" s="213"/>
      <c r="K52" s="133"/>
      <c r="L52" s="135" t="s">
        <v>175</v>
      </c>
      <c r="M52" s="133"/>
      <c r="N52" s="134"/>
      <c r="O52" s="118"/>
      <c r="P52" s="209">
        <f t="shared" si="8"/>
        <v>1.1735537190082646</v>
      </c>
      <c r="Q52" s="331"/>
      <c r="R52" s="88" t="s">
        <v>160</v>
      </c>
      <c r="S52" s="194">
        <f t="shared" si="26"/>
        <v>2.25</v>
      </c>
      <c r="T52" s="199">
        <f t="shared" si="26"/>
        <v>0</v>
      </c>
      <c r="U52" s="199">
        <f t="shared" si="26"/>
        <v>0</v>
      </c>
      <c r="V52" s="199">
        <f t="shared" si="26"/>
        <v>0</v>
      </c>
      <c r="W52" s="199">
        <f t="shared" si="26"/>
        <v>0</v>
      </c>
      <c r="X52" s="199">
        <f t="shared" si="26"/>
        <v>0</v>
      </c>
      <c r="Y52" s="200">
        <f t="shared" si="26"/>
        <v>5</v>
      </c>
      <c r="Z52" s="132"/>
      <c r="AA52" s="133"/>
      <c r="AB52" s="135" t="s">
        <v>175</v>
      </c>
      <c r="AC52" s="133"/>
      <c r="AD52" s="134"/>
      <c r="AE52" s="118"/>
      <c r="AF52" s="209">
        <f t="shared" si="12"/>
        <v>7.25</v>
      </c>
      <c r="AG52" s="331"/>
      <c r="AH52" s="88" t="s">
        <v>160</v>
      </c>
      <c r="AI52" s="194">
        <f t="shared" si="27"/>
        <v>12.920634920634921</v>
      </c>
      <c r="AJ52" s="199">
        <f t="shared" si="27"/>
        <v>1.1333333333333333</v>
      </c>
      <c r="AK52" s="199">
        <f t="shared" si="27"/>
        <v>0</v>
      </c>
      <c r="AL52" s="199">
        <f t="shared" si="27"/>
        <v>0</v>
      </c>
      <c r="AM52" s="199">
        <f t="shared" si="27"/>
        <v>0</v>
      </c>
      <c r="AN52" s="199">
        <f t="shared" si="27"/>
        <v>0</v>
      </c>
      <c r="AO52" s="200">
        <f t="shared" si="27"/>
        <v>4</v>
      </c>
      <c r="AP52" s="132"/>
      <c r="AQ52" s="133"/>
      <c r="AR52" s="135" t="s">
        <v>175</v>
      </c>
      <c r="AS52" s="133"/>
      <c r="AT52" s="134"/>
      <c r="AU52" s="118"/>
      <c r="AV52" s="209">
        <f t="shared" si="14"/>
        <v>18.053968253968254</v>
      </c>
    </row>
    <row r="53" spans="2:48" x14ac:dyDescent="0.45">
      <c r="B53" s="88" t="s">
        <v>161</v>
      </c>
      <c r="C53" s="194">
        <f t="shared" si="25"/>
        <v>1.1735537190082646</v>
      </c>
      <c r="D53" s="199">
        <f t="shared" si="25"/>
        <v>0</v>
      </c>
      <c r="E53" s="199">
        <f t="shared" si="25"/>
        <v>0</v>
      </c>
      <c r="F53" s="199">
        <f t="shared" si="25"/>
        <v>0</v>
      </c>
      <c r="G53" s="199">
        <f t="shared" si="25"/>
        <v>0</v>
      </c>
      <c r="H53" s="199">
        <f t="shared" si="25"/>
        <v>0</v>
      </c>
      <c r="I53" s="200">
        <f t="shared" si="25"/>
        <v>0</v>
      </c>
      <c r="J53" s="213"/>
      <c r="K53" s="133"/>
      <c r="L53" s="133"/>
      <c r="M53" s="133"/>
      <c r="N53" s="134"/>
      <c r="O53" s="118"/>
      <c r="P53" s="209">
        <f t="shared" si="8"/>
        <v>1.1735537190082646</v>
      </c>
      <c r="Q53" s="331"/>
      <c r="R53" s="88" t="s">
        <v>161</v>
      </c>
      <c r="S53" s="194">
        <f t="shared" si="26"/>
        <v>0</v>
      </c>
      <c r="T53" s="199">
        <f t="shared" si="26"/>
        <v>0</v>
      </c>
      <c r="U53" s="199">
        <f t="shared" si="26"/>
        <v>0</v>
      </c>
      <c r="V53" s="199">
        <f t="shared" si="26"/>
        <v>0</v>
      </c>
      <c r="W53" s="199">
        <f t="shared" si="26"/>
        <v>0</v>
      </c>
      <c r="X53" s="199">
        <f t="shared" si="26"/>
        <v>0</v>
      </c>
      <c r="Y53" s="200">
        <f t="shared" si="26"/>
        <v>0</v>
      </c>
      <c r="Z53" s="132"/>
      <c r="AA53" s="133"/>
      <c r="AB53" s="133"/>
      <c r="AC53" s="133"/>
      <c r="AD53" s="134"/>
      <c r="AE53" s="118"/>
      <c r="AF53" s="209">
        <f t="shared" si="12"/>
        <v>0</v>
      </c>
      <c r="AG53" s="331"/>
      <c r="AH53" s="88" t="s">
        <v>161</v>
      </c>
      <c r="AI53" s="194">
        <f t="shared" si="27"/>
        <v>0</v>
      </c>
      <c r="AJ53" s="199">
        <f t="shared" si="27"/>
        <v>1.1333333333333333</v>
      </c>
      <c r="AK53" s="199">
        <f t="shared" si="27"/>
        <v>0</v>
      </c>
      <c r="AL53" s="199">
        <f t="shared" si="27"/>
        <v>0</v>
      </c>
      <c r="AM53" s="199">
        <f t="shared" si="27"/>
        <v>0</v>
      </c>
      <c r="AN53" s="199">
        <f t="shared" si="27"/>
        <v>0</v>
      </c>
      <c r="AO53" s="200">
        <f t="shared" si="27"/>
        <v>0</v>
      </c>
      <c r="AP53" s="132"/>
      <c r="AQ53" s="133"/>
      <c r="AR53" s="133"/>
      <c r="AS53" s="133"/>
      <c r="AT53" s="134"/>
      <c r="AU53" s="118"/>
      <c r="AV53" s="209">
        <f t="shared" si="14"/>
        <v>1.1333333333333333</v>
      </c>
    </row>
    <row r="54" spans="2:48" x14ac:dyDescent="0.45">
      <c r="B54" s="89" t="s">
        <v>162</v>
      </c>
      <c r="C54" s="196">
        <f t="shared" si="25"/>
        <v>0</v>
      </c>
      <c r="D54" s="203">
        <f t="shared" si="25"/>
        <v>0</v>
      </c>
      <c r="E54" s="203">
        <f t="shared" si="25"/>
        <v>0</v>
      </c>
      <c r="F54" s="203">
        <f t="shared" si="25"/>
        <v>0</v>
      </c>
      <c r="G54" s="203">
        <f t="shared" si="25"/>
        <v>0</v>
      </c>
      <c r="H54" s="203">
        <f t="shared" si="25"/>
        <v>0</v>
      </c>
      <c r="I54" s="204">
        <f t="shared" si="25"/>
        <v>0</v>
      </c>
      <c r="J54" s="214"/>
      <c r="K54" s="137"/>
      <c r="L54" s="137"/>
      <c r="M54" s="137"/>
      <c r="N54" s="138"/>
      <c r="O54" s="119"/>
      <c r="P54" s="210">
        <f t="shared" si="8"/>
        <v>0</v>
      </c>
      <c r="Q54" s="331"/>
      <c r="R54" s="89" t="s">
        <v>162</v>
      </c>
      <c r="S54" s="196">
        <f t="shared" si="26"/>
        <v>0</v>
      </c>
      <c r="T54" s="203">
        <f t="shared" si="26"/>
        <v>0</v>
      </c>
      <c r="U54" s="203">
        <f t="shared" si="26"/>
        <v>0</v>
      </c>
      <c r="V54" s="203">
        <f t="shared" si="26"/>
        <v>0</v>
      </c>
      <c r="W54" s="203">
        <f t="shared" si="26"/>
        <v>0</v>
      </c>
      <c r="X54" s="203">
        <f t="shared" si="26"/>
        <v>0</v>
      </c>
      <c r="Y54" s="204">
        <f t="shared" si="26"/>
        <v>0</v>
      </c>
      <c r="Z54" s="136"/>
      <c r="AA54" s="137"/>
      <c r="AB54" s="137"/>
      <c r="AC54" s="137"/>
      <c r="AD54" s="138"/>
      <c r="AE54" s="119"/>
      <c r="AF54" s="210">
        <f t="shared" si="12"/>
        <v>0</v>
      </c>
      <c r="AG54" s="331"/>
      <c r="AH54" s="89" t="s">
        <v>162</v>
      </c>
      <c r="AI54" s="196">
        <f t="shared" si="27"/>
        <v>0</v>
      </c>
      <c r="AJ54" s="203">
        <f t="shared" si="27"/>
        <v>0</v>
      </c>
      <c r="AK54" s="203">
        <f t="shared" si="27"/>
        <v>0</v>
      </c>
      <c r="AL54" s="203">
        <f t="shared" si="27"/>
        <v>0</v>
      </c>
      <c r="AM54" s="203">
        <f t="shared" si="27"/>
        <v>0</v>
      </c>
      <c r="AN54" s="203">
        <f t="shared" si="27"/>
        <v>0</v>
      </c>
      <c r="AO54" s="204">
        <f t="shared" si="27"/>
        <v>0</v>
      </c>
      <c r="AP54" s="136"/>
      <c r="AQ54" s="137"/>
      <c r="AR54" s="137"/>
      <c r="AS54" s="137"/>
      <c r="AT54" s="138"/>
      <c r="AU54" s="119"/>
      <c r="AV54" s="210">
        <f t="shared" si="14"/>
        <v>0</v>
      </c>
    </row>
    <row r="55" spans="2:48" x14ac:dyDescent="0.45">
      <c r="B55" s="84" t="s">
        <v>114</v>
      </c>
      <c r="C55" s="192">
        <f t="shared" ref="C55:N55" si="28">IF(C$31&gt;0,INT(C$24*C34/C$31),0)</f>
        <v>142</v>
      </c>
      <c r="D55" s="192">
        <f t="shared" si="28"/>
        <v>48</v>
      </c>
      <c r="E55" s="192">
        <f t="shared" si="28"/>
        <v>2</v>
      </c>
      <c r="F55" s="192">
        <f t="shared" si="28"/>
        <v>0</v>
      </c>
      <c r="G55" s="192">
        <f t="shared" si="28"/>
        <v>50</v>
      </c>
      <c r="H55" s="192">
        <f t="shared" si="28"/>
        <v>0</v>
      </c>
      <c r="I55" s="192">
        <f t="shared" si="28"/>
        <v>0</v>
      </c>
      <c r="J55" s="192">
        <f t="shared" si="28"/>
        <v>0</v>
      </c>
      <c r="K55" s="192">
        <f t="shared" si="28"/>
        <v>0</v>
      </c>
      <c r="L55" s="192">
        <f t="shared" si="28"/>
        <v>0</v>
      </c>
      <c r="M55" s="192">
        <f t="shared" si="28"/>
        <v>0</v>
      </c>
      <c r="N55" s="192">
        <f t="shared" si="28"/>
        <v>0</v>
      </c>
      <c r="O55" s="116"/>
      <c r="P55" s="211">
        <f>SUM(P43:P54)</f>
        <v>241.99999999999994</v>
      </c>
      <c r="Q55" s="331"/>
      <c r="R55" s="84" t="s">
        <v>114</v>
      </c>
      <c r="S55" s="192">
        <f t="shared" ref="S55:AD55" si="29">IF(S$31&gt;0,INT(S$24*S34/S$31),0)</f>
        <v>27</v>
      </c>
      <c r="T55" s="192">
        <f t="shared" si="29"/>
        <v>44</v>
      </c>
      <c r="U55" s="192">
        <f t="shared" si="29"/>
        <v>9</v>
      </c>
      <c r="V55" s="192">
        <f t="shared" si="29"/>
        <v>2</v>
      </c>
      <c r="W55" s="192">
        <f t="shared" si="29"/>
        <v>8</v>
      </c>
      <c r="X55" s="192">
        <f t="shared" si="29"/>
        <v>5</v>
      </c>
      <c r="Y55" s="192">
        <f t="shared" si="29"/>
        <v>31</v>
      </c>
      <c r="Z55" s="192">
        <f t="shared" si="29"/>
        <v>0</v>
      </c>
      <c r="AA55" s="192">
        <f t="shared" si="29"/>
        <v>0</v>
      </c>
      <c r="AB55" s="192">
        <f t="shared" si="29"/>
        <v>0</v>
      </c>
      <c r="AC55" s="192">
        <f t="shared" si="29"/>
        <v>0</v>
      </c>
      <c r="AD55" s="192">
        <f t="shared" si="29"/>
        <v>0</v>
      </c>
      <c r="AE55" s="116"/>
      <c r="AF55" s="86">
        <f>SUM(AF43:AF54)</f>
        <v>125.99999999999999</v>
      </c>
      <c r="AG55" s="331"/>
      <c r="AH55" s="84" t="s">
        <v>114</v>
      </c>
      <c r="AI55" s="192">
        <f t="shared" ref="AI55:AT55" si="30">IF(AI$31&gt;0,INT(AI$24*AI34/AI$31),0)</f>
        <v>74</v>
      </c>
      <c r="AJ55" s="192">
        <f t="shared" si="30"/>
        <v>136</v>
      </c>
      <c r="AK55" s="192">
        <f t="shared" si="30"/>
        <v>4</v>
      </c>
      <c r="AL55" s="192">
        <f t="shared" si="30"/>
        <v>3</v>
      </c>
      <c r="AM55" s="192">
        <f t="shared" si="30"/>
        <v>35</v>
      </c>
      <c r="AN55" s="192">
        <f t="shared" si="30"/>
        <v>17</v>
      </c>
      <c r="AO55" s="192">
        <f t="shared" si="30"/>
        <v>10</v>
      </c>
      <c r="AP55" s="192">
        <f t="shared" si="30"/>
        <v>0</v>
      </c>
      <c r="AQ55" s="192">
        <f t="shared" si="30"/>
        <v>0</v>
      </c>
      <c r="AR55" s="192">
        <f t="shared" si="30"/>
        <v>0</v>
      </c>
      <c r="AS55" s="192">
        <f t="shared" si="30"/>
        <v>0</v>
      </c>
      <c r="AT55" s="192">
        <f t="shared" si="30"/>
        <v>0</v>
      </c>
      <c r="AU55" s="116"/>
      <c r="AV55" s="86">
        <f>SUM(AV43:AV54)</f>
        <v>279</v>
      </c>
    </row>
    <row r="58" spans="2:48" ht="18" x14ac:dyDescent="0.55000000000000004">
      <c r="B58" s="22" t="s">
        <v>189</v>
      </c>
      <c r="C58" s="331"/>
      <c r="D58" s="331"/>
      <c r="E58" s="331"/>
      <c r="F58" s="331"/>
      <c r="G58" s="331"/>
      <c r="H58" s="331"/>
      <c r="I58" s="331"/>
      <c r="J58" s="331"/>
      <c r="K58" s="331"/>
      <c r="L58" s="331"/>
      <c r="M58" s="331"/>
      <c r="N58" s="331"/>
      <c r="P58" s="331"/>
      <c r="Q58" s="331"/>
      <c r="R58" s="22" t="s">
        <v>190</v>
      </c>
      <c r="S58" s="331"/>
      <c r="T58" s="331"/>
      <c r="U58" s="331"/>
      <c r="V58" s="331"/>
      <c r="W58" s="331"/>
      <c r="X58" s="331"/>
      <c r="Y58" s="331"/>
      <c r="Z58" s="331"/>
      <c r="AA58" s="331"/>
      <c r="AB58" s="331"/>
      <c r="AC58" s="331"/>
      <c r="AD58" s="331"/>
      <c r="AE58" s="331"/>
      <c r="AF58" s="331"/>
      <c r="AG58" s="331"/>
      <c r="AH58" s="22" t="s">
        <v>191</v>
      </c>
      <c r="AI58" s="331"/>
      <c r="AJ58" s="331"/>
      <c r="AK58" s="331"/>
      <c r="AL58" s="331"/>
      <c r="AM58" s="331"/>
      <c r="AN58" s="331"/>
      <c r="AO58" s="331"/>
      <c r="AP58" s="331"/>
      <c r="AQ58" s="331"/>
      <c r="AR58" s="331"/>
      <c r="AS58" s="331"/>
      <c r="AT58" s="331"/>
      <c r="AU58" s="331"/>
      <c r="AV58" s="331"/>
    </row>
    <row r="59" spans="2:48" x14ac:dyDescent="0.45">
      <c r="B59" s="113" t="s">
        <v>188</v>
      </c>
      <c r="C59" s="331"/>
      <c r="D59" s="331"/>
      <c r="E59" s="331"/>
      <c r="F59" s="331"/>
      <c r="G59" s="331"/>
      <c r="H59" s="331"/>
      <c r="I59" s="331"/>
      <c r="J59" s="331"/>
      <c r="K59" s="331"/>
      <c r="L59" s="331"/>
      <c r="M59" s="331"/>
      <c r="N59" s="331"/>
      <c r="P59" s="331"/>
      <c r="Q59" s="331"/>
      <c r="R59" s="113" t="s">
        <v>188</v>
      </c>
      <c r="S59" s="331"/>
      <c r="T59" s="331"/>
      <c r="U59" s="331"/>
      <c r="V59" s="331"/>
      <c r="W59" s="331"/>
      <c r="X59" s="331"/>
      <c r="Y59" s="331"/>
      <c r="Z59" s="331"/>
      <c r="AA59" s="331"/>
      <c r="AB59" s="331"/>
      <c r="AC59" s="331"/>
      <c r="AD59" s="331"/>
      <c r="AE59" s="331"/>
      <c r="AF59" s="331"/>
      <c r="AG59" s="331"/>
      <c r="AH59" s="113" t="s">
        <v>188</v>
      </c>
      <c r="AI59" s="331"/>
      <c r="AJ59" s="331"/>
      <c r="AK59" s="331"/>
      <c r="AL59" s="331"/>
      <c r="AM59" s="331"/>
      <c r="AN59" s="331"/>
      <c r="AO59" s="331"/>
      <c r="AP59" s="331"/>
      <c r="AQ59" s="331"/>
      <c r="AR59" s="331"/>
      <c r="AS59" s="331"/>
      <c r="AT59" s="331"/>
      <c r="AU59" s="331"/>
      <c r="AV59" s="331"/>
    </row>
    <row r="61" spans="2:48" x14ac:dyDescent="0.45">
      <c r="B61" s="55"/>
      <c r="C61" s="355" t="s">
        <v>150</v>
      </c>
      <c r="D61" s="355"/>
      <c r="E61" s="355"/>
      <c r="F61" s="355"/>
      <c r="G61" s="355"/>
      <c r="H61" s="355"/>
      <c r="I61" s="355"/>
      <c r="J61" s="355"/>
      <c r="K61" s="355"/>
      <c r="L61" s="355"/>
      <c r="M61" s="355"/>
      <c r="N61" s="355"/>
      <c r="O61" s="114"/>
      <c r="P61" s="57"/>
      <c r="Q61" s="331"/>
      <c r="R61" s="55"/>
      <c r="S61" s="355" t="s">
        <v>150</v>
      </c>
      <c r="T61" s="355"/>
      <c r="U61" s="355"/>
      <c r="V61" s="355"/>
      <c r="W61" s="355"/>
      <c r="X61" s="355"/>
      <c r="Y61" s="355"/>
      <c r="Z61" s="355"/>
      <c r="AA61" s="355"/>
      <c r="AB61" s="355"/>
      <c r="AC61" s="355"/>
      <c r="AD61" s="355"/>
      <c r="AE61" s="114"/>
      <c r="AF61" s="57"/>
      <c r="AG61" s="331"/>
      <c r="AH61" s="55"/>
      <c r="AI61" s="355" t="s">
        <v>150</v>
      </c>
      <c r="AJ61" s="355"/>
      <c r="AK61" s="355"/>
      <c r="AL61" s="355"/>
      <c r="AM61" s="355"/>
      <c r="AN61" s="355"/>
      <c r="AO61" s="355"/>
      <c r="AP61" s="355"/>
      <c r="AQ61" s="355"/>
      <c r="AR61" s="355"/>
      <c r="AS61" s="355"/>
      <c r="AT61" s="355"/>
      <c r="AU61" s="114"/>
      <c r="AV61" s="57"/>
    </row>
    <row r="62" spans="2:48" x14ac:dyDescent="0.45">
      <c r="B62" s="82" t="s">
        <v>163</v>
      </c>
      <c r="C62" s="19" t="s">
        <v>151</v>
      </c>
      <c r="D62" s="20" t="s">
        <v>164</v>
      </c>
      <c r="E62" s="20" t="s">
        <v>165</v>
      </c>
      <c r="F62" s="20" t="s">
        <v>166</v>
      </c>
      <c r="G62" s="20" t="s">
        <v>167</v>
      </c>
      <c r="H62" s="20" t="s">
        <v>168</v>
      </c>
      <c r="I62" s="20" t="s">
        <v>169</v>
      </c>
      <c r="J62" s="20" t="s">
        <v>170</v>
      </c>
      <c r="K62" s="20" t="s">
        <v>171</v>
      </c>
      <c r="L62" s="20" t="s">
        <v>172</v>
      </c>
      <c r="M62" s="20" t="s">
        <v>173</v>
      </c>
      <c r="N62" s="20" t="s">
        <v>174</v>
      </c>
      <c r="O62" s="98"/>
      <c r="P62" s="115" t="s">
        <v>114</v>
      </c>
      <c r="Q62" s="331"/>
      <c r="R62" s="82" t="s">
        <v>163</v>
      </c>
      <c r="S62" s="19" t="s">
        <v>151</v>
      </c>
      <c r="T62" s="20" t="s">
        <v>164</v>
      </c>
      <c r="U62" s="20" t="s">
        <v>165</v>
      </c>
      <c r="V62" s="20" t="s">
        <v>166</v>
      </c>
      <c r="W62" s="20" t="s">
        <v>167</v>
      </c>
      <c r="X62" s="20" t="s">
        <v>168</v>
      </c>
      <c r="Y62" s="20" t="s">
        <v>169</v>
      </c>
      <c r="Z62" s="20" t="s">
        <v>170</v>
      </c>
      <c r="AA62" s="20" t="s">
        <v>171</v>
      </c>
      <c r="AB62" s="20" t="s">
        <v>172</v>
      </c>
      <c r="AC62" s="20" t="s">
        <v>173</v>
      </c>
      <c r="AD62" s="20" t="s">
        <v>174</v>
      </c>
      <c r="AE62" s="98"/>
      <c r="AF62" s="115" t="s">
        <v>114</v>
      </c>
      <c r="AG62" s="331"/>
      <c r="AH62" s="82" t="s">
        <v>163</v>
      </c>
      <c r="AI62" s="19" t="s">
        <v>151</v>
      </c>
      <c r="AJ62" s="20" t="s">
        <v>164</v>
      </c>
      <c r="AK62" s="20" t="s">
        <v>165</v>
      </c>
      <c r="AL62" s="20" t="s">
        <v>166</v>
      </c>
      <c r="AM62" s="20" t="s">
        <v>167</v>
      </c>
      <c r="AN62" s="20" t="s">
        <v>168</v>
      </c>
      <c r="AO62" s="20" t="s">
        <v>169</v>
      </c>
      <c r="AP62" s="20" t="s">
        <v>170</v>
      </c>
      <c r="AQ62" s="20" t="s">
        <v>171</v>
      </c>
      <c r="AR62" s="20" t="s">
        <v>172</v>
      </c>
      <c r="AS62" s="20" t="s">
        <v>173</v>
      </c>
      <c r="AT62" s="20" t="s">
        <v>174</v>
      </c>
      <c r="AU62" s="98"/>
      <c r="AV62" s="115" t="s">
        <v>114</v>
      </c>
    </row>
    <row r="63" spans="2:48" x14ac:dyDescent="0.45">
      <c r="B63" s="87" t="s">
        <v>151</v>
      </c>
      <c r="C63" s="193">
        <f t="shared" ref="C63:N63" si="31">IF(C$24&gt;0,C12*C$75/C$24,0)</f>
        <v>1.1983471074380165</v>
      </c>
      <c r="D63" s="197">
        <f t="shared" si="31"/>
        <v>3</v>
      </c>
      <c r="E63" s="197">
        <f t="shared" si="31"/>
        <v>0</v>
      </c>
      <c r="F63" s="197">
        <f t="shared" si="31"/>
        <v>0</v>
      </c>
      <c r="G63" s="197">
        <f t="shared" si="31"/>
        <v>1</v>
      </c>
      <c r="H63" s="197">
        <f t="shared" si="31"/>
        <v>0</v>
      </c>
      <c r="I63" s="198">
        <f t="shared" si="31"/>
        <v>0</v>
      </c>
      <c r="J63" s="197">
        <f t="shared" si="31"/>
        <v>0</v>
      </c>
      <c r="K63" s="197">
        <f t="shared" si="31"/>
        <v>0</v>
      </c>
      <c r="L63" s="197">
        <f t="shared" si="31"/>
        <v>0</v>
      </c>
      <c r="M63" s="197">
        <f t="shared" si="31"/>
        <v>0</v>
      </c>
      <c r="N63" s="205">
        <f t="shared" si="31"/>
        <v>0</v>
      </c>
      <c r="O63" s="117"/>
      <c r="P63" s="208">
        <f t="shared" ref="P63:P74" si="32">SUM(C63:N63)</f>
        <v>5.1983471074380168</v>
      </c>
      <c r="Q63" s="331"/>
      <c r="R63" s="87" t="s">
        <v>151</v>
      </c>
      <c r="S63" s="193">
        <f t="shared" ref="S63:AD63" si="33">IF(S$24&gt;0,S12*S$75/S$24,0)</f>
        <v>0</v>
      </c>
      <c r="T63" s="197">
        <f t="shared" si="33"/>
        <v>2.5263157894736841</v>
      </c>
      <c r="U63" s="197">
        <f t="shared" si="33"/>
        <v>1.25</v>
      </c>
      <c r="V63" s="197">
        <f t="shared" si="33"/>
        <v>0</v>
      </c>
      <c r="W63" s="197">
        <f t="shared" si="33"/>
        <v>2.2857142857142856</v>
      </c>
      <c r="X63" s="197">
        <f t="shared" si="33"/>
        <v>0</v>
      </c>
      <c r="Y63" s="198">
        <f t="shared" si="33"/>
        <v>2</v>
      </c>
      <c r="Z63" s="197">
        <f t="shared" si="33"/>
        <v>0</v>
      </c>
      <c r="AA63" s="197">
        <f t="shared" si="33"/>
        <v>0</v>
      </c>
      <c r="AB63" s="197">
        <f t="shared" si="33"/>
        <v>0</v>
      </c>
      <c r="AC63" s="197">
        <f t="shared" si="33"/>
        <v>0</v>
      </c>
      <c r="AD63" s="205">
        <f t="shared" si="33"/>
        <v>0</v>
      </c>
      <c r="AE63" s="117"/>
      <c r="AF63" s="208">
        <f>SUM(S63:AD63)</f>
        <v>8.0620300751879697</v>
      </c>
      <c r="AG63" s="331"/>
      <c r="AH63" s="87" t="s">
        <v>151</v>
      </c>
      <c r="AI63" s="193">
        <f t="shared" ref="AI63:AT63" si="34">IF(AI$24&gt;0,AI12*AI$75/AI$24,0)</f>
        <v>0</v>
      </c>
      <c r="AJ63" s="197">
        <f t="shared" si="34"/>
        <v>17.033333333333335</v>
      </c>
      <c r="AK63" s="197">
        <f t="shared" si="34"/>
        <v>0</v>
      </c>
      <c r="AL63" s="197">
        <f t="shared" si="34"/>
        <v>0</v>
      </c>
      <c r="AM63" s="197">
        <f t="shared" si="34"/>
        <v>5.78125</v>
      </c>
      <c r="AN63" s="197">
        <f t="shared" si="34"/>
        <v>2.4</v>
      </c>
      <c r="AO63" s="198">
        <f t="shared" si="34"/>
        <v>0</v>
      </c>
      <c r="AP63" s="197">
        <f t="shared" si="34"/>
        <v>0</v>
      </c>
      <c r="AQ63" s="197">
        <f t="shared" si="34"/>
        <v>0</v>
      </c>
      <c r="AR63" s="197">
        <f t="shared" si="34"/>
        <v>0</v>
      </c>
      <c r="AS63" s="197">
        <f t="shared" si="34"/>
        <v>0</v>
      </c>
      <c r="AT63" s="205">
        <f t="shared" si="34"/>
        <v>0</v>
      </c>
      <c r="AU63" s="117"/>
      <c r="AV63" s="208">
        <f>SUM(AI63:AT63)</f>
        <v>25.214583333333334</v>
      </c>
    </row>
    <row r="64" spans="2:48" x14ac:dyDescent="0.45">
      <c r="B64" s="88" t="s">
        <v>152</v>
      </c>
      <c r="C64" s="194">
        <f t="shared" ref="C64:N64" si="35">IF(C$24&gt;0,C13*C$75/C$24,0)</f>
        <v>13.181818181818182</v>
      </c>
      <c r="D64" s="199">
        <f t="shared" si="35"/>
        <v>3</v>
      </c>
      <c r="E64" s="199">
        <f t="shared" si="35"/>
        <v>1</v>
      </c>
      <c r="F64" s="199">
        <f t="shared" si="35"/>
        <v>0</v>
      </c>
      <c r="G64" s="199">
        <f t="shared" si="35"/>
        <v>5</v>
      </c>
      <c r="H64" s="199">
        <f t="shared" si="35"/>
        <v>0</v>
      </c>
      <c r="I64" s="200">
        <f t="shared" si="35"/>
        <v>0</v>
      </c>
      <c r="J64" s="199">
        <f t="shared" si="35"/>
        <v>0</v>
      </c>
      <c r="K64" s="199">
        <f t="shared" si="35"/>
        <v>0</v>
      </c>
      <c r="L64" s="199">
        <f t="shared" si="35"/>
        <v>0</v>
      </c>
      <c r="M64" s="199">
        <f t="shared" si="35"/>
        <v>0</v>
      </c>
      <c r="N64" s="206">
        <f t="shared" si="35"/>
        <v>0</v>
      </c>
      <c r="O64" s="118"/>
      <c r="P64" s="209">
        <f t="shared" si="32"/>
        <v>22.18181818181818</v>
      </c>
      <c r="Q64" s="331"/>
      <c r="R64" s="88" t="s">
        <v>152</v>
      </c>
      <c r="S64" s="194">
        <f t="shared" ref="S64:AD64" si="36">IF(S$24&gt;0,S13*S$75/S$24,0)</f>
        <v>1.25</v>
      </c>
      <c r="T64" s="199">
        <f t="shared" si="36"/>
        <v>5.0526315789473681</v>
      </c>
      <c r="U64" s="199">
        <f t="shared" si="36"/>
        <v>0</v>
      </c>
      <c r="V64" s="199">
        <f t="shared" si="36"/>
        <v>0</v>
      </c>
      <c r="W64" s="199">
        <f t="shared" si="36"/>
        <v>0</v>
      </c>
      <c r="X64" s="199">
        <f t="shared" si="36"/>
        <v>1.2</v>
      </c>
      <c r="Y64" s="200">
        <f t="shared" si="36"/>
        <v>3</v>
      </c>
      <c r="Z64" s="199">
        <f t="shared" si="36"/>
        <v>0</v>
      </c>
      <c r="AA64" s="199">
        <f t="shared" si="36"/>
        <v>0</v>
      </c>
      <c r="AB64" s="199">
        <f t="shared" si="36"/>
        <v>0</v>
      </c>
      <c r="AC64" s="199">
        <f t="shared" si="36"/>
        <v>0</v>
      </c>
      <c r="AD64" s="206">
        <f t="shared" si="36"/>
        <v>0</v>
      </c>
      <c r="AE64" s="118"/>
      <c r="AF64" s="209">
        <f t="shared" ref="AF64:AF74" si="37">SUM(S64:AD64)</f>
        <v>10.502631578947369</v>
      </c>
      <c r="AG64" s="331"/>
      <c r="AH64" s="88" t="s">
        <v>152</v>
      </c>
      <c r="AI64" s="194">
        <f t="shared" ref="AI64:AT64" si="38">IF(AI$24&gt;0,AI13*AI$75/AI$24,0)</f>
        <v>1.3015873015873016</v>
      </c>
      <c r="AJ64" s="199">
        <f t="shared" si="38"/>
        <v>6.083333333333333</v>
      </c>
      <c r="AK64" s="199">
        <f t="shared" si="38"/>
        <v>0</v>
      </c>
      <c r="AL64" s="199">
        <f t="shared" si="38"/>
        <v>0</v>
      </c>
      <c r="AM64" s="199">
        <f t="shared" si="38"/>
        <v>8.09375</v>
      </c>
      <c r="AN64" s="199">
        <f t="shared" si="38"/>
        <v>0</v>
      </c>
      <c r="AO64" s="200">
        <f t="shared" si="38"/>
        <v>0</v>
      </c>
      <c r="AP64" s="199">
        <f t="shared" si="38"/>
        <v>0</v>
      </c>
      <c r="AQ64" s="199">
        <f t="shared" si="38"/>
        <v>0</v>
      </c>
      <c r="AR64" s="199">
        <f t="shared" si="38"/>
        <v>0</v>
      </c>
      <c r="AS64" s="199">
        <f t="shared" si="38"/>
        <v>0</v>
      </c>
      <c r="AT64" s="206">
        <f t="shared" si="38"/>
        <v>0</v>
      </c>
      <c r="AU64" s="118"/>
      <c r="AV64" s="209">
        <f t="shared" ref="AV64:AV74" si="39">SUM(AI64:AT64)</f>
        <v>15.478670634920634</v>
      </c>
    </row>
    <row r="65" spans="2:48" x14ac:dyDescent="0.45">
      <c r="B65" s="88" t="s">
        <v>153</v>
      </c>
      <c r="C65" s="194">
        <f t="shared" ref="C65:N65" si="40">IF(C$24&gt;0,C14*C$75/C$24,0)</f>
        <v>3.5950413223140494</v>
      </c>
      <c r="D65" s="199">
        <f t="shared" si="40"/>
        <v>7</v>
      </c>
      <c r="E65" s="199">
        <f t="shared" si="40"/>
        <v>0</v>
      </c>
      <c r="F65" s="199">
        <f t="shared" si="40"/>
        <v>0</v>
      </c>
      <c r="G65" s="199">
        <f t="shared" si="40"/>
        <v>3</v>
      </c>
      <c r="H65" s="199">
        <f t="shared" si="40"/>
        <v>0</v>
      </c>
      <c r="I65" s="200">
        <f t="shared" si="40"/>
        <v>0</v>
      </c>
      <c r="J65" s="199">
        <f t="shared" si="40"/>
        <v>0</v>
      </c>
      <c r="K65" s="199">
        <f t="shared" si="40"/>
        <v>0</v>
      </c>
      <c r="L65" s="199">
        <f t="shared" si="40"/>
        <v>0</v>
      </c>
      <c r="M65" s="199">
        <f t="shared" si="40"/>
        <v>0</v>
      </c>
      <c r="N65" s="206">
        <f t="shared" si="40"/>
        <v>0</v>
      </c>
      <c r="O65" s="118"/>
      <c r="P65" s="209">
        <f t="shared" si="32"/>
        <v>13.595041322314049</v>
      </c>
      <c r="Q65" s="331"/>
      <c r="R65" s="88" t="s">
        <v>153</v>
      </c>
      <c r="S65" s="194">
        <f t="shared" ref="S65:AD65" si="41">IF(S$24&gt;0,S14*S$75/S$24,0)</f>
        <v>2.5</v>
      </c>
      <c r="T65" s="199">
        <f t="shared" si="41"/>
        <v>10.105263157894736</v>
      </c>
      <c r="U65" s="199">
        <f t="shared" si="41"/>
        <v>0</v>
      </c>
      <c r="V65" s="199">
        <f t="shared" si="41"/>
        <v>0</v>
      </c>
      <c r="W65" s="199">
        <f t="shared" si="41"/>
        <v>0</v>
      </c>
      <c r="X65" s="199">
        <f t="shared" si="41"/>
        <v>0</v>
      </c>
      <c r="Y65" s="200">
        <f t="shared" si="41"/>
        <v>4</v>
      </c>
      <c r="Z65" s="199">
        <f t="shared" si="41"/>
        <v>0</v>
      </c>
      <c r="AA65" s="199">
        <f t="shared" si="41"/>
        <v>0</v>
      </c>
      <c r="AB65" s="199">
        <f t="shared" si="41"/>
        <v>0</v>
      </c>
      <c r="AC65" s="199">
        <f t="shared" si="41"/>
        <v>0</v>
      </c>
      <c r="AD65" s="206">
        <f t="shared" si="41"/>
        <v>0</v>
      </c>
      <c r="AE65" s="118"/>
      <c r="AF65" s="209">
        <f t="shared" si="37"/>
        <v>16.605263157894736</v>
      </c>
      <c r="AG65" s="331"/>
      <c r="AH65" s="88" t="s">
        <v>153</v>
      </c>
      <c r="AI65" s="194">
        <f t="shared" ref="AI65:AT65" si="42">IF(AI$24&gt;0,AI14*AI$75/AI$24,0)</f>
        <v>10.412698412698413</v>
      </c>
      <c r="AJ65" s="199">
        <f t="shared" si="42"/>
        <v>23.116666666666667</v>
      </c>
      <c r="AK65" s="199">
        <f t="shared" si="42"/>
        <v>0</v>
      </c>
      <c r="AL65" s="199">
        <f t="shared" si="42"/>
        <v>2</v>
      </c>
      <c r="AM65" s="199">
        <f t="shared" si="42"/>
        <v>3.46875</v>
      </c>
      <c r="AN65" s="199">
        <f t="shared" si="42"/>
        <v>2.4</v>
      </c>
      <c r="AO65" s="200">
        <f t="shared" si="42"/>
        <v>0</v>
      </c>
      <c r="AP65" s="199">
        <f t="shared" si="42"/>
        <v>0</v>
      </c>
      <c r="AQ65" s="199">
        <f t="shared" si="42"/>
        <v>0</v>
      </c>
      <c r="AR65" s="199">
        <f t="shared" si="42"/>
        <v>0</v>
      </c>
      <c r="AS65" s="199">
        <f t="shared" si="42"/>
        <v>0</v>
      </c>
      <c r="AT65" s="206">
        <f t="shared" si="42"/>
        <v>0</v>
      </c>
      <c r="AU65" s="118"/>
      <c r="AV65" s="209">
        <f t="shared" si="39"/>
        <v>41.398115079365077</v>
      </c>
    </row>
    <row r="66" spans="2:48" x14ac:dyDescent="0.45">
      <c r="B66" s="88" t="s">
        <v>154</v>
      </c>
      <c r="C66" s="194">
        <f t="shared" ref="C66:N66" si="43">IF(C$24&gt;0,C15*C$75/C$24,0)</f>
        <v>13.181818181818182</v>
      </c>
      <c r="D66" s="199">
        <f t="shared" si="43"/>
        <v>6</v>
      </c>
      <c r="E66" s="199">
        <f t="shared" si="43"/>
        <v>0</v>
      </c>
      <c r="F66" s="199">
        <f t="shared" si="43"/>
        <v>0</v>
      </c>
      <c r="G66" s="199">
        <f t="shared" si="43"/>
        <v>1</v>
      </c>
      <c r="H66" s="199">
        <f t="shared" si="43"/>
        <v>0</v>
      </c>
      <c r="I66" s="200">
        <f t="shared" si="43"/>
        <v>0</v>
      </c>
      <c r="J66" s="199">
        <f t="shared" si="43"/>
        <v>0</v>
      </c>
      <c r="K66" s="199">
        <f t="shared" si="43"/>
        <v>0</v>
      </c>
      <c r="L66" s="199">
        <f t="shared" si="43"/>
        <v>0</v>
      </c>
      <c r="M66" s="199">
        <f t="shared" si="43"/>
        <v>0</v>
      </c>
      <c r="N66" s="206">
        <f t="shared" si="43"/>
        <v>0</v>
      </c>
      <c r="O66" s="118"/>
      <c r="P66" s="209">
        <f t="shared" si="32"/>
        <v>20.18181818181818</v>
      </c>
      <c r="Q66" s="331"/>
      <c r="R66" s="88" t="s">
        <v>154</v>
      </c>
      <c r="S66" s="194">
        <f t="shared" ref="S66:AD66" si="44">IF(S$24&gt;0,S15*S$75/S$24,0)</f>
        <v>0</v>
      </c>
      <c r="T66" s="199">
        <f t="shared" si="44"/>
        <v>8.8421052631578956</v>
      </c>
      <c r="U66" s="199">
        <f t="shared" si="44"/>
        <v>1.25</v>
      </c>
      <c r="V66" s="199">
        <f t="shared" si="44"/>
        <v>0</v>
      </c>
      <c r="W66" s="199">
        <f t="shared" si="44"/>
        <v>1.1428571428571428</v>
      </c>
      <c r="X66" s="199">
        <f t="shared" si="44"/>
        <v>0</v>
      </c>
      <c r="Y66" s="200">
        <f t="shared" si="44"/>
        <v>14</v>
      </c>
      <c r="Z66" s="199">
        <f t="shared" si="44"/>
        <v>0</v>
      </c>
      <c r="AA66" s="199">
        <f t="shared" si="44"/>
        <v>0</v>
      </c>
      <c r="AB66" s="199">
        <f t="shared" si="44"/>
        <v>0</v>
      </c>
      <c r="AC66" s="199">
        <f t="shared" si="44"/>
        <v>0</v>
      </c>
      <c r="AD66" s="206">
        <f t="shared" si="44"/>
        <v>0</v>
      </c>
      <c r="AE66" s="118"/>
      <c r="AF66" s="209">
        <f t="shared" si="37"/>
        <v>25.234962406015036</v>
      </c>
      <c r="AG66" s="331"/>
      <c r="AH66" s="88" t="s">
        <v>154</v>
      </c>
      <c r="AI66" s="194">
        <f t="shared" ref="AI66:AT66" si="45">IF(AI$24&gt;0,AI15*AI$75/AI$24,0)</f>
        <v>13.015873015873016</v>
      </c>
      <c r="AJ66" s="199">
        <f t="shared" si="45"/>
        <v>14.6</v>
      </c>
      <c r="AK66" s="199">
        <f t="shared" si="45"/>
        <v>0</v>
      </c>
      <c r="AL66" s="199">
        <f t="shared" si="45"/>
        <v>0</v>
      </c>
      <c r="AM66" s="199">
        <f t="shared" si="45"/>
        <v>3.46875</v>
      </c>
      <c r="AN66" s="199">
        <f t="shared" si="45"/>
        <v>1.2</v>
      </c>
      <c r="AO66" s="200">
        <f t="shared" si="45"/>
        <v>4</v>
      </c>
      <c r="AP66" s="199">
        <f t="shared" si="45"/>
        <v>0</v>
      </c>
      <c r="AQ66" s="199">
        <f t="shared" si="45"/>
        <v>0</v>
      </c>
      <c r="AR66" s="199">
        <f t="shared" si="45"/>
        <v>0</v>
      </c>
      <c r="AS66" s="199">
        <f t="shared" si="45"/>
        <v>0</v>
      </c>
      <c r="AT66" s="206">
        <f t="shared" si="45"/>
        <v>0</v>
      </c>
      <c r="AU66" s="118"/>
      <c r="AV66" s="209">
        <f t="shared" si="39"/>
        <v>36.284623015873017</v>
      </c>
    </row>
    <row r="67" spans="2:48" x14ac:dyDescent="0.45">
      <c r="B67" s="88" t="s">
        <v>155</v>
      </c>
      <c r="C67" s="194">
        <f t="shared" ref="C67:N67" si="46">IF(C$24&gt;0,C16*C$75/C$24,0)</f>
        <v>3.5950413223140494</v>
      </c>
      <c r="D67" s="199">
        <f t="shared" si="46"/>
        <v>1</v>
      </c>
      <c r="E67" s="199">
        <f t="shared" si="46"/>
        <v>0</v>
      </c>
      <c r="F67" s="199">
        <f t="shared" si="46"/>
        <v>0</v>
      </c>
      <c r="G67" s="199">
        <f t="shared" si="46"/>
        <v>1</v>
      </c>
      <c r="H67" s="199">
        <f t="shared" si="46"/>
        <v>0</v>
      </c>
      <c r="I67" s="200">
        <f t="shared" si="46"/>
        <v>0</v>
      </c>
      <c r="J67" s="199">
        <f t="shared" si="46"/>
        <v>0</v>
      </c>
      <c r="K67" s="199">
        <f t="shared" si="46"/>
        <v>0</v>
      </c>
      <c r="L67" s="199">
        <f t="shared" si="46"/>
        <v>0</v>
      </c>
      <c r="M67" s="199">
        <f t="shared" si="46"/>
        <v>0</v>
      </c>
      <c r="N67" s="206">
        <f t="shared" si="46"/>
        <v>0</v>
      </c>
      <c r="O67" s="118"/>
      <c r="P67" s="209">
        <f t="shared" si="32"/>
        <v>5.5950413223140494</v>
      </c>
      <c r="Q67" s="331"/>
      <c r="R67" s="88" t="s">
        <v>155</v>
      </c>
      <c r="S67" s="194">
        <f t="shared" ref="S67:AD67" si="47">IF(S$24&gt;0,S16*S$75/S$24,0)</f>
        <v>0</v>
      </c>
      <c r="T67" s="199">
        <f t="shared" si="47"/>
        <v>1.263157894736842</v>
      </c>
      <c r="U67" s="199">
        <f t="shared" si="47"/>
        <v>0</v>
      </c>
      <c r="V67" s="199">
        <f t="shared" si="47"/>
        <v>0</v>
      </c>
      <c r="W67" s="199">
        <f t="shared" si="47"/>
        <v>0</v>
      </c>
      <c r="X67" s="199">
        <f t="shared" si="47"/>
        <v>0</v>
      </c>
      <c r="Y67" s="200">
        <f t="shared" si="47"/>
        <v>0</v>
      </c>
      <c r="Z67" s="199">
        <f t="shared" si="47"/>
        <v>0</v>
      </c>
      <c r="AA67" s="199">
        <f t="shared" si="47"/>
        <v>0</v>
      </c>
      <c r="AB67" s="199">
        <f t="shared" si="47"/>
        <v>0</v>
      </c>
      <c r="AC67" s="199">
        <f t="shared" si="47"/>
        <v>0</v>
      </c>
      <c r="AD67" s="206">
        <f t="shared" si="47"/>
        <v>0</v>
      </c>
      <c r="AE67" s="118"/>
      <c r="AF67" s="209">
        <f t="shared" si="37"/>
        <v>1.263157894736842</v>
      </c>
      <c r="AG67" s="331"/>
      <c r="AH67" s="88" t="s">
        <v>155</v>
      </c>
      <c r="AI67" s="194">
        <f t="shared" ref="AI67:AT67" si="48">IF(AI$24&gt;0,AI16*AI$75/AI$24,0)</f>
        <v>3.9047619047619047</v>
      </c>
      <c r="AJ67" s="199">
        <f t="shared" si="48"/>
        <v>3.65</v>
      </c>
      <c r="AK67" s="199">
        <f t="shared" si="48"/>
        <v>0</v>
      </c>
      <c r="AL67" s="199">
        <f t="shared" si="48"/>
        <v>0</v>
      </c>
      <c r="AM67" s="199">
        <f t="shared" si="48"/>
        <v>1.15625</v>
      </c>
      <c r="AN67" s="199">
        <f t="shared" si="48"/>
        <v>0</v>
      </c>
      <c r="AO67" s="200">
        <f t="shared" si="48"/>
        <v>0</v>
      </c>
      <c r="AP67" s="199">
        <f t="shared" si="48"/>
        <v>0</v>
      </c>
      <c r="AQ67" s="199">
        <f t="shared" si="48"/>
        <v>0</v>
      </c>
      <c r="AR67" s="199">
        <f t="shared" si="48"/>
        <v>0</v>
      </c>
      <c r="AS67" s="199">
        <f t="shared" si="48"/>
        <v>0</v>
      </c>
      <c r="AT67" s="206">
        <f t="shared" si="48"/>
        <v>0</v>
      </c>
      <c r="AU67" s="118"/>
      <c r="AV67" s="209">
        <f t="shared" si="39"/>
        <v>8.7110119047619037</v>
      </c>
    </row>
    <row r="68" spans="2:48" x14ac:dyDescent="0.45">
      <c r="B68" s="88" t="s">
        <v>156</v>
      </c>
      <c r="C68" s="194">
        <f t="shared" ref="C68:N68" si="49">IF(C$24&gt;0,C17*C$75/C$24,0)</f>
        <v>8.3884297520661164</v>
      </c>
      <c r="D68" s="199">
        <f t="shared" si="49"/>
        <v>4</v>
      </c>
      <c r="E68" s="199">
        <f t="shared" si="49"/>
        <v>0</v>
      </c>
      <c r="F68" s="199">
        <f t="shared" si="49"/>
        <v>0</v>
      </c>
      <c r="G68" s="199">
        <f t="shared" si="49"/>
        <v>2</v>
      </c>
      <c r="H68" s="199">
        <f t="shared" si="49"/>
        <v>0</v>
      </c>
      <c r="I68" s="200">
        <f t="shared" si="49"/>
        <v>0</v>
      </c>
      <c r="J68" s="199">
        <f t="shared" si="49"/>
        <v>0</v>
      </c>
      <c r="K68" s="199">
        <f t="shared" si="49"/>
        <v>0</v>
      </c>
      <c r="L68" s="199">
        <f t="shared" si="49"/>
        <v>0</v>
      </c>
      <c r="M68" s="199">
        <f t="shared" si="49"/>
        <v>0</v>
      </c>
      <c r="N68" s="206">
        <f t="shared" si="49"/>
        <v>0</v>
      </c>
      <c r="O68" s="118"/>
      <c r="P68" s="209">
        <f t="shared" si="32"/>
        <v>14.388429752066116</v>
      </c>
      <c r="Q68" s="331"/>
      <c r="R68" s="88" t="s">
        <v>156</v>
      </c>
      <c r="S68" s="194">
        <f t="shared" ref="S68:AD68" si="50">IF(S$24&gt;0,S17*S$75/S$24,0)</f>
        <v>3.75</v>
      </c>
      <c r="T68" s="199">
        <f t="shared" si="50"/>
        <v>5.0526315789473681</v>
      </c>
      <c r="U68" s="199">
        <f t="shared" si="50"/>
        <v>0</v>
      </c>
      <c r="V68" s="199">
        <f t="shared" si="50"/>
        <v>0</v>
      </c>
      <c r="W68" s="199">
        <f t="shared" si="50"/>
        <v>0</v>
      </c>
      <c r="X68" s="199">
        <f t="shared" si="50"/>
        <v>0</v>
      </c>
      <c r="Y68" s="200">
        <f t="shared" si="50"/>
        <v>1</v>
      </c>
      <c r="Z68" s="199">
        <f t="shared" si="50"/>
        <v>0</v>
      </c>
      <c r="AA68" s="199">
        <f t="shared" si="50"/>
        <v>0</v>
      </c>
      <c r="AB68" s="199">
        <f t="shared" si="50"/>
        <v>0</v>
      </c>
      <c r="AC68" s="199">
        <f t="shared" si="50"/>
        <v>0</v>
      </c>
      <c r="AD68" s="206">
        <f t="shared" si="50"/>
        <v>0</v>
      </c>
      <c r="AE68" s="118"/>
      <c r="AF68" s="209">
        <f t="shared" si="37"/>
        <v>9.8026315789473681</v>
      </c>
      <c r="AG68" s="331"/>
      <c r="AH68" s="88" t="s">
        <v>156</v>
      </c>
      <c r="AI68" s="194">
        <f t="shared" ref="AI68:AT68" si="51">IF(AI$24&gt;0,AI17*AI$75/AI$24,0)</f>
        <v>5.2063492063492065</v>
      </c>
      <c r="AJ68" s="199">
        <f t="shared" si="51"/>
        <v>12.166666666666666</v>
      </c>
      <c r="AK68" s="199">
        <f t="shared" si="51"/>
        <v>0</v>
      </c>
      <c r="AL68" s="199">
        <f t="shared" si="51"/>
        <v>0</v>
      </c>
      <c r="AM68" s="199">
        <f t="shared" si="51"/>
        <v>0</v>
      </c>
      <c r="AN68" s="199">
        <f t="shared" si="51"/>
        <v>2.4</v>
      </c>
      <c r="AO68" s="200">
        <f t="shared" si="51"/>
        <v>2</v>
      </c>
      <c r="AP68" s="199">
        <f t="shared" si="51"/>
        <v>0</v>
      </c>
      <c r="AQ68" s="199">
        <f t="shared" si="51"/>
        <v>0</v>
      </c>
      <c r="AR68" s="199">
        <f t="shared" si="51"/>
        <v>0</v>
      </c>
      <c r="AS68" s="199">
        <f t="shared" si="51"/>
        <v>0</v>
      </c>
      <c r="AT68" s="206">
        <f t="shared" si="51"/>
        <v>0</v>
      </c>
      <c r="AU68" s="118"/>
      <c r="AV68" s="209">
        <f t="shared" si="39"/>
        <v>21.773015873015872</v>
      </c>
    </row>
    <row r="69" spans="2:48" x14ac:dyDescent="0.45">
      <c r="B69" s="141" t="s">
        <v>157</v>
      </c>
      <c r="C69" s="195">
        <f t="shared" ref="C69:N69" si="52">IF(C$24&gt;0,C18*C$75/C$24,0)</f>
        <v>0</v>
      </c>
      <c r="D69" s="201">
        <f t="shared" si="52"/>
        <v>0</v>
      </c>
      <c r="E69" s="201">
        <f t="shared" si="52"/>
        <v>0</v>
      </c>
      <c r="F69" s="201">
        <f t="shared" si="52"/>
        <v>0</v>
      </c>
      <c r="G69" s="201">
        <f t="shared" si="52"/>
        <v>0</v>
      </c>
      <c r="H69" s="201">
        <f t="shared" si="52"/>
        <v>0</v>
      </c>
      <c r="I69" s="202">
        <f t="shared" si="52"/>
        <v>0</v>
      </c>
      <c r="J69" s="201">
        <f t="shared" si="52"/>
        <v>0</v>
      </c>
      <c r="K69" s="201">
        <f t="shared" si="52"/>
        <v>0</v>
      </c>
      <c r="L69" s="201">
        <f t="shared" si="52"/>
        <v>0</v>
      </c>
      <c r="M69" s="201">
        <f t="shared" si="52"/>
        <v>0</v>
      </c>
      <c r="N69" s="207">
        <f t="shared" si="52"/>
        <v>0</v>
      </c>
      <c r="O69" s="118"/>
      <c r="P69" s="209">
        <f t="shared" si="32"/>
        <v>0</v>
      </c>
      <c r="Q69" s="331"/>
      <c r="R69" s="141" t="s">
        <v>157</v>
      </c>
      <c r="S69" s="195">
        <f t="shared" ref="S69:AD69" si="53">IF(S$24&gt;0,S18*S$75/S$24,0)</f>
        <v>0</v>
      </c>
      <c r="T69" s="201">
        <f t="shared" si="53"/>
        <v>0</v>
      </c>
      <c r="U69" s="201">
        <f t="shared" si="53"/>
        <v>0</v>
      </c>
      <c r="V69" s="201">
        <f t="shared" si="53"/>
        <v>0</v>
      </c>
      <c r="W69" s="201">
        <f t="shared" si="53"/>
        <v>0</v>
      </c>
      <c r="X69" s="201">
        <f t="shared" si="53"/>
        <v>0</v>
      </c>
      <c r="Y69" s="202">
        <f t="shared" si="53"/>
        <v>2</v>
      </c>
      <c r="Z69" s="201">
        <f t="shared" si="53"/>
        <v>0</v>
      </c>
      <c r="AA69" s="201">
        <f t="shared" si="53"/>
        <v>0</v>
      </c>
      <c r="AB69" s="201">
        <f t="shared" si="53"/>
        <v>0</v>
      </c>
      <c r="AC69" s="201">
        <f t="shared" si="53"/>
        <v>0</v>
      </c>
      <c r="AD69" s="207">
        <f t="shared" si="53"/>
        <v>0</v>
      </c>
      <c r="AE69" s="118"/>
      <c r="AF69" s="209">
        <f t="shared" si="37"/>
        <v>2</v>
      </c>
      <c r="AG69" s="331"/>
      <c r="AH69" s="141" t="s">
        <v>157</v>
      </c>
      <c r="AI69" s="195">
        <f t="shared" ref="AI69:AT69" si="54">IF(AI$24&gt;0,AI18*AI$75/AI$24,0)</f>
        <v>1.3015873015873016</v>
      </c>
      <c r="AJ69" s="201">
        <f t="shared" si="54"/>
        <v>0</v>
      </c>
      <c r="AK69" s="201">
        <f t="shared" si="54"/>
        <v>0</v>
      </c>
      <c r="AL69" s="201">
        <f t="shared" si="54"/>
        <v>0</v>
      </c>
      <c r="AM69" s="201">
        <f t="shared" si="54"/>
        <v>0</v>
      </c>
      <c r="AN69" s="201">
        <f t="shared" si="54"/>
        <v>0</v>
      </c>
      <c r="AO69" s="202">
        <f t="shared" si="54"/>
        <v>0</v>
      </c>
      <c r="AP69" s="201">
        <f t="shared" si="54"/>
        <v>0</v>
      </c>
      <c r="AQ69" s="201">
        <f t="shared" si="54"/>
        <v>0</v>
      </c>
      <c r="AR69" s="201">
        <f t="shared" si="54"/>
        <v>0</v>
      </c>
      <c r="AS69" s="201">
        <f t="shared" si="54"/>
        <v>0</v>
      </c>
      <c r="AT69" s="207">
        <f t="shared" si="54"/>
        <v>0</v>
      </c>
      <c r="AU69" s="118"/>
      <c r="AV69" s="209">
        <f t="shared" si="39"/>
        <v>1.3015873015873016</v>
      </c>
    </row>
    <row r="70" spans="2:48" x14ac:dyDescent="0.45">
      <c r="B70" s="88" t="s">
        <v>158</v>
      </c>
      <c r="C70" s="194">
        <f t="shared" ref="C70:I74" si="55">IF(C$24&gt;0,C19*C$75/C$24,0)</f>
        <v>98.264462809917362</v>
      </c>
      <c r="D70" s="199">
        <f t="shared" si="55"/>
        <v>23</v>
      </c>
      <c r="E70" s="199">
        <f t="shared" si="55"/>
        <v>1</v>
      </c>
      <c r="F70" s="199">
        <f t="shared" si="55"/>
        <v>0</v>
      </c>
      <c r="G70" s="199">
        <f t="shared" si="55"/>
        <v>34</v>
      </c>
      <c r="H70" s="199">
        <f t="shared" si="55"/>
        <v>0</v>
      </c>
      <c r="I70" s="200">
        <f t="shared" si="55"/>
        <v>0</v>
      </c>
      <c r="J70" s="129"/>
      <c r="K70" s="130"/>
      <c r="L70" s="130"/>
      <c r="M70" s="130"/>
      <c r="N70" s="131"/>
      <c r="O70" s="118"/>
      <c r="P70" s="209">
        <f t="shared" si="32"/>
        <v>156.26446280991735</v>
      </c>
      <c r="Q70" s="331"/>
      <c r="R70" s="88" t="s">
        <v>158</v>
      </c>
      <c r="S70" s="194">
        <f t="shared" ref="S70:Y74" si="56">IF(S$24&gt;0,S19*S$75/S$24,0)</f>
        <v>20</v>
      </c>
      <c r="T70" s="199">
        <f t="shared" si="56"/>
        <v>15.157894736842104</v>
      </c>
      <c r="U70" s="199">
        <f t="shared" si="56"/>
        <v>7.5</v>
      </c>
      <c r="V70" s="199">
        <f t="shared" si="56"/>
        <v>2</v>
      </c>
      <c r="W70" s="199">
        <f t="shared" si="56"/>
        <v>4.5714285714285712</v>
      </c>
      <c r="X70" s="199">
        <f t="shared" si="56"/>
        <v>4.8</v>
      </c>
      <c r="Y70" s="200">
        <f t="shared" si="56"/>
        <v>0</v>
      </c>
      <c r="Z70" s="129"/>
      <c r="AA70" s="130"/>
      <c r="AB70" s="130"/>
      <c r="AC70" s="130"/>
      <c r="AD70" s="131"/>
      <c r="AE70" s="118"/>
      <c r="AF70" s="209">
        <f t="shared" si="37"/>
        <v>54.029323308270669</v>
      </c>
      <c r="AG70" s="331"/>
      <c r="AH70" s="88" t="s">
        <v>158</v>
      </c>
      <c r="AI70" s="194">
        <f t="shared" ref="AI70:AO74" si="57">IF(AI$24&gt;0,AI19*AI$75/AI$24,0)</f>
        <v>31.238095238095237</v>
      </c>
      <c r="AJ70" s="199">
        <f t="shared" si="57"/>
        <v>59.616666666666667</v>
      </c>
      <c r="AK70" s="199">
        <f t="shared" si="57"/>
        <v>5</v>
      </c>
      <c r="AL70" s="199">
        <f t="shared" si="57"/>
        <v>1</v>
      </c>
      <c r="AM70" s="199">
        <f t="shared" si="57"/>
        <v>10.40625</v>
      </c>
      <c r="AN70" s="199">
        <f t="shared" si="57"/>
        <v>7.2</v>
      </c>
      <c r="AO70" s="200">
        <f t="shared" si="57"/>
        <v>0</v>
      </c>
      <c r="AP70" s="129"/>
      <c r="AQ70" s="130"/>
      <c r="AR70" s="130"/>
      <c r="AS70" s="130"/>
      <c r="AT70" s="131"/>
      <c r="AU70" s="118"/>
      <c r="AV70" s="209">
        <f t="shared" si="39"/>
        <v>114.4610119047619</v>
      </c>
    </row>
    <row r="71" spans="2:48" x14ac:dyDescent="0.45">
      <c r="B71" s="88" t="s">
        <v>159</v>
      </c>
      <c r="C71" s="194">
        <f t="shared" si="55"/>
        <v>1.1983471074380165</v>
      </c>
      <c r="D71" s="199">
        <f t="shared" si="55"/>
        <v>1</v>
      </c>
      <c r="E71" s="199">
        <f t="shared" si="55"/>
        <v>0</v>
      </c>
      <c r="F71" s="199">
        <f t="shared" si="55"/>
        <v>0</v>
      </c>
      <c r="G71" s="199">
        <f t="shared" si="55"/>
        <v>3</v>
      </c>
      <c r="H71" s="199">
        <f t="shared" si="55"/>
        <v>0</v>
      </c>
      <c r="I71" s="200">
        <f t="shared" si="55"/>
        <v>0</v>
      </c>
      <c r="J71" s="132"/>
      <c r="K71" s="133"/>
      <c r="L71" s="133"/>
      <c r="M71" s="133"/>
      <c r="N71" s="134"/>
      <c r="O71" s="118"/>
      <c r="P71" s="209">
        <f t="shared" si="32"/>
        <v>5.1983471074380168</v>
      </c>
      <c r="Q71" s="331"/>
      <c r="R71" s="88" t="s">
        <v>159</v>
      </c>
      <c r="S71" s="194">
        <f t="shared" si="56"/>
        <v>0</v>
      </c>
      <c r="T71" s="199">
        <f t="shared" si="56"/>
        <v>0</v>
      </c>
      <c r="U71" s="199">
        <f t="shared" si="56"/>
        <v>0</v>
      </c>
      <c r="V71" s="199">
        <f t="shared" si="56"/>
        <v>0</v>
      </c>
      <c r="W71" s="199">
        <f t="shared" si="56"/>
        <v>0</v>
      </c>
      <c r="X71" s="199">
        <f t="shared" si="56"/>
        <v>0</v>
      </c>
      <c r="Y71" s="200">
        <f t="shared" si="56"/>
        <v>0</v>
      </c>
      <c r="Z71" s="132"/>
      <c r="AA71" s="133"/>
      <c r="AB71" s="133"/>
      <c r="AC71" s="133"/>
      <c r="AD71" s="134"/>
      <c r="AE71" s="118"/>
      <c r="AF71" s="209">
        <f t="shared" si="37"/>
        <v>0</v>
      </c>
      <c r="AG71" s="331"/>
      <c r="AH71" s="88" t="s">
        <v>159</v>
      </c>
      <c r="AI71" s="194">
        <f t="shared" si="57"/>
        <v>1.3015873015873016</v>
      </c>
      <c r="AJ71" s="199">
        <f t="shared" si="57"/>
        <v>7.3</v>
      </c>
      <c r="AK71" s="199">
        <f t="shared" si="57"/>
        <v>0</v>
      </c>
      <c r="AL71" s="199">
        <f t="shared" si="57"/>
        <v>0</v>
      </c>
      <c r="AM71" s="199">
        <f t="shared" si="57"/>
        <v>4.625</v>
      </c>
      <c r="AN71" s="199">
        <f t="shared" si="57"/>
        <v>2.4</v>
      </c>
      <c r="AO71" s="200">
        <f t="shared" si="57"/>
        <v>0</v>
      </c>
      <c r="AP71" s="132"/>
      <c r="AQ71" s="133"/>
      <c r="AR71" s="133"/>
      <c r="AS71" s="133"/>
      <c r="AT71" s="134"/>
      <c r="AU71" s="118"/>
      <c r="AV71" s="209">
        <f t="shared" si="39"/>
        <v>15.626587301587302</v>
      </c>
    </row>
    <row r="72" spans="2:48" x14ac:dyDescent="0.45">
      <c r="B72" s="88" t="s">
        <v>160</v>
      </c>
      <c r="C72" s="194">
        <f t="shared" si="55"/>
        <v>1.1983471074380165</v>
      </c>
      <c r="D72" s="199">
        <f t="shared" si="55"/>
        <v>0</v>
      </c>
      <c r="E72" s="199">
        <f t="shared" si="55"/>
        <v>0</v>
      </c>
      <c r="F72" s="199">
        <f t="shared" si="55"/>
        <v>0</v>
      </c>
      <c r="G72" s="199">
        <f t="shared" si="55"/>
        <v>0</v>
      </c>
      <c r="H72" s="199">
        <f t="shared" si="55"/>
        <v>0</v>
      </c>
      <c r="I72" s="200">
        <f t="shared" si="55"/>
        <v>0</v>
      </c>
      <c r="J72" s="132"/>
      <c r="K72" s="133"/>
      <c r="L72" s="135" t="s">
        <v>175</v>
      </c>
      <c r="M72" s="133"/>
      <c r="N72" s="134"/>
      <c r="O72" s="118"/>
      <c r="P72" s="209">
        <f t="shared" si="32"/>
        <v>1.1983471074380165</v>
      </c>
      <c r="Q72" s="331"/>
      <c r="R72" s="88" t="s">
        <v>160</v>
      </c>
      <c r="S72" s="194">
        <f t="shared" si="56"/>
        <v>2.5</v>
      </c>
      <c r="T72" s="199">
        <f t="shared" si="56"/>
        <v>0</v>
      </c>
      <c r="U72" s="199">
        <f t="shared" si="56"/>
        <v>0</v>
      </c>
      <c r="V72" s="199">
        <f t="shared" si="56"/>
        <v>0</v>
      </c>
      <c r="W72" s="199">
        <f t="shared" si="56"/>
        <v>0</v>
      </c>
      <c r="X72" s="199">
        <f t="shared" si="56"/>
        <v>0</v>
      </c>
      <c r="Y72" s="200">
        <f t="shared" si="56"/>
        <v>5</v>
      </c>
      <c r="Z72" s="132"/>
      <c r="AA72" s="133"/>
      <c r="AB72" s="135" t="s">
        <v>175</v>
      </c>
      <c r="AC72" s="133"/>
      <c r="AD72" s="134"/>
      <c r="AE72" s="118"/>
      <c r="AF72" s="209">
        <f t="shared" si="37"/>
        <v>7.5</v>
      </c>
      <c r="AG72" s="331"/>
      <c r="AH72" s="88" t="s">
        <v>160</v>
      </c>
      <c r="AI72" s="194">
        <f t="shared" si="57"/>
        <v>14.317460317460318</v>
      </c>
      <c r="AJ72" s="199">
        <f t="shared" si="57"/>
        <v>1.2166666666666666</v>
      </c>
      <c r="AK72" s="199">
        <f t="shared" si="57"/>
        <v>0</v>
      </c>
      <c r="AL72" s="199">
        <f t="shared" si="57"/>
        <v>0</v>
      </c>
      <c r="AM72" s="199">
        <f t="shared" si="57"/>
        <v>0</v>
      </c>
      <c r="AN72" s="199">
        <f t="shared" si="57"/>
        <v>0</v>
      </c>
      <c r="AO72" s="200">
        <f t="shared" si="57"/>
        <v>4</v>
      </c>
      <c r="AP72" s="132"/>
      <c r="AQ72" s="133"/>
      <c r="AR72" s="135" t="s">
        <v>175</v>
      </c>
      <c r="AS72" s="133"/>
      <c r="AT72" s="134"/>
      <c r="AU72" s="118"/>
      <c r="AV72" s="209">
        <f t="shared" si="39"/>
        <v>19.534126984126985</v>
      </c>
    </row>
    <row r="73" spans="2:48" x14ac:dyDescent="0.45">
      <c r="B73" s="88" t="s">
        <v>161</v>
      </c>
      <c r="C73" s="194">
        <f t="shared" si="55"/>
        <v>1.1983471074380165</v>
      </c>
      <c r="D73" s="199">
        <f t="shared" si="55"/>
        <v>0</v>
      </c>
      <c r="E73" s="199">
        <f t="shared" si="55"/>
        <v>0</v>
      </c>
      <c r="F73" s="199">
        <f t="shared" si="55"/>
        <v>0</v>
      </c>
      <c r="G73" s="199">
        <f t="shared" si="55"/>
        <v>0</v>
      </c>
      <c r="H73" s="199">
        <f t="shared" si="55"/>
        <v>0</v>
      </c>
      <c r="I73" s="200">
        <f t="shared" si="55"/>
        <v>0</v>
      </c>
      <c r="J73" s="132"/>
      <c r="K73" s="133"/>
      <c r="L73" s="133"/>
      <c r="M73" s="133"/>
      <c r="N73" s="134"/>
      <c r="O73" s="118"/>
      <c r="P73" s="209">
        <f t="shared" si="32"/>
        <v>1.1983471074380165</v>
      </c>
      <c r="Q73" s="331"/>
      <c r="R73" s="88" t="s">
        <v>161</v>
      </c>
      <c r="S73" s="194">
        <f t="shared" si="56"/>
        <v>0</v>
      </c>
      <c r="T73" s="199">
        <f t="shared" si="56"/>
        <v>0</v>
      </c>
      <c r="U73" s="199">
        <f t="shared" si="56"/>
        <v>0</v>
      </c>
      <c r="V73" s="199">
        <f t="shared" si="56"/>
        <v>0</v>
      </c>
      <c r="W73" s="199">
        <f t="shared" si="56"/>
        <v>0</v>
      </c>
      <c r="X73" s="199">
        <f t="shared" si="56"/>
        <v>0</v>
      </c>
      <c r="Y73" s="200">
        <f t="shared" si="56"/>
        <v>0</v>
      </c>
      <c r="Z73" s="132"/>
      <c r="AA73" s="133"/>
      <c r="AB73" s="133"/>
      <c r="AC73" s="133"/>
      <c r="AD73" s="134"/>
      <c r="AE73" s="118"/>
      <c r="AF73" s="209">
        <f t="shared" si="37"/>
        <v>0</v>
      </c>
      <c r="AG73" s="331"/>
      <c r="AH73" s="88" t="s">
        <v>161</v>
      </c>
      <c r="AI73" s="194">
        <f t="shared" si="57"/>
        <v>0</v>
      </c>
      <c r="AJ73" s="199">
        <f t="shared" si="57"/>
        <v>1.2166666666666666</v>
      </c>
      <c r="AK73" s="199">
        <f t="shared" si="57"/>
        <v>0</v>
      </c>
      <c r="AL73" s="199">
        <f t="shared" si="57"/>
        <v>0</v>
      </c>
      <c r="AM73" s="199">
        <f t="shared" si="57"/>
        <v>0</v>
      </c>
      <c r="AN73" s="199">
        <f t="shared" si="57"/>
        <v>0</v>
      </c>
      <c r="AO73" s="200">
        <f t="shared" si="57"/>
        <v>0</v>
      </c>
      <c r="AP73" s="132"/>
      <c r="AQ73" s="133"/>
      <c r="AR73" s="133"/>
      <c r="AS73" s="133"/>
      <c r="AT73" s="134"/>
      <c r="AU73" s="118"/>
      <c r="AV73" s="209">
        <f t="shared" si="39"/>
        <v>1.2166666666666666</v>
      </c>
    </row>
    <row r="74" spans="2:48" x14ac:dyDescent="0.45">
      <c r="B74" s="89" t="s">
        <v>162</v>
      </c>
      <c r="C74" s="196">
        <f t="shared" si="55"/>
        <v>0</v>
      </c>
      <c r="D74" s="203">
        <f t="shared" si="55"/>
        <v>0</v>
      </c>
      <c r="E74" s="203">
        <f t="shared" si="55"/>
        <v>0</v>
      </c>
      <c r="F74" s="203">
        <f t="shared" si="55"/>
        <v>0</v>
      </c>
      <c r="G74" s="203">
        <f t="shared" si="55"/>
        <v>0</v>
      </c>
      <c r="H74" s="203">
        <f t="shared" si="55"/>
        <v>0</v>
      </c>
      <c r="I74" s="204">
        <f t="shared" si="55"/>
        <v>0</v>
      </c>
      <c r="J74" s="136"/>
      <c r="K74" s="137"/>
      <c r="L74" s="137"/>
      <c r="M74" s="137"/>
      <c r="N74" s="138"/>
      <c r="O74" s="119"/>
      <c r="P74" s="210">
        <f t="shared" si="32"/>
        <v>0</v>
      </c>
      <c r="Q74" s="331"/>
      <c r="R74" s="89" t="s">
        <v>162</v>
      </c>
      <c r="S74" s="196">
        <f t="shared" si="56"/>
        <v>0</v>
      </c>
      <c r="T74" s="203">
        <f t="shared" si="56"/>
        <v>0</v>
      </c>
      <c r="U74" s="203">
        <f t="shared" si="56"/>
        <v>0</v>
      </c>
      <c r="V74" s="203">
        <f t="shared" si="56"/>
        <v>0</v>
      </c>
      <c r="W74" s="203">
        <f t="shared" si="56"/>
        <v>0</v>
      </c>
      <c r="X74" s="203">
        <f t="shared" si="56"/>
        <v>0</v>
      </c>
      <c r="Y74" s="204">
        <f t="shared" si="56"/>
        <v>0</v>
      </c>
      <c r="Z74" s="136"/>
      <c r="AA74" s="137"/>
      <c r="AB74" s="137"/>
      <c r="AC74" s="137"/>
      <c r="AD74" s="138"/>
      <c r="AE74" s="119"/>
      <c r="AF74" s="210">
        <f t="shared" si="37"/>
        <v>0</v>
      </c>
      <c r="AG74" s="331"/>
      <c r="AH74" s="89" t="s">
        <v>162</v>
      </c>
      <c r="AI74" s="196">
        <f t="shared" si="57"/>
        <v>0</v>
      </c>
      <c r="AJ74" s="203">
        <f t="shared" si="57"/>
        <v>0</v>
      </c>
      <c r="AK74" s="203">
        <f t="shared" si="57"/>
        <v>0</v>
      </c>
      <c r="AL74" s="203">
        <f t="shared" si="57"/>
        <v>0</v>
      </c>
      <c r="AM74" s="203">
        <f t="shared" si="57"/>
        <v>0</v>
      </c>
      <c r="AN74" s="203">
        <f t="shared" si="57"/>
        <v>0</v>
      </c>
      <c r="AO74" s="204">
        <f t="shared" si="57"/>
        <v>0</v>
      </c>
      <c r="AP74" s="136"/>
      <c r="AQ74" s="137"/>
      <c r="AR74" s="137"/>
      <c r="AS74" s="137"/>
      <c r="AT74" s="138"/>
      <c r="AU74" s="119"/>
      <c r="AV74" s="210">
        <f t="shared" si="39"/>
        <v>0</v>
      </c>
    </row>
    <row r="75" spans="2:48" x14ac:dyDescent="0.45">
      <c r="B75" s="84" t="s">
        <v>114</v>
      </c>
      <c r="C75" s="192">
        <f t="shared" ref="C75:N75" si="58">IF(C$31&gt;0,INT(C$24*C35/C$31),0)</f>
        <v>145</v>
      </c>
      <c r="D75" s="192">
        <f t="shared" si="58"/>
        <v>48</v>
      </c>
      <c r="E75" s="192">
        <f t="shared" si="58"/>
        <v>2</v>
      </c>
      <c r="F75" s="192">
        <f t="shared" si="58"/>
        <v>0</v>
      </c>
      <c r="G75" s="192">
        <f t="shared" si="58"/>
        <v>50</v>
      </c>
      <c r="H75" s="192">
        <f t="shared" si="58"/>
        <v>0</v>
      </c>
      <c r="I75" s="192">
        <f t="shared" si="58"/>
        <v>0</v>
      </c>
      <c r="J75" s="192">
        <f t="shared" si="58"/>
        <v>0</v>
      </c>
      <c r="K75" s="192">
        <f t="shared" si="58"/>
        <v>0</v>
      </c>
      <c r="L75" s="192">
        <f t="shared" si="58"/>
        <v>0</v>
      </c>
      <c r="M75" s="192">
        <f t="shared" si="58"/>
        <v>0</v>
      </c>
      <c r="N75" s="192">
        <f t="shared" si="58"/>
        <v>0</v>
      </c>
      <c r="O75" s="116"/>
      <c r="P75" s="211">
        <f>SUM(P63:P74)</f>
        <v>245.00000000000003</v>
      </c>
      <c r="Q75" s="331"/>
      <c r="R75" s="84" t="s">
        <v>114</v>
      </c>
      <c r="S75" s="192">
        <f t="shared" ref="S75:AD75" si="59">IF(S$31&gt;0,INT(S$24*S35/S$31),0)</f>
        <v>30</v>
      </c>
      <c r="T75" s="192">
        <f t="shared" si="59"/>
        <v>48</v>
      </c>
      <c r="U75" s="192">
        <f t="shared" si="59"/>
        <v>10</v>
      </c>
      <c r="V75" s="192">
        <f t="shared" si="59"/>
        <v>2</v>
      </c>
      <c r="W75" s="192">
        <f t="shared" si="59"/>
        <v>8</v>
      </c>
      <c r="X75" s="192">
        <f t="shared" si="59"/>
        <v>6</v>
      </c>
      <c r="Y75" s="192">
        <f t="shared" si="59"/>
        <v>31</v>
      </c>
      <c r="Z75" s="192">
        <f t="shared" si="59"/>
        <v>0</v>
      </c>
      <c r="AA75" s="192">
        <f t="shared" si="59"/>
        <v>0</v>
      </c>
      <c r="AB75" s="192">
        <f t="shared" si="59"/>
        <v>0</v>
      </c>
      <c r="AC75" s="192">
        <f t="shared" si="59"/>
        <v>0</v>
      </c>
      <c r="AD75" s="192">
        <f t="shared" si="59"/>
        <v>0</v>
      </c>
      <c r="AE75" s="116"/>
      <c r="AF75" s="86">
        <f>SUM(AF63:AF74)</f>
        <v>135</v>
      </c>
      <c r="AG75" s="331"/>
      <c r="AH75" s="84" t="s">
        <v>114</v>
      </c>
      <c r="AI75" s="192">
        <f t="shared" ref="AI75:AT75" si="60">IF(AI$31&gt;0,INT(AI$24*AI35/AI$31),0)</f>
        <v>82</v>
      </c>
      <c r="AJ75" s="192">
        <f t="shared" si="60"/>
        <v>146</v>
      </c>
      <c r="AK75" s="192">
        <f t="shared" si="60"/>
        <v>5</v>
      </c>
      <c r="AL75" s="192">
        <f t="shared" si="60"/>
        <v>3</v>
      </c>
      <c r="AM75" s="192">
        <f t="shared" si="60"/>
        <v>37</v>
      </c>
      <c r="AN75" s="192">
        <f t="shared" si="60"/>
        <v>18</v>
      </c>
      <c r="AO75" s="192">
        <f t="shared" si="60"/>
        <v>10</v>
      </c>
      <c r="AP75" s="192">
        <f t="shared" si="60"/>
        <v>0</v>
      </c>
      <c r="AQ75" s="192">
        <f t="shared" si="60"/>
        <v>0</v>
      </c>
      <c r="AR75" s="192">
        <f t="shared" si="60"/>
        <v>0</v>
      </c>
      <c r="AS75" s="192">
        <f t="shared" si="60"/>
        <v>0</v>
      </c>
      <c r="AT75" s="192">
        <f t="shared" si="60"/>
        <v>0</v>
      </c>
      <c r="AU75" s="116"/>
      <c r="AV75" s="86">
        <f>SUM(AV63:AV74)</f>
        <v>301</v>
      </c>
    </row>
    <row r="76" spans="2:48" x14ac:dyDescent="0.45">
      <c r="B76" s="331"/>
      <c r="C76" s="75"/>
      <c r="D76" s="331"/>
      <c r="E76" s="331"/>
      <c r="F76" s="331"/>
      <c r="G76" s="331"/>
      <c r="H76" s="331"/>
      <c r="I76" s="331"/>
      <c r="J76" s="331"/>
      <c r="K76" s="331"/>
      <c r="L76" s="331"/>
      <c r="M76" s="331"/>
      <c r="N76" s="331"/>
      <c r="P76" s="331"/>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c r="AU76" s="331"/>
      <c r="AV76" s="331"/>
    </row>
  </sheetData>
  <mergeCells count="13">
    <mergeCell ref="B5:N5"/>
    <mergeCell ref="C9:N9"/>
    <mergeCell ref="S9:AD9"/>
    <mergeCell ref="AI9:AT9"/>
    <mergeCell ref="C29:N29"/>
    <mergeCell ref="S29:AD29"/>
    <mergeCell ref="AI29:AT29"/>
    <mergeCell ref="AI41:AT41"/>
    <mergeCell ref="AI61:AT61"/>
    <mergeCell ref="C41:N41"/>
    <mergeCell ref="C61:N61"/>
    <mergeCell ref="S61:AD61"/>
    <mergeCell ref="S41:AD4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59999389629810485"/>
  </sheetPr>
  <dimension ref="A1:V592"/>
  <sheetViews>
    <sheetView zoomScale="70" zoomScaleNormal="70" workbookViewId="0">
      <selection activeCell="J3" sqref="J3"/>
    </sheetView>
  </sheetViews>
  <sheetFormatPr defaultRowHeight="15" customHeight="1" x14ac:dyDescent="0.45"/>
  <cols>
    <col min="1" max="1" width="8.73046875" style="62" customWidth="1"/>
    <col min="2" max="2" width="35.73046875" style="61" customWidth="1"/>
    <col min="3" max="3" width="50.73046875" customWidth="1"/>
    <col min="4" max="4" width="31.73046875" style="61" customWidth="1"/>
    <col min="5" max="6" width="14" style="61" customWidth="1"/>
    <col min="7" max="7" width="13" style="61" customWidth="1"/>
    <col min="8" max="8" width="35.73046875" style="61" customWidth="1"/>
    <col min="9" max="9" width="13" style="61" customWidth="1"/>
    <col min="10" max="10" width="18.1328125" style="61" customWidth="1"/>
    <col min="11" max="11" width="15.73046875" style="61" customWidth="1"/>
    <col min="12" max="13" width="20.73046875" style="61" customWidth="1"/>
    <col min="14" max="22" width="15.73046875" customWidth="1"/>
  </cols>
  <sheetData>
    <row r="1" spans="1:22" ht="15" customHeight="1" x14ac:dyDescent="0.55000000000000004">
      <c r="A1" s="22" t="s">
        <v>176</v>
      </c>
      <c r="B1" s="333"/>
      <c r="C1" s="331"/>
      <c r="D1" s="333"/>
      <c r="E1" s="333"/>
      <c r="F1" s="333"/>
      <c r="G1" s="333" t="s">
        <v>192</v>
      </c>
      <c r="H1" s="333"/>
      <c r="I1" s="333"/>
      <c r="J1" s="333"/>
      <c r="K1" s="333"/>
      <c r="L1" s="333"/>
      <c r="M1" s="333"/>
      <c r="N1" s="331"/>
      <c r="O1" s="331"/>
      <c r="P1" s="331"/>
      <c r="Q1" s="331"/>
      <c r="R1" s="331"/>
      <c r="S1" s="331"/>
      <c r="T1" s="331"/>
      <c r="U1" s="331"/>
      <c r="V1" s="331"/>
    </row>
    <row r="2" spans="1:22" s="219" customFormat="1" ht="57.75" customHeight="1" x14ac:dyDescent="0.45">
      <c r="A2" s="63" t="s">
        <v>193</v>
      </c>
      <c r="B2" s="63" t="s">
        <v>194</v>
      </c>
      <c r="C2" s="63" t="s">
        <v>195</v>
      </c>
      <c r="D2" s="63" t="s">
        <v>196</v>
      </c>
      <c r="E2" s="63" t="s">
        <v>197</v>
      </c>
      <c r="F2" s="63" t="s">
        <v>198</v>
      </c>
      <c r="G2" s="64" t="s">
        <v>199</v>
      </c>
      <c r="H2" s="63" t="s">
        <v>200</v>
      </c>
      <c r="I2" s="63" t="s">
        <v>201</v>
      </c>
      <c r="J2" s="63" t="s">
        <v>202</v>
      </c>
      <c r="K2" s="65" t="s">
        <v>203</v>
      </c>
      <c r="L2" s="65" t="s">
        <v>204</v>
      </c>
      <c r="M2" s="65" t="s">
        <v>205</v>
      </c>
      <c r="N2" s="229" t="s">
        <v>206</v>
      </c>
      <c r="O2" s="229" t="s">
        <v>207</v>
      </c>
      <c r="P2" s="229" t="s">
        <v>208</v>
      </c>
      <c r="Q2" s="229" t="s">
        <v>209</v>
      </c>
      <c r="R2" s="229" t="s">
        <v>210</v>
      </c>
      <c r="S2" s="229" t="s">
        <v>211</v>
      </c>
      <c r="T2" s="229" t="s">
        <v>212</v>
      </c>
      <c r="U2" s="229" t="s">
        <v>213</v>
      </c>
      <c r="V2" s="229" t="s">
        <v>214</v>
      </c>
    </row>
    <row r="3" spans="1:22" ht="15" customHeight="1" x14ac:dyDescent="0.45">
      <c r="A3" s="216">
        <v>3</v>
      </c>
      <c r="B3" s="316" t="s">
        <v>215</v>
      </c>
      <c r="C3" s="316" t="s">
        <v>95</v>
      </c>
      <c r="D3" s="316" t="s">
        <v>216</v>
      </c>
      <c r="E3" s="66">
        <v>91913</v>
      </c>
      <c r="F3" s="318">
        <v>92135</v>
      </c>
      <c r="G3" s="317">
        <v>48</v>
      </c>
      <c r="H3" s="316" t="s">
        <v>217</v>
      </c>
      <c r="I3" s="317">
        <v>7</v>
      </c>
      <c r="J3" s="318">
        <f>I3-1</f>
        <v>6</v>
      </c>
      <c r="K3" s="67" t="s">
        <v>95</v>
      </c>
      <c r="L3" s="316" t="s">
        <v>218</v>
      </c>
      <c r="M3" s="316" t="s">
        <v>216</v>
      </c>
      <c r="N3" s="38">
        <f>VLOOKUP($E3,'ZipCode Coordinates'!$A:$E,4,FALSE)</f>
        <v>1810320</v>
      </c>
      <c r="O3" s="38">
        <f>VLOOKUP($E3,'ZipCode Coordinates'!$A:$E,5,FALSE)</f>
        <v>6334990</v>
      </c>
      <c r="P3" s="38">
        <f>VLOOKUP($F3,'ZipCode Coordinates'!$A:$E,4,FALSE)</f>
        <v>1835720</v>
      </c>
      <c r="Q3" s="38">
        <f>VLOOKUP($F3,'ZipCode Coordinates'!$A:$E,5,FALSE)</f>
        <v>6266670</v>
      </c>
      <c r="R3" s="230" t="str">
        <f>IFERROR(VLOOKUP($L3,'External Gateways'!$A$6:$D$10,2,FALSE),"")</f>
        <v/>
      </c>
      <c r="S3" s="38">
        <f>IFERROR(VLOOKUP($L3,'External Gateways'!$A$6:$D$10,3,FALSE),N3)</f>
        <v>1810320</v>
      </c>
      <c r="T3" s="38">
        <f>IFERROR(VLOOKUP($L3,'External Gateways'!$A$6:$D$10,4,FALSE),O3)</f>
        <v>6334990</v>
      </c>
      <c r="U3" s="231">
        <f>SQRT((S3-N3)^2+(T3-O3)^2)/5280</f>
        <v>0</v>
      </c>
      <c r="V3" s="231">
        <f t="shared" ref="V3:V66" si="0">MAX(G3-2*U3,0)</f>
        <v>48</v>
      </c>
    </row>
    <row r="4" spans="1:22" ht="15" customHeight="1" x14ac:dyDescent="0.45">
      <c r="A4" s="216">
        <v>7</v>
      </c>
      <c r="B4" s="316" t="s">
        <v>219</v>
      </c>
      <c r="C4" s="316" t="s">
        <v>220</v>
      </c>
      <c r="D4" s="316" t="s">
        <v>216</v>
      </c>
      <c r="E4" s="67">
        <v>92563</v>
      </c>
      <c r="F4" s="318">
        <v>92101</v>
      </c>
      <c r="G4" s="317">
        <v>142</v>
      </c>
      <c r="H4" s="316" t="s">
        <v>221</v>
      </c>
      <c r="I4" s="317">
        <v>15</v>
      </c>
      <c r="J4" s="318">
        <f t="shared" ref="J4:J67" si="1">I4-1</f>
        <v>14</v>
      </c>
      <c r="K4" s="67" t="s">
        <v>97</v>
      </c>
      <c r="L4" s="316" t="s">
        <v>222</v>
      </c>
      <c r="M4" s="316" t="s">
        <v>216</v>
      </c>
      <c r="N4" s="38">
        <f>VLOOKUP($E4,'ZipCode Coordinates'!$A:$E,4,FALSE)</f>
        <v>2156450</v>
      </c>
      <c r="O4" s="38">
        <f>VLOOKUP($E4,'ZipCode Coordinates'!$A:$E,5,FALSE)</f>
        <v>6288710</v>
      </c>
      <c r="P4" s="38">
        <f>VLOOKUP($F4,'ZipCode Coordinates'!$A:$E,4,FALSE)</f>
        <v>1844080</v>
      </c>
      <c r="Q4" s="38">
        <f>VLOOKUP($F4,'ZipCode Coordinates'!$A:$E,5,FALSE)</f>
        <v>6278770</v>
      </c>
      <c r="R4" s="230" t="str">
        <f>IFERROR(VLOOKUP($L4,'External Gateways'!$A$6:$D$10,2,FALSE),"")</f>
        <v>I-15</v>
      </c>
      <c r="S4" s="38">
        <f>IFERROR(VLOOKUP($L4,'External Gateways'!$A$6:$D$10,3,FALSE),N4)</f>
        <v>2102195</v>
      </c>
      <c r="T4" s="38">
        <f>IFERROR(VLOOKUP($L4,'External Gateways'!$A$6:$D$10,4,FALSE),O4)</f>
        <v>6289147</v>
      </c>
      <c r="U4" s="231">
        <f t="shared" ref="U4:U66" si="2">SQRT((S4-N4)^2+(T4-O4)^2)/5280</f>
        <v>10.275901494735123</v>
      </c>
      <c r="V4" s="231">
        <f t="shared" si="0"/>
        <v>121.44819701052975</v>
      </c>
    </row>
    <row r="5" spans="1:22" ht="15" customHeight="1" x14ac:dyDescent="0.45">
      <c r="A5" s="216">
        <v>14</v>
      </c>
      <c r="B5" s="316" t="s">
        <v>215</v>
      </c>
      <c r="C5" s="316" t="s">
        <v>95</v>
      </c>
      <c r="D5" s="316" t="s">
        <v>216</v>
      </c>
      <c r="E5" s="67">
        <v>92026</v>
      </c>
      <c r="F5" s="318">
        <v>92135</v>
      </c>
      <c r="G5" s="317">
        <v>72</v>
      </c>
      <c r="H5" s="316" t="s">
        <v>223</v>
      </c>
      <c r="I5" s="317">
        <v>7</v>
      </c>
      <c r="J5" s="318">
        <f t="shared" si="1"/>
        <v>6</v>
      </c>
      <c r="K5" s="67" t="s">
        <v>95</v>
      </c>
      <c r="L5" s="316" t="s">
        <v>224</v>
      </c>
      <c r="M5" s="316" t="s">
        <v>216</v>
      </c>
      <c r="N5" s="38">
        <f>VLOOKUP($E5,'ZipCode Coordinates'!$A:$E,4,FALSE)</f>
        <v>2022480</v>
      </c>
      <c r="O5" s="38">
        <f>VLOOKUP($E5,'ZipCode Coordinates'!$A:$E,5,FALSE)</f>
        <v>6297420</v>
      </c>
      <c r="P5" s="38">
        <f>VLOOKUP($F5,'ZipCode Coordinates'!$A:$E,4,FALSE)</f>
        <v>1835720</v>
      </c>
      <c r="Q5" s="38">
        <f>VLOOKUP($F5,'ZipCode Coordinates'!$A:$E,5,FALSE)</f>
        <v>6266670</v>
      </c>
      <c r="R5" s="230" t="str">
        <f>IFERROR(VLOOKUP($L5,'External Gateways'!$A$6:$D$10,2,FALSE),"")</f>
        <v/>
      </c>
      <c r="S5" s="38">
        <f>IFERROR(VLOOKUP($L5,'External Gateways'!$A$6:$D$10,3,FALSE),N5)</f>
        <v>2022480</v>
      </c>
      <c r="T5" s="38">
        <f>IFERROR(VLOOKUP($L5,'External Gateways'!$A$6:$D$10,4,FALSE),O5)</f>
        <v>6297420</v>
      </c>
      <c r="U5" s="231">
        <f t="shared" si="2"/>
        <v>0</v>
      </c>
      <c r="V5" s="231">
        <f t="shared" si="0"/>
        <v>72</v>
      </c>
    </row>
    <row r="6" spans="1:22" ht="15" customHeight="1" x14ac:dyDescent="0.45">
      <c r="A6" s="216">
        <v>16</v>
      </c>
      <c r="B6" s="316" t="s">
        <v>215</v>
      </c>
      <c r="C6" s="316" t="s">
        <v>95</v>
      </c>
      <c r="D6" s="316" t="s">
        <v>216</v>
      </c>
      <c r="E6" s="67">
        <v>92026</v>
      </c>
      <c r="F6" s="318">
        <v>92135</v>
      </c>
      <c r="G6" s="317">
        <v>110</v>
      </c>
      <c r="H6" s="316" t="s">
        <v>225</v>
      </c>
      <c r="I6" s="317">
        <v>10</v>
      </c>
      <c r="J6" s="318">
        <f t="shared" si="1"/>
        <v>9</v>
      </c>
      <c r="K6" s="67" t="s">
        <v>95</v>
      </c>
      <c r="L6" s="316" t="s">
        <v>224</v>
      </c>
      <c r="M6" s="316" t="s">
        <v>216</v>
      </c>
      <c r="N6" s="38">
        <f>VLOOKUP($E6,'ZipCode Coordinates'!$A:$E,4,FALSE)</f>
        <v>2022480</v>
      </c>
      <c r="O6" s="38">
        <f>VLOOKUP($E6,'ZipCode Coordinates'!$A:$E,5,FALSE)</f>
        <v>6297420</v>
      </c>
      <c r="P6" s="38">
        <f>VLOOKUP($F6,'ZipCode Coordinates'!$A:$E,4,FALSE)</f>
        <v>1835720</v>
      </c>
      <c r="Q6" s="38">
        <f>VLOOKUP($F6,'ZipCode Coordinates'!$A:$E,5,FALSE)</f>
        <v>6266670</v>
      </c>
      <c r="R6" s="230" t="str">
        <f>IFERROR(VLOOKUP($L6,'External Gateways'!$A$6:$D$10,2,FALSE),"")</f>
        <v/>
      </c>
      <c r="S6" s="38">
        <f>IFERROR(VLOOKUP($L6,'External Gateways'!$A$6:$D$10,3,FALSE),N6)</f>
        <v>2022480</v>
      </c>
      <c r="T6" s="38">
        <f>IFERROR(VLOOKUP($L6,'External Gateways'!$A$6:$D$10,4,FALSE),O6)</f>
        <v>6297420</v>
      </c>
      <c r="U6" s="231">
        <f t="shared" si="2"/>
        <v>0</v>
      </c>
      <c r="V6" s="231">
        <f t="shared" si="0"/>
        <v>110</v>
      </c>
    </row>
    <row r="7" spans="1:22" ht="15" customHeight="1" x14ac:dyDescent="0.45">
      <c r="A7" s="216">
        <v>18</v>
      </c>
      <c r="B7" s="316" t="s">
        <v>226</v>
      </c>
      <c r="C7" s="316" t="s">
        <v>95</v>
      </c>
      <c r="D7" s="316" t="s">
        <v>216</v>
      </c>
      <c r="E7" s="67">
        <v>92071</v>
      </c>
      <c r="F7" s="318">
        <v>92155</v>
      </c>
      <c r="G7" s="317">
        <v>67</v>
      </c>
      <c r="H7" s="316" t="s">
        <v>217</v>
      </c>
      <c r="I7" s="317">
        <v>7</v>
      </c>
      <c r="J7" s="318">
        <f t="shared" si="1"/>
        <v>6</v>
      </c>
      <c r="K7" s="67" t="s">
        <v>95</v>
      </c>
      <c r="L7" s="316" t="s">
        <v>227</v>
      </c>
      <c r="M7" s="316" t="s">
        <v>216</v>
      </c>
      <c r="N7" s="38">
        <f>VLOOKUP($E7,'ZipCode Coordinates'!$A:$E,4,FALSE)</f>
        <v>1895600</v>
      </c>
      <c r="O7" s="38">
        <f>VLOOKUP($E7,'ZipCode Coordinates'!$A:$E,5,FALSE)</f>
        <v>6327040</v>
      </c>
      <c r="P7" s="38">
        <f>VLOOKUP($F7,'ZipCode Coordinates'!$A:$E,4,FALSE)</f>
        <v>1826710</v>
      </c>
      <c r="Q7" s="38">
        <f>VLOOKUP($F7,'ZipCode Coordinates'!$A:$E,5,FALSE)</f>
        <v>6281240</v>
      </c>
      <c r="R7" s="230" t="str">
        <f>IFERROR(VLOOKUP($L7,'External Gateways'!$A$6:$D$10,2,FALSE),"")</f>
        <v/>
      </c>
      <c r="S7" s="38">
        <f>IFERROR(VLOOKUP($L7,'External Gateways'!$A$6:$D$10,3,FALSE),N7)</f>
        <v>1895600</v>
      </c>
      <c r="T7" s="38">
        <f>IFERROR(VLOOKUP($L7,'External Gateways'!$A$6:$D$10,4,FALSE),O7)</f>
        <v>6327040</v>
      </c>
      <c r="U7" s="231">
        <f t="shared" si="2"/>
        <v>0</v>
      </c>
      <c r="V7" s="231">
        <f t="shared" si="0"/>
        <v>67</v>
      </c>
    </row>
    <row r="8" spans="1:22" ht="15" customHeight="1" x14ac:dyDescent="0.45">
      <c r="A8" s="216">
        <v>27</v>
      </c>
      <c r="B8" s="316" t="s">
        <v>219</v>
      </c>
      <c r="C8" s="316" t="s">
        <v>220</v>
      </c>
      <c r="D8" s="316" t="s">
        <v>216</v>
      </c>
      <c r="E8" s="67">
        <v>91752</v>
      </c>
      <c r="F8" s="318">
        <v>92101</v>
      </c>
      <c r="G8" s="317">
        <v>140</v>
      </c>
      <c r="H8" s="316" t="s">
        <v>228</v>
      </c>
      <c r="I8" s="317">
        <v>7</v>
      </c>
      <c r="J8" s="318">
        <f t="shared" si="1"/>
        <v>6</v>
      </c>
      <c r="K8" s="67" t="s">
        <v>97</v>
      </c>
      <c r="L8" s="316" t="s">
        <v>222</v>
      </c>
      <c r="M8" s="316" t="s">
        <v>216</v>
      </c>
      <c r="N8" s="38">
        <f>VLOOKUP($E8,'ZipCode Coordinates'!$A:$E,4,FALSE)</f>
        <v>2308410</v>
      </c>
      <c r="O8" s="38">
        <f>VLOOKUP($E8,'ZipCode Coordinates'!$A:$E,5,FALSE)</f>
        <v>6172440</v>
      </c>
      <c r="P8" s="38">
        <f>VLOOKUP($F8,'ZipCode Coordinates'!$A:$E,4,FALSE)</f>
        <v>1844080</v>
      </c>
      <c r="Q8" s="38">
        <f>VLOOKUP($F8,'ZipCode Coordinates'!$A:$E,5,FALSE)</f>
        <v>6278770</v>
      </c>
      <c r="R8" s="230" t="str">
        <f>IFERROR(VLOOKUP($L8,'External Gateways'!$A$6:$D$10,2,FALSE),"")</f>
        <v>I-15</v>
      </c>
      <c r="S8" s="38">
        <f>IFERROR(VLOOKUP($L8,'External Gateways'!$A$6:$D$10,3,FALSE),N8)</f>
        <v>2102195</v>
      </c>
      <c r="T8" s="38">
        <f>IFERROR(VLOOKUP($L8,'External Gateways'!$A$6:$D$10,4,FALSE),O8)</f>
        <v>6289147</v>
      </c>
      <c r="U8" s="231">
        <f t="shared" si="2"/>
        <v>44.876833022364607</v>
      </c>
      <c r="V8" s="231">
        <f t="shared" si="0"/>
        <v>50.246333955270785</v>
      </c>
    </row>
    <row r="9" spans="1:22" ht="15" customHeight="1" x14ac:dyDescent="0.45">
      <c r="A9" s="216">
        <v>32</v>
      </c>
      <c r="B9" s="316" t="s">
        <v>229</v>
      </c>
      <c r="C9" s="316" t="s">
        <v>230</v>
      </c>
      <c r="D9" s="316" t="s">
        <v>231</v>
      </c>
      <c r="E9" s="67">
        <v>92592</v>
      </c>
      <c r="F9" s="318">
        <v>92128</v>
      </c>
      <c r="G9" s="317">
        <v>92</v>
      </c>
      <c r="H9" s="316" t="s">
        <v>232</v>
      </c>
      <c r="I9" s="317">
        <v>8</v>
      </c>
      <c r="J9" s="318">
        <f t="shared" si="1"/>
        <v>7</v>
      </c>
      <c r="K9" s="67" t="s">
        <v>97</v>
      </c>
      <c r="L9" s="316" t="s">
        <v>222</v>
      </c>
      <c r="M9" s="316" t="s">
        <v>231</v>
      </c>
      <c r="N9" s="38">
        <f>VLOOKUP($E9,'ZipCode Coordinates'!$A:$E,4,FALSE)</f>
        <v>2128740</v>
      </c>
      <c r="O9" s="38">
        <f>VLOOKUP($E9,'ZipCode Coordinates'!$A:$E,5,FALSE)</f>
        <v>6328900</v>
      </c>
      <c r="P9" s="38">
        <f>VLOOKUP($F9,'ZipCode Coordinates'!$A:$E,4,FALSE)</f>
        <v>1943580</v>
      </c>
      <c r="Q9" s="38">
        <f>VLOOKUP($F9,'ZipCode Coordinates'!$A:$E,5,FALSE)</f>
        <v>6309440</v>
      </c>
      <c r="R9" s="230" t="str">
        <f>IFERROR(VLOOKUP($L9,'External Gateways'!$A$6:$D$10,2,FALSE),"")</f>
        <v>I-15</v>
      </c>
      <c r="S9" s="38">
        <f>IFERROR(VLOOKUP($L9,'External Gateways'!$A$6:$D$10,3,FALSE),N9)</f>
        <v>2102195</v>
      </c>
      <c r="T9" s="38">
        <f>IFERROR(VLOOKUP($L9,'External Gateways'!$A$6:$D$10,4,FALSE),O9)</f>
        <v>6289147</v>
      </c>
      <c r="U9" s="231">
        <f t="shared" si="2"/>
        <v>9.0532245169037147</v>
      </c>
      <c r="V9" s="231">
        <f t="shared" si="0"/>
        <v>73.893550966192578</v>
      </c>
    </row>
    <row r="10" spans="1:22" ht="15" customHeight="1" x14ac:dyDescent="0.45">
      <c r="A10" s="216">
        <v>40</v>
      </c>
      <c r="B10" s="316" t="s">
        <v>233</v>
      </c>
      <c r="C10" s="316" t="s">
        <v>234</v>
      </c>
      <c r="D10" s="316" t="s">
        <v>231</v>
      </c>
      <c r="E10" s="67">
        <v>92596</v>
      </c>
      <c r="F10" s="318">
        <v>92123</v>
      </c>
      <c r="G10" s="317">
        <v>116</v>
      </c>
      <c r="H10" s="316" t="s">
        <v>235</v>
      </c>
      <c r="I10" s="317">
        <v>7</v>
      </c>
      <c r="J10" s="318">
        <f t="shared" si="1"/>
        <v>6</v>
      </c>
      <c r="K10" s="67" t="s">
        <v>97</v>
      </c>
      <c r="L10" s="316" t="s">
        <v>222</v>
      </c>
      <c r="M10" s="316" t="s">
        <v>231</v>
      </c>
      <c r="N10" s="38">
        <f>VLOOKUP($E10,'ZipCode Coordinates'!$A:$E,4,FALSE)</f>
        <v>2177700</v>
      </c>
      <c r="O10" s="38">
        <f>VLOOKUP($E10,'ZipCode Coordinates'!$A:$E,5,FALSE)</f>
        <v>6311340</v>
      </c>
      <c r="P10" s="38">
        <f>VLOOKUP($F10,'ZipCode Coordinates'!$A:$E,4,FALSE)</f>
        <v>1874700</v>
      </c>
      <c r="Q10" s="38">
        <f>VLOOKUP($F10,'ZipCode Coordinates'!$A:$E,5,FALSE)</f>
        <v>6289760</v>
      </c>
      <c r="R10" s="230" t="str">
        <f>IFERROR(VLOOKUP($L10,'External Gateways'!$A$6:$D$10,2,FALSE),"")</f>
        <v>I-15</v>
      </c>
      <c r="S10" s="38">
        <f>IFERROR(VLOOKUP($L10,'External Gateways'!$A$6:$D$10,3,FALSE),N10)</f>
        <v>2102195</v>
      </c>
      <c r="T10" s="38">
        <f>IFERROR(VLOOKUP($L10,'External Gateways'!$A$6:$D$10,4,FALSE),O10)</f>
        <v>6289147</v>
      </c>
      <c r="U10" s="231">
        <f t="shared" si="2"/>
        <v>14.905115649451727</v>
      </c>
      <c r="V10" s="231">
        <f t="shared" si="0"/>
        <v>86.18976870109654</v>
      </c>
    </row>
    <row r="11" spans="1:22" ht="15" customHeight="1" x14ac:dyDescent="0.45">
      <c r="A11" s="216">
        <v>46</v>
      </c>
      <c r="B11" s="316" t="s">
        <v>215</v>
      </c>
      <c r="C11" s="316" t="s">
        <v>95</v>
      </c>
      <c r="D11" s="316" t="s">
        <v>216</v>
      </c>
      <c r="E11" s="67">
        <v>92129</v>
      </c>
      <c r="F11" s="318">
        <v>92135</v>
      </c>
      <c r="G11" s="317">
        <v>74</v>
      </c>
      <c r="H11" s="316" t="s">
        <v>217</v>
      </c>
      <c r="I11" s="317">
        <v>7</v>
      </c>
      <c r="J11" s="318">
        <f t="shared" si="1"/>
        <v>6</v>
      </c>
      <c r="K11" s="67" t="s">
        <v>95</v>
      </c>
      <c r="L11" s="316" t="s">
        <v>231</v>
      </c>
      <c r="M11" s="316" t="s">
        <v>216</v>
      </c>
      <c r="N11" s="38">
        <f>VLOOKUP($E11,'ZipCode Coordinates'!$A:$E,4,FALSE)</f>
        <v>1931860</v>
      </c>
      <c r="O11" s="38">
        <f>VLOOKUP($E11,'ZipCode Coordinates'!$A:$E,5,FALSE)</f>
        <v>6293150</v>
      </c>
      <c r="P11" s="38">
        <f>VLOOKUP($F11,'ZipCode Coordinates'!$A:$E,4,FALSE)</f>
        <v>1835720</v>
      </c>
      <c r="Q11" s="38">
        <f>VLOOKUP($F11,'ZipCode Coordinates'!$A:$E,5,FALSE)</f>
        <v>6266670</v>
      </c>
      <c r="R11" s="230" t="str">
        <f>IFERROR(VLOOKUP($L11,'External Gateways'!$A$6:$D$10,2,FALSE),"")</f>
        <v/>
      </c>
      <c r="S11" s="38">
        <f>IFERROR(VLOOKUP($L11,'External Gateways'!$A$6:$D$10,3,FALSE),N11)</f>
        <v>1931860</v>
      </c>
      <c r="T11" s="38">
        <f>IFERROR(VLOOKUP($L11,'External Gateways'!$A$6:$D$10,4,FALSE),O11)</f>
        <v>6293150</v>
      </c>
      <c r="U11" s="231">
        <f t="shared" si="2"/>
        <v>0</v>
      </c>
      <c r="V11" s="231">
        <f t="shared" si="0"/>
        <v>74</v>
      </c>
    </row>
    <row r="12" spans="1:22" ht="15" customHeight="1" x14ac:dyDescent="0.45">
      <c r="A12" s="216">
        <v>61</v>
      </c>
      <c r="B12" s="316" t="s">
        <v>236</v>
      </c>
      <c r="C12" s="316" t="s">
        <v>95</v>
      </c>
      <c r="D12" s="316" t="s">
        <v>216</v>
      </c>
      <c r="E12" s="67">
        <v>92562</v>
      </c>
      <c r="F12" s="318">
        <v>92135</v>
      </c>
      <c r="G12" s="317">
        <v>136</v>
      </c>
      <c r="H12" s="316" t="s">
        <v>237</v>
      </c>
      <c r="I12" s="317">
        <v>7</v>
      </c>
      <c r="J12" s="318">
        <f t="shared" si="1"/>
        <v>6</v>
      </c>
      <c r="K12" s="67" t="s">
        <v>95</v>
      </c>
      <c r="L12" s="316" t="s">
        <v>222</v>
      </c>
      <c r="M12" s="316" t="s">
        <v>216</v>
      </c>
      <c r="N12" s="38">
        <f>VLOOKUP($E12,'ZipCode Coordinates'!$A:$E,4,FALSE)</f>
        <v>2144470</v>
      </c>
      <c r="O12" s="38">
        <f>VLOOKUP($E12,'ZipCode Coordinates'!$A:$E,5,FALSE)</f>
        <v>6251450</v>
      </c>
      <c r="P12" s="38">
        <f>VLOOKUP($F12,'ZipCode Coordinates'!$A:$E,4,FALSE)</f>
        <v>1835720</v>
      </c>
      <c r="Q12" s="38">
        <f>VLOOKUP($F12,'ZipCode Coordinates'!$A:$E,5,FALSE)</f>
        <v>6266670</v>
      </c>
      <c r="R12" s="230" t="str">
        <f>IFERROR(VLOOKUP($L12,'External Gateways'!$A$6:$D$10,2,FALSE),"")</f>
        <v>I-15</v>
      </c>
      <c r="S12" s="38">
        <f>IFERROR(VLOOKUP($L12,'External Gateways'!$A$6:$D$10,3,FALSE),N12)</f>
        <v>2102195</v>
      </c>
      <c r="T12" s="38">
        <f>IFERROR(VLOOKUP($L12,'External Gateways'!$A$6:$D$10,4,FALSE),O12)</f>
        <v>6289147</v>
      </c>
      <c r="U12" s="231">
        <f t="shared" si="2"/>
        <v>10.727523233277124</v>
      </c>
      <c r="V12" s="231">
        <f t="shared" si="0"/>
        <v>114.54495353344575</v>
      </c>
    </row>
    <row r="13" spans="1:22" ht="15" customHeight="1" x14ac:dyDescent="0.45">
      <c r="A13" s="216">
        <v>62</v>
      </c>
      <c r="B13" s="316" t="s">
        <v>238</v>
      </c>
      <c r="C13" s="316" t="s">
        <v>220</v>
      </c>
      <c r="D13" s="316" t="s">
        <v>216</v>
      </c>
      <c r="E13" s="67">
        <v>92591</v>
      </c>
      <c r="F13" s="318">
        <v>92113</v>
      </c>
      <c r="G13" s="317">
        <v>124</v>
      </c>
      <c r="H13" s="316" t="s">
        <v>239</v>
      </c>
      <c r="I13" s="317">
        <v>7</v>
      </c>
      <c r="J13" s="318">
        <f t="shared" si="1"/>
        <v>6</v>
      </c>
      <c r="K13" s="67" t="s">
        <v>97</v>
      </c>
      <c r="L13" s="316" t="s">
        <v>222</v>
      </c>
      <c r="M13" s="316" t="s">
        <v>216</v>
      </c>
      <c r="N13" s="38">
        <f>VLOOKUP($E13,'ZipCode Coordinates'!$A:$E,4,FALSE)</f>
        <v>2138420</v>
      </c>
      <c r="O13" s="38">
        <f>VLOOKUP($E13,'ZipCode Coordinates'!$A:$E,5,FALSE)</f>
        <v>6299220</v>
      </c>
      <c r="P13" s="38">
        <f>VLOOKUP($F13,'ZipCode Coordinates'!$A:$E,4,FALSE)</f>
        <v>1834470</v>
      </c>
      <c r="Q13" s="38">
        <f>VLOOKUP($F13,'ZipCode Coordinates'!$A:$E,5,FALSE)</f>
        <v>6294590</v>
      </c>
      <c r="R13" s="230" t="str">
        <f>IFERROR(VLOOKUP($L13,'External Gateways'!$A$6:$D$10,2,FALSE),"")</f>
        <v>I-15</v>
      </c>
      <c r="S13" s="38">
        <f>IFERROR(VLOOKUP($L13,'External Gateways'!$A$6:$D$10,3,FALSE),N13)</f>
        <v>2102195</v>
      </c>
      <c r="T13" s="38">
        <f>IFERROR(VLOOKUP($L13,'External Gateways'!$A$6:$D$10,4,FALSE),O13)</f>
        <v>6289147</v>
      </c>
      <c r="U13" s="231">
        <f t="shared" si="2"/>
        <v>7.1211011888925713</v>
      </c>
      <c r="V13" s="231">
        <f t="shared" si="0"/>
        <v>109.75779762221485</v>
      </c>
    </row>
    <row r="14" spans="1:22" ht="15" customHeight="1" x14ac:dyDescent="0.45">
      <c r="A14" s="216">
        <v>78</v>
      </c>
      <c r="B14" s="316" t="s">
        <v>215</v>
      </c>
      <c r="C14" s="316" t="s">
        <v>95</v>
      </c>
      <c r="D14" s="316" t="s">
        <v>216</v>
      </c>
      <c r="E14" s="67">
        <v>92591</v>
      </c>
      <c r="F14" s="318">
        <v>92135</v>
      </c>
      <c r="G14" s="317">
        <v>153</v>
      </c>
      <c r="H14" s="316" t="s">
        <v>240</v>
      </c>
      <c r="I14" s="317">
        <v>8</v>
      </c>
      <c r="J14" s="318">
        <f t="shared" si="1"/>
        <v>7</v>
      </c>
      <c r="K14" s="67" t="s">
        <v>95</v>
      </c>
      <c r="L14" s="316" t="s">
        <v>222</v>
      </c>
      <c r="M14" s="316" t="s">
        <v>216</v>
      </c>
      <c r="N14" s="38">
        <f>VLOOKUP($E14,'ZipCode Coordinates'!$A:$E,4,FALSE)</f>
        <v>2138420</v>
      </c>
      <c r="O14" s="38">
        <f>VLOOKUP($E14,'ZipCode Coordinates'!$A:$E,5,FALSE)</f>
        <v>6299220</v>
      </c>
      <c r="P14" s="38">
        <f>VLOOKUP($F14,'ZipCode Coordinates'!$A:$E,4,FALSE)</f>
        <v>1835720</v>
      </c>
      <c r="Q14" s="38">
        <f>VLOOKUP($F14,'ZipCode Coordinates'!$A:$E,5,FALSE)</f>
        <v>6266670</v>
      </c>
      <c r="R14" s="230" t="str">
        <f>IFERROR(VLOOKUP($L14,'External Gateways'!$A$6:$D$10,2,FALSE),"")</f>
        <v>I-15</v>
      </c>
      <c r="S14" s="38">
        <f>IFERROR(VLOOKUP($L14,'External Gateways'!$A$6:$D$10,3,FALSE),N14)</f>
        <v>2102195</v>
      </c>
      <c r="T14" s="38">
        <f>IFERROR(VLOOKUP($L14,'External Gateways'!$A$6:$D$10,4,FALSE),O14)</f>
        <v>6289147</v>
      </c>
      <c r="U14" s="231">
        <f t="shared" si="2"/>
        <v>7.1211011888925713</v>
      </c>
      <c r="V14" s="231">
        <f t="shared" si="0"/>
        <v>138.75779762221487</v>
      </c>
    </row>
    <row r="15" spans="1:22" ht="15" customHeight="1" x14ac:dyDescent="0.45">
      <c r="A15" s="216">
        <v>126</v>
      </c>
      <c r="B15" s="316" t="s">
        <v>215</v>
      </c>
      <c r="C15" s="316" t="s">
        <v>95</v>
      </c>
      <c r="D15" s="316" t="s">
        <v>216</v>
      </c>
      <c r="E15" s="67">
        <v>92592</v>
      </c>
      <c r="F15" s="318">
        <v>92135</v>
      </c>
      <c r="G15" s="317">
        <v>130</v>
      </c>
      <c r="H15" s="316" t="s">
        <v>239</v>
      </c>
      <c r="I15" s="317">
        <v>7</v>
      </c>
      <c r="J15" s="318">
        <f t="shared" si="1"/>
        <v>6</v>
      </c>
      <c r="K15" s="67" t="s">
        <v>95</v>
      </c>
      <c r="L15" s="316" t="s">
        <v>222</v>
      </c>
      <c r="M15" s="316" t="s">
        <v>216</v>
      </c>
      <c r="N15" s="38">
        <f>VLOOKUP($E15,'ZipCode Coordinates'!$A:$E,4,FALSE)</f>
        <v>2128740</v>
      </c>
      <c r="O15" s="38">
        <f>VLOOKUP($E15,'ZipCode Coordinates'!$A:$E,5,FALSE)</f>
        <v>6328900</v>
      </c>
      <c r="P15" s="38">
        <f>VLOOKUP($F15,'ZipCode Coordinates'!$A:$E,4,FALSE)</f>
        <v>1835720</v>
      </c>
      <c r="Q15" s="38">
        <f>VLOOKUP($F15,'ZipCode Coordinates'!$A:$E,5,FALSE)</f>
        <v>6266670</v>
      </c>
      <c r="R15" s="230" t="str">
        <f>IFERROR(VLOOKUP($L15,'External Gateways'!$A$6:$D$10,2,FALSE),"")</f>
        <v>I-15</v>
      </c>
      <c r="S15" s="38">
        <f>IFERROR(VLOOKUP($L15,'External Gateways'!$A$6:$D$10,3,FALSE),N15)</f>
        <v>2102195</v>
      </c>
      <c r="T15" s="38">
        <f>IFERROR(VLOOKUP($L15,'External Gateways'!$A$6:$D$10,4,FALSE),O15)</f>
        <v>6289147</v>
      </c>
      <c r="U15" s="231">
        <f t="shared" si="2"/>
        <v>9.0532245169037147</v>
      </c>
      <c r="V15" s="231">
        <f t="shared" si="0"/>
        <v>111.89355096619258</v>
      </c>
    </row>
    <row r="16" spans="1:22" ht="15" customHeight="1" x14ac:dyDescent="0.45">
      <c r="A16" s="216">
        <v>172</v>
      </c>
      <c r="B16" s="316" t="s">
        <v>215</v>
      </c>
      <c r="C16" s="316" t="s">
        <v>95</v>
      </c>
      <c r="D16" s="316" t="s">
        <v>216</v>
      </c>
      <c r="E16" s="67">
        <v>92683</v>
      </c>
      <c r="F16" s="318">
        <v>92135</v>
      </c>
      <c r="G16" s="317">
        <v>232</v>
      </c>
      <c r="H16" s="316" t="s">
        <v>241</v>
      </c>
      <c r="I16" s="317">
        <v>7</v>
      </c>
      <c r="J16" s="318">
        <f t="shared" si="1"/>
        <v>6</v>
      </c>
      <c r="K16" s="67" t="s">
        <v>95</v>
      </c>
      <c r="L16" s="316" t="s">
        <v>242</v>
      </c>
      <c r="M16" s="316" t="s">
        <v>216</v>
      </c>
      <c r="N16" s="38">
        <f>VLOOKUP($E16,'ZipCode Coordinates'!$A:$E,4,FALSE)</f>
        <v>2221860</v>
      </c>
      <c r="O16" s="38">
        <f>VLOOKUP($E16,'ZipCode Coordinates'!$A:$E,5,FALSE)</f>
        <v>6031600</v>
      </c>
      <c r="P16" s="38">
        <f>VLOOKUP($F16,'ZipCode Coordinates'!$A:$E,4,FALSE)</f>
        <v>1835720</v>
      </c>
      <c r="Q16" s="38">
        <f>VLOOKUP($F16,'ZipCode Coordinates'!$A:$E,5,FALSE)</f>
        <v>6266670</v>
      </c>
      <c r="R16" s="230" t="str">
        <f>IFERROR(VLOOKUP($L16,'External Gateways'!$A$6:$D$10,2,FALSE),"")</f>
        <v>I-5</v>
      </c>
      <c r="S16" s="38">
        <f>IFERROR(VLOOKUP($L16,'External Gateways'!$A$6:$D$10,3,FALSE),N16)</f>
        <v>2090594</v>
      </c>
      <c r="T16" s="38">
        <f>IFERROR(VLOOKUP($L16,'External Gateways'!$A$6:$D$10,4,FALSE),O16)</f>
        <v>6151524</v>
      </c>
      <c r="U16" s="231">
        <f t="shared" si="2"/>
        <v>33.674076534768808</v>
      </c>
      <c r="V16" s="231">
        <f t="shared" si="0"/>
        <v>164.6518469304624</v>
      </c>
    </row>
    <row r="17" spans="1:22" ht="15" customHeight="1" x14ac:dyDescent="0.45">
      <c r="A17" s="216">
        <v>174</v>
      </c>
      <c r="B17" s="316" t="s">
        <v>215</v>
      </c>
      <c r="C17" s="316" t="s">
        <v>95</v>
      </c>
      <c r="D17" s="316" t="s">
        <v>216</v>
      </c>
      <c r="E17" s="67">
        <v>92064</v>
      </c>
      <c r="F17" s="318">
        <v>92135</v>
      </c>
      <c r="G17" s="317">
        <v>85</v>
      </c>
      <c r="H17" s="316" t="s">
        <v>235</v>
      </c>
      <c r="I17" s="317">
        <v>7</v>
      </c>
      <c r="J17" s="318">
        <f t="shared" si="1"/>
        <v>6</v>
      </c>
      <c r="K17" s="67" t="s">
        <v>95</v>
      </c>
      <c r="L17" s="316" t="s">
        <v>231</v>
      </c>
      <c r="M17" s="316" t="s">
        <v>216</v>
      </c>
      <c r="N17" s="38">
        <f>VLOOKUP($E17,'ZipCode Coordinates'!$A:$E,4,FALSE)</f>
        <v>1939040</v>
      </c>
      <c r="O17" s="38">
        <f>VLOOKUP($E17,'ZipCode Coordinates'!$A:$E,5,FALSE)</f>
        <v>6325350</v>
      </c>
      <c r="P17" s="38">
        <f>VLOOKUP($F17,'ZipCode Coordinates'!$A:$E,4,FALSE)</f>
        <v>1835720</v>
      </c>
      <c r="Q17" s="38">
        <f>VLOOKUP($F17,'ZipCode Coordinates'!$A:$E,5,FALSE)</f>
        <v>6266670</v>
      </c>
      <c r="R17" s="230" t="str">
        <f>IFERROR(VLOOKUP($L17,'External Gateways'!$A$6:$D$10,2,FALSE),"")</f>
        <v/>
      </c>
      <c r="S17" s="38">
        <f>IFERROR(VLOOKUP($L17,'External Gateways'!$A$6:$D$10,3,FALSE),N17)</f>
        <v>1939040</v>
      </c>
      <c r="T17" s="38">
        <f>IFERROR(VLOOKUP($L17,'External Gateways'!$A$6:$D$10,4,FALSE),O17)</f>
        <v>6325350</v>
      </c>
      <c r="U17" s="231">
        <f t="shared" si="2"/>
        <v>0</v>
      </c>
      <c r="V17" s="231">
        <f t="shared" si="0"/>
        <v>85</v>
      </c>
    </row>
    <row r="18" spans="1:22" ht="15" customHeight="1" x14ac:dyDescent="0.45">
      <c r="A18" s="216">
        <v>178</v>
      </c>
      <c r="B18" s="316" t="s">
        <v>243</v>
      </c>
      <c r="C18" s="316" t="s">
        <v>230</v>
      </c>
      <c r="D18" s="316" t="s">
        <v>231</v>
      </c>
      <c r="E18" s="67">
        <v>92592</v>
      </c>
      <c r="F18" s="318">
        <v>92123</v>
      </c>
      <c r="G18" s="317">
        <v>131</v>
      </c>
      <c r="H18" s="316" t="s">
        <v>225</v>
      </c>
      <c r="I18" s="317">
        <v>10</v>
      </c>
      <c r="J18" s="318">
        <f t="shared" si="1"/>
        <v>9</v>
      </c>
      <c r="K18" s="67" t="s">
        <v>97</v>
      </c>
      <c r="L18" s="316" t="s">
        <v>222</v>
      </c>
      <c r="M18" s="316" t="s">
        <v>231</v>
      </c>
      <c r="N18" s="38">
        <f>VLOOKUP($E18,'ZipCode Coordinates'!$A:$E,4,FALSE)</f>
        <v>2128740</v>
      </c>
      <c r="O18" s="38">
        <f>VLOOKUP($E18,'ZipCode Coordinates'!$A:$E,5,FALSE)</f>
        <v>6328900</v>
      </c>
      <c r="P18" s="38">
        <f>VLOOKUP($F18,'ZipCode Coordinates'!$A:$E,4,FALSE)</f>
        <v>1874700</v>
      </c>
      <c r="Q18" s="38">
        <f>VLOOKUP($F18,'ZipCode Coordinates'!$A:$E,5,FALSE)</f>
        <v>6289760</v>
      </c>
      <c r="R18" s="230" t="str">
        <f>IFERROR(VLOOKUP($L18,'External Gateways'!$A$6:$D$10,2,FALSE),"")</f>
        <v>I-15</v>
      </c>
      <c r="S18" s="38">
        <f>IFERROR(VLOOKUP($L18,'External Gateways'!$A$6:$D$10,3,FALSE),N18)</f>
        <v>2102195</v>
      </c>
      <c r="T18" s="38">
        <f>IFERROR(VLOOKUP($L18,'External Gateways'!$A$6:$D$10,4,FALSE),O18)</f>
        <v>6289147</v>
      </c>
      <c r="U18" s="231">
        <f t="shared" si="2"/>
        <v>9.0532245169037147</v>
      </c>
      <c r="V18" s="231">
        <f t="shared" si="0"/>
        <v>112.89355096619258</v>
      </c>
    </row>
    <row r="19" spans="1:22" ht="15" customHeight="1" x14ac:dyDescent="0.45">
      <c r="A19" s="216">
        <v>196</v>
      </c>
      <c r="B19" s="316" t="s">
        <v>215</v>
      </c>
      <c r="C19" s="316" t="s">
        <v>95</v>
      </c>
      <c r="D19" s="316" t="s">
        <v>216</v>
      </c>
      <c r="E19" s="67">
        <v>92127</v>
      </c>
      <c r="F19" s="318">
        <v>92135</v>
      </c>
      <c r="G19" s="317">
        <v>78</v>
      </c>
      <c r="H19" s="316" t="s">
        <v>244</v>
      </c>
      <c r="I19" s="317">
        <v>8</v>
      </c>
      <c r="J19" s="318">
        <f t="shared" si="1"/>
        <v>7</v>
      </c>
      <c r="K19" s="67" t="s">
        <v>95</v>
      </c>
      <c r="L19" s="316" t="s">
        <v>231</v>
      </c>
      <c r="M19" s="316" t="s">
        <v>216</v>
      </c>
      <c r="N19" s="38">
        <f>VLOOKUP($E19,'ZipCode Coordinates'!$A:$E,4,FALSE)</f>
        <v>1951970</v>
      </c>
      <c r="O19" s="38">
        <f>VLOOKUP($E19,'ZipCode Coordinates'!$A:$E,5,FALSE)</f>
        <v>6293830</v>
      </c>
      <c r="P19" s="38">
        <f>VLOOKUP($F19,'ZipCode Coordinates'!$A:$E,4,FALSE)</f>
        <v>1835720</v>
      </c>
      <c r="Q19" s="38">
        <f>VLOOKUP($F19,'ZipCode Coordinates'!$A:$E,5,FALSE)</f>
        <v>6266670</v>
      </c>
      <c r="R19" s="230" t="str">
        <f>IFERROR(VLOOKUP($L19,'External Gateways'!$A$6:$D$10,2,FALSE),"")</f>
        <v/>
      </c>
      <c r="S19" s="38">
        <f>IFERROR(VLOOKUP($L19,'External Gateways'!$A$6:$D$10,3,FALSE),N19)</f>
        <v>1951970</v>
      </c>
      <c r="T19" s="38">
        <f>IFERROR(VLOOKUP($L19,'External Gateways'!$A$6:$D$10,4,FALSE),O19)</f>
        <v>6293830</v>
      </c>
      <c r="U19" s="231">
        <f t="shared" si="2"/>
        <v>0</v>
      </c>
      <c r="V19" s="231">
        <f t="shared" si="0"/>
        <v>78</v>
      </c>
    </row>
    <row r="20" spans="1:22" ht="15" customHeight="1" x14ac:dyDescent="0.45">
      <c r="A20" s="216">
        <v>210</v>
      </c>
      <c r="B20" s="316" t="s">
        <v>245</v>
      </c>
      <c r="C20" s="316" t="s">
        <v>95</v>
      </c>
      <c r="D20" s="316" t="s">
        <v>216</v>
      </c>
      <c r="E20" s="67">
        <v>92065</v>
      </c>
      <c r="F20" s="318">
        <v>92135</v>
      </c>
      <c r="G20" s="317">
        <v>78</v>
      </c>
      <c r="H20" s="316" t="s">
        <v>246</v>
      </c>
      <c r="I20" s="317">
        <v>7</v>
      </c>
      <c r="J20" s="318">
        <f t="shared" si="1"/>
        <v>6</v>
      </c>
      <c r="K20" s="67" t="s">
        <v>95</v>
      </c>
      <c r="L20" s="316" t="s">
        <v>227</v>
      </c>
      <c r="M20" s="316" t="s">
        <v>216</v>
      </c>
      <c r="N20" s="38">
        <f>VLOOKUP($E20,'ZipCode Coordinates'!$A:$E,4,FALSE)</f>
        <v>1959680</v>
      </c>
      <c r="O20" s="38">
        <f>VLOOKUP($E20,'ZipCode Coordinates'!$A:$E,5,FALSE)</f>
        <v>6378530</v>
      </c>
      <c r="P20" s="38">
        <f>VLOOKUP($F20,'ZipCode Coordinates'!$A:$E,4,FALSE)</f>
        <v>1835720</v>
      </c>
      <c r="Q20" s="38">
        <f>VLOOKUP($F20,'ZipCode Coordinates'!$A:$E,5,FALSE)</f>
        <v>6266670</v>
      </c>
      <c r="R20" s="230" t="str">
        <f>IFERROR(VLOOKUP($L20,'External Gateways'!$A$6:$D$10,2,FALSE),"")</f>
        <v/>
      </c>
      <c r="S20" s="38">
        <f>IFERROR(VLOOKUP($L20,'External Gateways'!$A$6:$D$10,3,FALSE),N20)</f>
        <v>1959680</v>
      </c>
      <c r="T20" s="38">
        <f>IFERROR(VLOOKUP($L20,'External Gateways'!$A$6:$D$10,4,FALSE),O20)</f>
        <v>6378530</v>
      </c>
      <c r="U20" s="231">
        <f t="shared" si="2"/>
        <v>0</v>
      </c>
      <c r="V20" s="231">
        <f t="shared" si="0"/>
        <v>78</v>
      </c>
    </row>
    <row r="21" spans="1:22" ht="15" customHeight="1" x14ac:dyDescent="0.45">
      <c r="A21" s="216">
        <v>218</v>
      </c>
      <c r="B21" s="316" t="s">
        <v>215</v>
      </c>
      <c r="C21" s="316" t="s">
        <v>95</v>
      </c>
      <c r="D21" s="316" t="s">
        <v>216</v>
      </c>
      <c r="E21" s="67">
        <v>92129</v>
      </c>
      <c r="F21" s="318">
        <v>92135</v>
      </c>
      <c r="G21" s="317">
        <v>48</v>
      </c>
      <c r="H21" s="316" t="s">
        <v>247</v>
      </c>
      <c r="I21" s="317">
        <v>7</v>
      </c>
      <c r="J21" s="318">
        <f t="shared" si="1"/>
        <v>6</v>
      </c>
      <c r="K21" s="67" t="s">
        <v>95</v>
      </c>
      <c r="L21" s="316" t="s">
        <v>231</v>
      </c>
      <c r="M21" s="316" t="s">
        <v>216</v>
      </c>
      <c r="N21" s="38">
        <f>VLOOKUP($E21,'ZipCode Coordinates'!$A:$E,4,FALSE)</f>
        <v>1931860</v>
      </c>
      <c r="O21" s="38">
        <f>VLOOKUP($E21,'ZipCode Coordinates'!$A:$E,5,FALSE)</f>
        <v>6293150</v>
      </c>
      <c r="P21" s="38">
        <f>VLOOKUP($F21,'ZipCode Coordinates'!$A:$E,4,FALSE)</f>
        <v>1835720</v>
      </c>
      <c r="Q21" s="38">
        <f>VLOOKUP($F21,'ZipCode Coordinates'!$A:$E,5,FALSE)</f>
        <v>6266670</v>
      </c>
      <c r="R21" s="230" t="str">
        <f>IFERROR(VLOOKUP($L21,'External Gateways'!$A$6:$D$10,2,FALSE),"")</f>
        <v/>
      </c>
      <c r="S21" s="38">
        <f>IFERROR(VLOOKUP($L21,'External Gateways'!$A$6:$D$10,3,FALSE),N21)</f>
        <v>1931860</v>
      </c>
      <c r="T21" s="38">
        <f>IFERROR(VLOOKUP($L21,'External Gateways'!$A$6:$D$10,4,FALSE),O21)</f>
        <v>6293150</v>
      </c>
      <c r="U21" s="231">
        <f t="shared" si="2"/>
        <v>0</v>
      </c>
      <c r="V21" s="231">
        <f t="shared" si="0"/>
        <v>48</v>
      </c>
    </row>
    <row r="22" spans="1:22" ht="15" customHeight="1" x14ac:dyDescent="0.45">
      <c r="A22" s="216">
        <v>226</v>
      </c>
      <c r="B22" s="316" t="s">
        <v>248</v>
      </c>
      <c r="C22" s="316" t="s">
        <v>230</v>
      </c>
      <c r="D22" s="316" t="s">
        <v>249</v>
      </c>
      <c r="E22" s="67">
        <v>91911</v>
      </c>
      <c r="F22" s="318">
        <v>92010</v>
      </c>
      <c r="G22" s="317">
        <v>78</v>
      </c>
      <c r="H22" s="316" t="s">
        <v>241</v>
      </c>
      <c r="I22" s="317">
        <v>7</v>
      </c>
      <c r="J22" s="318">
        <f t="shared" si="1"/>
        <v>6</v>
      </c>
      <c r="K22" s="67" t="s">
        <v>97</v>
      </c>
      <c r="L22" s="316" t="s">
        <v>218</v>
      </c>
      <c r="M22" s="316" t="s">
        <v>249</v>
      </c>
      <c r="N22" s="38">
        <f>VLOOKUP($E22,'ZipCode Coordinates'!$A:$E,4,FALSE)</f>
        <v>1801570</v>
      </c>
      <c r="O22" s="38">
        <f>VLOOKUP($E22,'ZipCode Coordinates'!$A:$E,5,FALSE)</f>
        <v>6315270</v>
      </c>
      <c r="P22" s="38">
        <f>VLOOKUP($F22,'ZipCode Coordinates'!$A:$E,4,FALSE)</f>
        <v>2002190</v>
      </c>
      <c r="Q22" s="38">
        <f>VLOOKUP($F22,'ZipCode Coordinates'!$A:$E,5,FALSE)</f>
        <v>6245090</v>
      </c>
      <c r="R22" s="230" t="str">
        <f>IFERROR(VLOOKUP($L22,'External Gateways'!$A$6:$D$10,2,FALSE),"")</f>
        <v/>
      </c>
      <c r="S22" s="38">
        <f>IFERROR(VLOOKUP($L22,'External Gateways'!$A$6:$D$10,3,FALSE),N22)</f>
        <v>1801570</v>
      </c>
      <c r="T22" s="38">
        <f>IFERROR(VLOOKUP($L22,'External Gateways'!$A$6:$D$10,4,FALSE),O22)</f>
        <v>6315270</v>
      </c>
      <c r="U22" s="231">
        <f t="shared" si="2"/>
        <v>0</v>
      </c>
      <c r="V22" s="231">
        <f t="shared" si="0"/>
        <v>78</v>
      </c>
    </row>
    <row r="23" spans="1:22" ht="15" customHeight="1" x14ac:dyDescent="0.45">
      <c r="A23" s="216">
        <v>227</v>
      </c>
      <c r="B23" s="316" t="s">
        <v>250</v>
      </c>
      <c r="C23" s="316" t="s">
        <v>251</v>
      </c>
      <c r="D23" s="316" t="s">
        <v>216</v>
      </c>
      <c r="E23" s="67">
        <v>92040</v>
      </c>
      <c r="F23" s="318">
        <v>92101</v>
      </c>
      <c r="G23" s="317">
        <v>48</v>
      </c>
      <c r="H23" s="316" t="s">
        <v>232</v>
      </c>
      <c r="I23" s="317">
        <v>8</v>
      </c>
      <c r="J23" s="318">
        <f t="shared" si="1"/>
        <v>7</v>
      </c>
      <c r="K23" s="67" t="s">
        <v>97</v>
      </c>
      <c r="L23" s="316" t="s">
        <v>227</v>
      </c>
      <c r="M23" s="316" t="s">
        <v>216</v>
      </c>
      <c r="N23" s="38">
        <f>VLOOKUP($E23,'ZipCode Coordinates'!$A:$E,4,FALSE)</f>
        <v>1912600</v>
      </c>
      <c r="O23" s="38">
        <f>VLOOKUP($E23,'ZipCode Coordinates'!$A:$E,5,FALSE)</f>
        <v>6367510</v>
      </c>
      <c r="P23" s="38">
        <f>VLOOKUP($F23,'ZipCode Coordinates'!$A:$E,4,FALSE)</f>
        <v>1844080</v>
      </c>
      <c r="Q23" s="38">
        <f>VLOOKUP($F23,'ZipCode Coordinates'!$A:$E,5,FALSE)</f>
        <v>6278770</v>
      </c>
      <c r="R23" s="230" t="str">
        <f>IFERROR(VLOOKUP($L23,'External Gateways'!$A$6:$D$10,2,FALSE),"")</f>
        <v/>
      </c>
      <c r="S23" s="38">
        <f>IFERROR(VLOOKUP($L23,'External Gateways'!$A$6:$D$10,3,FALSE),N23)</f>
        <v>1912600</v>
      </c>
      <c r="T23" s="38">
        <f>IFERROR(VLOOKUP($L23,'External Gateways'!$A$6:$D$10,4,FALSE),O23)</f>
        <v>6367510</v>
      </c>
      <c r="U23" s="231">
        <f t="shared" si="2"/>
        <v>0</v>
      </c>
      <c r="V23" s="231">
        <f t="shared" si="0"/>
        <v>48</v>
      </c>
    </row>
    <row r="24" spans="1:22" ht="15" customHeight="1" x14ac:dyDescent="0.45">
      <c r="A24" s="216">
        <v>271</v>
      </c>
      <c r="B24" s="316" t="s">
        <v>252</v>
      </c>
      <c r="C24" s="316" t="s">
        <v>251</v>
      </c>
      <c r="D24" s="316" t="s">
        <v>224</v>
      </c>
      <c r="E24" s="67">
        <v>91977</v>
      </c>
      <c r="F24" s="318">
        <v>92027</v>
      </c>
      <c r="G24" s="317">
        <v>84</v>
      </c>
      <c r="H24" s="316" t="s">
        <v>253</v>
      </c>
      <c r="I24" s="317">
        <v>15</v>
      </c>
      <c r="J24" s="318">
        <f t="shared" si="1"/>
        <v>14</v>
      </c>
      <c r="K24" s="67" t="s">
        <v>97</v>
      </c>
      <c r="L24" s="316" t="s">
        <v>227</v>
      </c>
      <c r="M24" s="316" t="s">
        <v>224</v>
      </c>
      <c r="N24" s="38">
        <f>VLOOKUP($E24,'ZipCode Coordinates'!$A:$E,4,FALSE)</f>
        <v>1843860</v>
      </c>
      <c r="O24" s="38">
        <f>VLOOKUP($E24,'ZipCode Coordinates'!$A:$E,5,FALSE)</f>
        <v>6332240</v>
      </c>
      <c r="P24" s="38">
        <f>VLOOKUP($F24,'ZipCode Coordinates'!$A:$E,4,FALSE)</f>
        <v>1994010</v>
      </c>
      <c r="Q24" s="38">
        <f>VLOOKUP($F24,'ZipCode Coordinates'!$A:$E,5,FALSE)</f>
        <v>6337210</v>
      </c>
      <c r="R24" s="230" t="str">
        <f>IFERROR(VLOOKUP($L24,'External Gateways'!$A$6:$D$10,2,FALSE),"")</f>
        <v/>
      </c>
      <c r="S24" s="38">
        <f>IFERROR(VLOOKUP($L24,'External Gateways'!$A$6:$D$10,3,FALSE),N24)</f>
        <v>1843860</v>
      </c>
      <c r="T24" s="38">
        <f>IFERROR(VLOOKUP($L24,'External Gateways'!$A$6:$D$10,4,FALSE),O24)</f>
        <v>6332240</v>
      </c>
      <c r="U24" s="231">
        <f t="shared" si="2"/>
        <v>0</v>
      </c>
      <c r="V24" s="231">
        <f t="shared" si="0"/>
        <v>84</v>
      </c>
    </row>
    <row r="25" spans="1:22" ht="15" customHeight="1" x14ac:dyDescent="0.45">
      <c r="A25" s="216">
        <v>281</v>
      </c>
      <c r="B25" s="316" t="s">
        <v>254</v>
      </c>
      <c r="C25" s="316" t="s">
        <v>220</v>
      </c>
      <c r="D25" s="316" t="s">
        <v>224</v>
      </c>
      <c r="E25" s="67">
        <v>92027</v>
      </c>
      <c r="F25" s="318">
        <v>92081</v>
      </c>
      <c r="G25" s="317">
        <v>28</v>
      </c>
      <c r="H25" s="316" t="s">
        <v>221</v>
      </c>
      <c r="I25" s="317">
        <v>15</v>
      </c>
      <c r="J25" s="318">
        <f t="shared" si="1"/>
        <v>14</v>
      </c>
      <c r="K25" s="67" t="s">
        <v>97</v>
      </c>
      <c r="L25" s="316" t="s">
        <v>224</v>
      </c>
      <c r="M25" s="316" t="s">
        <v>224</v>
      </c>
      <c r="N25" s="38">
        <f>VLOOKUP($E25,'ZipCode Coordinates'!$A:$E,4,FALSE)</f>
        <v>1994010</v>
      </c>
      <c r="O25" s="38">
        <f>VLOOKUP($E25,'ZipCode Coordinates'!$A:$E,5,FALSE)</f>
        <v>6337210</v>
      </c>
      <c r="P25" s="38">
        <f>VLOOKUP($F25,'ZipCode Coordinates'!$A:$E,4,FALSE)</f>
        <v>2005090</v>
      </c>
      <c r="Q25" s="38">
        <f>VLOOKUP($F25,'ZipCode Coordinates'!$A:$E,5,FALSE)</f>
        <v>6258440</v>
      </c>
      <c r="R25" s="230" t="str">
        <f>IFERROR(VLOOKUP($L25,'External Gateways'!$A$6:$D$10,2,FALSE),"")</f>
        <v/>
      </c>
      <c r="S25" s="38">
        <f>IFERROR(VLOOKUP($L25,'External Gateways'!$A$6:$D$10,3,FALSE),N25)</f>
        <v>1994010</v>
      </c>
      <c r="T25" s="38">
        <f>IFERROR(VLOOKUP($L25,'External Gateways'!$A$6:$D$10,4,FALSE),O25)</f>
        <v>6337210</v>
      </c>
      <c r="U25" s="231">
        <f t="shared" si="2"/>
        <v>0</v>
      </c>
      <c r="V25" s="231">
        <f t="shared" si="0"/>
        <v>28</v>
      </c>
    </row>
    <row r="26" spans="1:22" ht="15" customHeight="1" x14ac:dyDescent="0.45">
      <c r="A26" s="216">
        <v>299</v>
      </c>
      <c r="B26" s="316" t="s">
        <v>252</v>
      </c>
      <c r="C26" s="316" t="s">
        <v>251</v>
      </c>
      <c r="D26" s="316" t="s">
        <v>224</v>
      </c>
      <c r="E26" s="67">
        <v>92596</v>
      </c>
      <c r="F26" s="318">
        <v>92027</v>
      </c>
      <c r="G26" s="317">
        <v>74</v>
      </c>
      <c r="H26" s="316" t="s">
        <v>255</v>
      </c>
      <c r="I26" s="317">
        <v>12</v>
      </c>
      <c r="J26" s="318">
        <f t="shared" si="1"/>
        <v>11</v>
      </c>
      <c r="K26" s="67" t="s">
        <v>97</v>
      </c>
      <c r="L26" s="316" t="s">
        <v>222</v>
      </c>
      <c r="M26" s="316" t="s">
        <v>224</v>
      </c>
      <c r="N26" s="38">
        <f>VLOOKUP($E26,'ZipCode Coordinates'!$A:$E,4,FALSE)</f>
        <v>2177700</v>
      </c>
      <c r="O26" s="38">
        <f>VLOOKUP($E26,'ZipCode Coordinates'!$A:$E,5,FALSE)</f>
        <v>6311340</v>
      </c>
      <c r="P26" s="38">
        <f>VLOOKUP($F26,'ZipCode Coordinates'!$A:$E,4,FALSE)</f>
        <v>1994010</v>
      </c>
      <c r="Q26" s="38">
        <f>VLOOKUP($F26,'ZipCode Coordinates'!$A:$E,5,FALSE)</f>
        <v>6337210</v>
      </c>
      <c r="R26" s="230" t="str">
        <f>IFERROR(VLOOKUP($L26,'External Gateways'!$A$6:$D$10,2,FALSE),"")</f>
        <v>I-15</v>
      </c>
      <c r="S26" s="38">
        <f>IFERROR(VLOOKUP($L26,'External Gateways'!$A$6:$D$10,3,FALSE),N26)</f>
        <v>2102195</v>
      </c>
      <c r="T26" s="38">
        <f>IFERROR(VLOOKUP($L26,'External Gateways'!$A$6:$D$10,4,FALSE),O26)</f>
        <v>6289147</v>
      </c>
      <c r="U26" s="231">
        <f t="shared" si="2"/>
        <v>14.905115649451727</v>
      </c>
      <c r="V26" s="231">
        <f t="shared" si="0"/>
        <v>44.189768701096547</v>
      </c>
    </row>
    <row r="27" spans="1:22" ht="15" customHeight="1" x14ac:dyDescent="0.45">
      <c r="A27" s="216">
        <v>327</v>
      </c>
      <c r="B27" s="316" t="s">
        <v>256</v>
      </c>
      <c r="C27" s="316" t="s">
        <v>230</v>
      </c>
      <c r="D27" s="316" t="s">
        <v>231</v>
      </c>
      <c r="E27" s="67">
        <v>92592</v>
      </c>
      <c r="F27" s="318">
        <v>92127</v>
      </c>
      <c r="G27" s="317">
        <v>76</v>
      </c>
      <c r="H27" s="316" t="s">
        <v>257</v>
      </c>
      <c r="I27" s="317">
        <v>9</v>
      </c>
      <c r="J27" s="318">
        <f t="shared" si="1"/>
        <v>8</v>
      </c>
      <c r="K27" s="67" t="s">
        <v>97</v>
      </c>
      <c r="L27" s="316" t="s">
        <v>222</v>
      </c>
      <c r="M27" s="316" t="s">
        <v>231</v>
      </c>
      <c r="N27" s="38">
        <f>VLOOKUP($E27,'ZipCode Coordinates'!$A:$E,4,FALSE)</f>
        <v>2128740</v>
      </c>
      <c r="O27" s="38">
        <f>VLOOKUP($E27,'ZipCode Coordinates'!$A:$E,5,FALSE)</f>
        <v>6328900</v>
      </c>
      <c r="P27" s="38">
        <f>VLOOKUP($F27,'ZipCode Coordinates'!$A:$E,4,FALSE)</f>
        <v>1951970</v>
      </c>
      <c r="Q27" s="38">
        <f>VLOOKUP($F27,'ZipCode Coordinates'!$A:$E,5,FALSE)</f>
        <v>6293830</v>
      </c>
      <c r="R27" s="230" t="str">
        <f>IFERROR(VLOOKUP($L27,'External Gateways'!$A$6:$D$10,2,FALSE),"")</f>
        <v>I-15</v>
      </c>
      <c r="S27" s="38">
        <f>IFERROR(VLOOKUP($L27,'External Gateways'!$A$6:$D$10,3,FALSE),N27)</f>
        <v>2102195</v>
      </c>
      <c r="T27" s="38">
        <f>IFERROR(VLOOKUP($L27,'External Gateways'!$A$6:$D$10,4,FALSE),O27)</f>
        <v>6289147</v>
      </c>
      <c r="U27" s="231">
        <f t="shared" si="2"/>
        <v>9.0532245169037147</v>
      </c>
      <c r="V27" s="231">
        <f t="shared" si="0"/>
        <v>57.893550966192571</v>
      </c>
    </row>
    <row r="28" spans="1:22" ht="15" customHeight="1" x14ac:dyDescent="0.45">
      <c r="A28" s="216">
        <v>336</v>
      </c>
      <c r="B28" s="316" t="s">
        <v>258</v>
      </c>
      <c r="C28" s="316" t="s">
        <v>95</v>
      </c>
      <c r="D28" s="316" t="s">
        <v>216</v>
      </c>
      <c r="E28" s="67">
        <v>92592</v>
      </c>
      <c r="F28" s="318">
        <v>92136</v>
      </c>
      <c r="G28" s="317">
        <v>122</v>
      </c>
      <c r="H28" s="316" t="s">
        <v>259</v>
      </c>
      <c r="I28" s="317">
        <v>8</v>
      </c>
      <c r="J28" s="318">
        <f t="shared" si="1"/>
        <v>7</v>
      </c>
      <c r="K28" s="67" t="s">
        <v>95</v>
      </c>
      <c r="L28" s="316" t="s">
        <v>222</v>
      </c>
      <c r="M28" s="316" t="s">
        <v>216</v>
      </c>
      <c r="N28" s="38">
        <f>VLOOKUP($E28,'ZipCode Coordinates'!$A:$E,4,FALSE)</f>
        <v>2128740</v>
      </c>
      <c r="O28" s="38">
        <f>VLOOKUP($E28,'ZipCode Coordinates'!$A:$E,5,FALSE)</f>
        <v>6328900</v>
      </c>
      <c r="P28" s="38">
        <f>VLOOKUP($F28,'ZipCode Coordinates'!$A:$E,4,FALSE)</f>
        <v>1828370</v>
      </c>
      <c r="Q28" s="38">
        <f>VLOOKUP($F28,'ZipCode Coordinates'!$A:$E,5,FALSE)</f>
        <v>6293940</v>
      </c>
      <c r="R28" s="230" t="str">
        <f>IFERROR(VLOOKUP($L28,'External Gateways'!$A$6:$D$10,2,FALSE),"")</f>
        <v>I-15</v>
      </c>
      <c r="S28" s="38">
        <f>IFERROR(VLOOKUP($L28,'External Gateways'!$A$6:$D$10,3,FALSE),N28)</f>
        <v>2102195</v>
      </c>
      <c r="T28" s="38">
        <f>IFERROR(VLOOKUP($L28,'External Gateways'!$A$6:$D$10,4,FALSE),O28)</f>
        <v>6289147</v>
      </c>
      <c r="U28" s="231">
        <f t="shared" si="2"/>
        <v>9.0532245169037147</v>
      </c>
      <c r="V28" s="231">
        <f t="shared" si="0"/>
        <v>103.89355096619258</v>
      </c>
    </row>
    <row r="29" spans="1:22" ht="15" customHeight="1" x14ac:dyDescent="0.45">
      <c r="A29" s="216">
        <v>343</v>
      </c>
      <c r="B29" s="316" t="s">
        <v>254</v>
      </c>
      <c r="C29" s="316" t="s">
        <v>220</v>
      </c>
      <c r="D29" s="316" t="s">
        <v>224</v>
      </c>
      <c r="E29" s="67">
        <v>91950</v>
      </c>
      <c r="F29" s="318">
        <v>92081</v>
      </c>
      <c r="G29" s="317">
        <v>106</v>
      </c>
      <c r="H29" s="316" t="s">
        <v>260</v>
      </c>
      <c r="I29" s="317">
        <v>15</v>
      </c>
      <c r="J29" s="318">
        <f t="shared" si="1"/>
        <v>14</v>
      </c>
      <c r="K29" s="67" t="s">
        <v>97</v>
      </c>
      <c r="L29" s="316" t="s">
        <v>216</v>
      </c>
      <c r="M29" s="316" t="s">
        <v>224</v>
      </c>
      <c r="N29" s="38">
        <f>VLOOKUP($E29,'ZipCode Coordinates'!$A:$E,4,FALSE)</f>
        <v>1823970</v>
      </c>
      <c r="O29" s="38">
        <f>VLOOKUP($E29,'ZipCode Coordinates'!$A:$E,5,FALSE)</f>
        <v>6302610</v>
      </c>
      <c r="P29" s="38">
        <f>VLOOKUP($F29,'ZipCode Coordinates'!$A:$E,4,FALSE)</f>
        <v>2005090</v>
      </c>
      <c r="Q29" s="38">
        <f>VLOOKUP($F29,'ZipCode Coordinates'!$A:$E,5,FALSE)</f>
        <v>6258440</v>
      </c>
      <c r="R29" s="230" t="str">
        <f>IFERROR(VLOOKUP($L29,'External Gateways'!$A$6:$D$10,2,FALSE),"")</f>
        <v/>
      </c>
      <c r="S29" s="38">
        <f>IFERROR(VLOOKUP($L29,'External Gateways'!$A$6:$D$10,3,FALSE),N29)</f>
        <v>1823970</v>
      </c>
      <c r="T29" s="38">
        <f>IFERROR(VLOOKUP($L29,'External Gateways'!$A$6:$D$10,4,FALSE),O29)</f>
        <v>6302610</v>
      </c>
      <c r="U29" s="231">
        <f t="shared" si="2"/>
        <v>0</v>
      </c>
      <c r="V29" s="231">
        <f t="shared" si="0"/>
        <v>106</v>
      </c>
    </row>
    <row r="30" spans="1:22" ht="15" customHeight="1" x14ac:dyDescent="0.45">
      <c r="A30" s="216">
        <v>362</v>
      </c>
      <c r="B30" s="316" t="s">
        <v>261</v>
      </c>
      <c r="C30" s="316" t="s">
        <v>95</v>
      </c>
      <c r="D30" s="316" t="s">
        <v>249</v>
      </c>
      <c r="E30" s="67">
        <v>92679</v>
      </c>
      <c r="F30" s="318">
        <v>92055</v>
      </c>
      <c r="G30" s="317">
        <v>94</v>
      </c>
      <c r="H30" s="316" t="s">
        <v>262</v>
      </c>
      <c r="I30" s="317">
        <v>8</v>
      </c>
      <c r="J30" s="318">
        <f t="shared" si="1"/>
        <v>7</v>
      </c>
      <c r="K30" s="67" t="s">
        <v>95</v>
      </c>
      <c r="L30" s="316" t="s">
        <v>242</v>
      </c>
      <c r="M30" s="316" t="s">
        <v>249</v>
      </c>
      <c r="N30" s="38">
        <f>VLOOKUP($E30,'ZipCode Coordinates'!$A:$E,4,FALSE)</f>
        <v>2183100</v>
      </c>
      <c r="O30" s="38">
        <f>VLOOKUP($E30,'ZipCode Coordinates'!$A:$E,5,FALSE)</f>
        <v>6161930</v>
      </c>
      <c r="P30" s="38">
        <f>VLOOKUP($F30,'ZipCode Coordinates'!$A:$E,4,FALSE)</f>
        <v>2082470</v>
      </c>
      <c r="Q30" s="38">
        <f>VLOOKUP($F30,'ZipCode Coordinates'!$A:$E,5,FALSE)</f>
        <v>6206470</v>
      </c>
      <c r="R30" s="230" t="str">
        <f>IFERROR(VLOOKUP($L30,'External Gateways'!$A$6:$D$10,2,FALSE),"")</f>
        <v>I-5</v>
      </c>
      <c r="S30" s="38">
        <f>IFERROR(VLOOKUP($L30,'External Gateways'!$A$6:$D$10,3,FALSE),N30)</f>
        <v>2090594</v>
      </c>
      <c r="T30" s="38">
        <f>IFERROR(VLOOKUP($L30,'External Gateways'!$A$6:$D$10,4,FALSE),O30)</f>
        <v>6151524</v>
      </c>
      <c r="U30" s="231">
        <f t="shared" si="2"/>
        <v>17.630576807891781</v>
      </c>
      <c r="V30" s="231">
        <f t="shared" si="0"/>
        <v>58.738846384216437</v>
      </c>
    </row>
    <row r="31" spans="1:22" ht="15" customHeight="1" x14ac:dyDescent="0.45">
      <c r="A31" s="216">
        <v>367</v>
      </c>
      <c r="B31" s="316" t="s">
        <v>219</v>
      </c>
      <c r="C31" s="316" t="s">
        <v>220</v>
      </c>
      <c r="D31" s="316" t="s">
        <v>231</v>
      </c>
      <c r="E31" s="67">
        <v>92563</v>
      </c>
      <c r="F31" s="318">
        <v>92123</v>
      </c>
      <c r="G31" s="317">
        <v>120</v>
      </c>
      <c r="H31" s="316" t="s">
        <v>223</v>
      </c>
      <c r="I31" s="317">
        <v>7</v>
      </c>
      <c r="J31" s="318">
        <f t="shared" si="1"/>
        <v>6</v>
      </c>
      <c r="K31" s="67" t="s">
        <v>97</v>
      </c>
      <c r="L31" s="316" t="s">
        <v>222</v>
      </c>
      <c r="M31" s="316" t="s">
        <v>231</v>
      </c>
      <c r="N31" s="38">
        <f>VLOOKUP($E31,'ZipCode Coordinates'!$A:$E,4,FALSE)</f>
        <v>2156450</v>
      </c>
      <c r="O31" s="38">
        <f>VLOOKUP($E31,'ZipCode Coordinates'!$A:$E,5,FALSE)</f>
        <v>6288710</v>
      </c>
      <c r="P31" s="38">
        <f>VLOOKUP($F31,'ZipCode Coordinates'!$A:$E,4,FALSE)</f>
        <v>1874700</v>
      </c>
      <c r="Q31" s="38">
        <f>VLOOKUP($F31,'ZipCode Coordinates'!$A:$E,5,FALSE)</f>
        <v>6289760</v>
      </c>
      <c r="R31" s="230" t="str">
        <f>IFERROR(VLOOKUP($L31,'External Gateways'!$A$6:$D$10,2,FALSE),"")</f>
        <v>I-15</v>
      </c>
      <c r="S31" s="38">
        <f>IFERROR(VLOOKUP($L31,'External Gateways'!$A$6:$D$10,3,FALSE),N31)</f>
        <v>2102195</v>
      </c>
      <c r="T31" s="38">
        <f>IFERROR(VLOOKUP($L31,'External Gateways'!$A$6:$D$10,4,FALSE),O31)</f>
        <v>6289147</v>
      </c>
      <c r="U31" s="231">
        <f t="shared" si="2"/>
        <v>10.275901494735123</v>
      </c>
      <c r="V31" s="231">
        <f t="shared" si="0"/>
        <v>99.448197010529753</v>
      </c>
    </row>
    <row r="32" spans="1:22" ht="15" customHeight="1" x14ac:dyDescent="0.45">
      <c r="A32" s="216">
        <v>368</v>
      </c>
      <c r="B32" s="316" t="s">
        <v>263</v>
      </c>
      <c r="C32" s="316" t="s">
        <v>220</v>
      </c>
      <c r="D32" s="316" t="s">
        <v>216</v>
      </c>
      <c r="E32" s="67">
        <v>92231</v>
      </c>
      <c r="F32" s="318">
        <v>92113</v>
      </c>
      <c r="G32" s="317">
        <v>230</v>
      </c>
      <c r="H32" s="316" t="s">
        <v>244</v>
      </c>
      <c r="I32" s="317">
        <v>8</v>
      </c>
      <c r="J32" s="318">
        <f t="shared" si="1"/>
        <v>7</v>
      </c>
      <c r="K32" s="67" t="s">
        <v>97</v>
      </c>
      <c r="L32" s="316" t="s">
        <v>264</v>
      </c>
      <c r="M32" s="316" t="s">
        <v>216</v>
      </c>
      <c r="N32" s="38">
        <f>VLOOKUP($E32,'ZipCode Coordinates'!$A:$E,4,FALSE)</f>
        <v>1829680</v>
      </c>
      <c r="O32" s="38">
        <f>VLOOKUP($E32,'ZipCode Coordinates'!$A:$E,5,FALSE)</f>
        <v>6778130</v>
      </c>
      <c r="P32" s="38">
        <f>VLOOKUP($F32,'ZipCode Coordinates'!$A:$E,4,FALSE)</f>
        <v>1834470</v>
      </c>
      <c r="Q32" s="38">
        <f>VLOOKUP($F32,'ZipCode Coordinates'!$A:$E,5,FALSE)</f>
        <v>6294590</v>
      </c>
      <c r="R32" s="230" t="str">
        <f>IFERROR(VLOOKUP($L32,'External Gateways'!$A$6:$D$10,2,FALSE),"")</f>
        <v>I-8</v>
      </c>
      <c r="S32" s="38">
        <f>IFERROR(VLOOKUP($L32,'External Gateways'!$A$6:$D$10,3,FALSE),N32)</f>
        <v>1814524</v>
      </c>
      <c r="T32" s="38">
        <f>IFERROR(VLOOKUP($L32,'External Gateways'!$A$6:$D$10,4,FALSE),O32)</f>
        <v>6606089</v>
      </c>
      <c r="U32" s="231">
        <f t="shared" si="2"/>
        <v>32.709715110593962</v>
      </c>
      <c r="V32" s="231">
        <f t="shared" si="0"/>
        <v>164.58056977881208</v>
      </c>
    </row>
    <row r="33" spans="1:22" ht="15" customHeight="1" x14ac:dyDescent="0.45">
      <c r="A33" s="216">
        <v>369</v>
      </c>
      <c r="B33" s="316" t="s">
        <v>215</v>
      </c>
      <c r="C33" s="316" t="s">
        <v>95</v>
      </c>
      <c r="D33" s="316" t="s">
        <v>216</v>
      </c>
      <c r="E33" s="67">
        <v>92040</v>
      </c>
      <c r="F33" s="318">
        <v>92135</v>
      </c>
      <c r="G33" s="317">
        <v>100</v>
      </c>
      <c r="H33" s="316" t="s">
        <v>223</v>
      </c>
      <c r="I33" s="317">
        <v>7</v>
      </c>
      <c r="J33" s="318">
        <f t="shared" si="1"/>
        <v>6</v>
      </c>
      <c r="K33" s="67" t="s">
        <v>95</v>
      </c>
      <c r="L33" s="316" t="s">
        <v>227</v>
      </c>
      <c r="M33" s="316" t="s">
        <v>216</v>
      </c>
      <c r="N33" s="38">
        <f>VLOOKUP($E33,'ZipCode Coordinates'!$A:$E,4,FALSE)</f>
        <v>1912600</v>
      </c>
      <c r="O33" s="38">
        <f>VLOOKUP($E33,'ZipCode Coordinates'!$A:$E,5,FALSE)</f>
        <v>6367510</v>
      </c>
      <c r="P33" s="38">
        <f>VLOOKUP($F33,'ZipCode Coordinates'!$A:$E,4,FALSE)</f>
        <v>1835720</v>
      </c>
      <c r="Q33" s="38">
        <f>VLOOKUP($F33,'ZipCode Coordinates'!$A:$E,5,FALSE)</f>
        <v>6266670</v>
      </c>
      <c r="R33" s="230" t="str">
        <f>IFERROR(VLOOKUP($L33,'External Gateways'!$A$6:$D$10,2,FALSE),"")</f>
        <v/>
      </c>
      <c r="S33" s="38">
        <f>IFERROR(VLOOKUP($L33,'External Gateways'!$A$6:$D$10,3,FALSE),N33)</f>
        <v>1912600</v>
      </c>
      <c r="T33" s="38">
        <f>IFERROR(VLOOKUP($L33,'External Gateways'!$A$6:$D$10,4,FALSE),O33)</f>
        <v>6367510</v>
      </c>
      <c r="U33" s="231">
        <f t="shared" si="2"/>
        <v>0</v>
      </c>
      <c r="V33" s="231">
        <f t="shared" si="0"/>
        <v>100</v>
      </c>
    </row>
    <row r="34" spans="1:22" ht="15" customHeight="1" x14ac:dyDescent="0.45">
      <c r="A34" s="216">
        <v>374</v>
      </c>
      <c r="B34" s="316" t="s">
        <v>265</v>
      </c>
      <c r="C34" s="316" t="s">
        <v>95</v>
      </c>
      <c r="D34" s="316" t="s">
        <v>231</v>
      </c>
      <c r="E34" s="67">
        <v>92082</v>
      </c>
      <c r="F34" s="318">
        <v>92110</v>
      </c>
      <c r="G34" s="317">
        <v>89</v>
      </c>
      <c r="H34" s="316" t="s">
        <v>266</v>
      </c>
      <c r="I34" s="317">
        <v>8</v>
      </c>
      <c r="J34" s="318">
        <f t="shared" si="1"/>
        <v>7</v>
      </c>
      <c r="K34" s="67" t="s">
        <v>95</v>
      </c>
      <c r="L34" s="316" t="s">
        <v>224</v>
      </c>
      <c r="M34" s="316" t="s">
        <v>231</v>
      </c>
      <c r="N34" s="38">
        <f>VLOOKUP($E34,'ZipCode Coordinates'!$A:$E,4,FALSE)</f>
        <v>2036530</v>
      </c>
      <c r="O34" s="38">
        <f>VLOOKUP($E34,'ZipCode Coordinates'!$A:$E,5,FALSE)</f>
        <v>6333920</v>
      </c>
      <c r="P34" s="38">
        <f>VLOOKUP($F34,'ZipCode Coordinates'!$A:$E,4,FALSE)</f>
        <v>1859050</v>
      </c>
      <c r="Q34" s="38">
        <f>VLOOKUP($F34,'ZipCode Coordinates'!$A:$E,5,FALSE)</f>
        <v>6269400</v>
      </c>
      <c r="R34" s="230" t="str">
        <f>IFERROR(VLOOKUP($L34,'External Gateways'!$A$6:$D$10,2,FALSE),"")</f>
        <v/>
      </c>
      <c r="S34" s="38">
        <f>IFERROR(VLOOKUP($L34,'External Gateways'!$A$6:$D$10,3,FALSE),N34)</f>
        <v>2036530</v>
      </c>
      <c r="T34" s="38">
        <f>IFERROR(VLOOKUP($L34,'External Gateways'!$A$6:$D$10,4,FALSE),O34)</f>
        <v>6333920</v>
      </c>
      <c r="U34" s="231">
        <f t="shared" si="2"/>
        <v>0</v>
      </c>
      <c r="V34" s="231">
        <f t="shared" si="0"/>
        <v>89</v>
      </c>
    </row>
    <row r="35" spans="1:22" ht="15" customHeight="1" x14ac:dyDescent="0.45">
      <c r="A35" s="216">
        <v>384</v>
      </c>
      <c r="B35" s="316" t="s">
        <v>261</v>
      </c>
      <c r="C35" s="316" t="s">
        <v>95</v>
      </c>
      <c r="D35" s="316" t="s">
        <v>249</v>
      </c>
      <c r="E35" s="67">
        <v>92114</v>
      </c>
      <c r="F35" s="318">
        <v>92055</v>
      </c>
      <c r="G35" s="317">
        <v>90</v>
      </c>
      <c r="H35" s="316" t="s">
        <v>267</v>
      </c>
      <c r="I35" s="317">
        <v>8</v>
      </c>
      <c r="J35" s="318">
        <f t="shared" si="1"/>
        <v>7</v>
      </c>
      <c r="K35" s="67" t="s">
        <v>95</v>
      </c>
      <c r="L35" s="316" t="s">
        <v>216</v>
      </c>
      <c r="M35" s="316" t="s">
        <v>249</v>
      </c>
      <c r="N35" s="38">
        <f>VLOOKUP($E35,'ZipCode Coordinates'!$A:$E,4,FALSE)</f>
        <v>1838250</v>
      </c>
      <c r="O35" s="38">
        <f>VLOOKUP($E35,'ZipCode Coordinates'!$A:$E,5,FALSE)</f>
        <v>6314020</v>
      </c>
      <c r="P35" s="38">
        <f>VLOOKUP($F35,'ZipCode Coordinates'!$A:$E,4,FALSE)</f>
        <v>2082470</v>
      </c>
      <c r="Q35" s="38">
        <f>VLOOKUP($F35,'ZipCode Coordinates'!$A:$E,5,FALSE)</f>
        <v>6206470</v>
      </c>
      <c r="R35" s="230" t="str">
        <f>IFERROR(VLOOKUP($L35,'External Gateways'!$A$6:$D$10,2,FALSE),"")</f>
        <v/>
      </c>
      <c r="S35" s="38">
        <f>IFERROR(VLOOKUP($L35,'External Gateways'!$A$6:$D$10,3,FALSE),N35)</f>
        <v>1838250</v>
      </c>
      <c r="T35" s="38">
        <f>IFERROR(VLOOKUP($L35,'External Gateways'!$A$6:$D$10,4,FALSE),O35)</f>
        <v>6314020</v>
      </c>
      <c r="U35" s="231">
        <f t="shared" si="2"/>
        <v>0</v>
      </c>
      <c r="V35" s="231">
        <f t="shared" si="0"/>
        <v>90</v>
      </c>
    </row>
    <row r="36" spans="1:22" ht="15" customHeight="1" x14ac:dyDescent="0.45">
      <c r="A36" s="216">
        <v>391</v>
      </c>
      <c r="B36" s="316" t="s">
        <v>261</v>
      </c>
      <c r="C36" s="316" t="s">
        <v>95</v>
      </c>
      <c r="D36" s="316" t="s">
        <v>249</v>
      </c>
      <c r="E36" s="67">
        <v>92591</v>
      </c>
      <c r="F36" s="318">
        <v>92055</v>
      </c>
      <c r="G36" s="317">
        <v>93</v>
      </c>
      <c r="H36" s="316" t="s">
        <v>268</v>
      </c>
      <c r="I36" s="317">
        <v>7</v>
      </c>
      <c r="J36" s="318">
        <f t="shared" si="1"/>
        <v>6</v>
      </c>
      <c r="K36" s="67" t="s">
        <v>95</v>
      </c>
      <c r="L36" s="316" t="s">
        <v>222</v>
      </c>
      <c r="M36" s="316" t="s">
        <v>249</v>
      </c>
      <c r="N36" s="38">
        <f>VLOOKUP($E36,'ZipCode Coordinates'!$A:$E,4,FALSE)</f>
        <v>2138420</v>
      </c>
      <c r="O36" s="38">
        <f>VLOOKUP($E36,'ZipCode Coordinates'!$A:$E,5,FALSE)</f>
        <v>6299220</v>
      </c>
      <c r="P36" s="38">
        <f>VLOOKUP($F36,'ZipCode Coordinates'!$A:$E,4,FALSE)</f>
        <v>2082470</v>
      </c>
      <c r="Q36" s="38">
        <f>VLOOKUP($F36,'ZipCode Coordinates'!$A:$E,5,FALSE)</f>
        <v>6206470</v>
      </c>
      <c r="R36" s="230" t="str">
        <f>IFERROR(VLOOKUP($L36,'External Gateways'!$A$6:$D$10,2,FALSE),"")</f>
        <v>I-15</v>
      </c>
      <c r="S36" s="38">
        <f>IFERROR(VLOOKUP($L36,'External Gateways'!$A$6:$D$10,3,FALSE),N36)</f>
        <v>2102195</v>
      </c>
      <c r="T36" s="38">
        <f>IFERROR(VLOOKUP($L36,'External Gateways'!$A$6:$D$10,4,FALSE),O36)</f>
        <v>6289147</v>
      </c>
      <c r="U36" s="231">
        <f t="shared" si="2"/>
        <v>7.1211011888925713</v>
      </c>
      <c r="V36" s="231">
        <f t="shared" si="0"/>
        <v>78.757797622214852</v>
      </c>
    </row>
    <row r="37" spans="1:22" ht="15" customHeight="1" x14ac:dyDescent="0.45">
      <c r="A37" s="216">
        <v>394</v>
      </c>
      <c r="B37" s="316" t="s">
        <v>215</v>
      </c>
      <c r="C37" s="316" t="s">
        <v>95</v>
      </c>
      <c r="D37" s="316" t="s">
        <v>216</v>
      </c>
      <c r="E37" s="67">
        <v>92592</v>
      </c>
      <c r="F37" s="318">
        <v>92135</v>
      </c>
      <c r="G37" s="317">
        <v>167</v>
      </c>
      <c r="H37" s="316" t="s">
        <v>240</v>
      </c>
      <c r="I37" s="317">
        <v>8</v>
      </c>
      <c r="J37" s="318">
        <f t="shared" si="1"/>
        <v>7</v>
      </c>
      <c r="K37" s="67" t="s">
        <v>95</v>
      </c>
      <c r="L37" s="316" t="s">
        <v>222</v>
      </c>
      <c r="M37" s="316" t="s">
        <v>216</v>
      </c>
      <c r="N37" s="38">
        <f>VLOOKUP($E37,'ZipCode Coordinates'!$A:$E,4,FALSE)</f>
        <v>2128740</v>
      </c>
      <c r="O37" s="38">
        <f>VLOOKUP($E37,'ZipCode Coordinates'!$A:$E,5,FALSE)</f>
        <v>6328900</v>
      </c>
      <c r="P37" s="38">
        <f>VLOOKUP($F37,'ZipCode Coordinates'!$A:$E,4,FALSE)</f>
        <v>1835720</v>
      </c>
      <c r="Q37" s="38">
        <f>VLOOKUP($F37,'ZipCode Coordinates'!$A:$E,5,FALSE)</f>
        <v>6266670</v>
      </c>
      <c r="R37" s="230" t="str">
        <f>IFERROR(VLOOKUP($L37,'External Gateways'!$A$6:$D$10,2,FALSE),"")</f>
        <v>I-15</v>
      </c>
      <c r="S37" s="38">
        <f>IFERROR(VLOOKUP($L37,'External Gateways'!$A$6:$D$10,3,FALSE),N37)</f>
        <v>2102195</v>
      </c>
      <c r="T37" s="38">
        <f>IFERROR(VLOOKUP($L37,'External Gateways'!$A$6:$D$10,4,FALSE),O37)</f>
        <v>6289147</v>
      </c>
      <c r="U37" s="231">
        <f t="shared" si="2"/>
        <v>9.0532245169037147</v>
      </c>
      <c r="V37" s="231">
        <f t="shared" si="0"/>
        <v>148.89355096619258</v>
      </c>
    </row>
    <row r="38" spans="1:22" ht="15" customHeight="1" x14ac:dyDescent="0.45">
      <c r="A38" s="216">
        <v>420</v>
      </c>
      <c r="B38" s="316" t="s">
        <v>236</v>
      </c>
      <c r="C38" s="316" t="s">
        <v>95</v>
      </c>
      <c r="D38" s="316" t="s">
        <v>216</v>
      </c>
      <c r="E38" s="67">
        <v>92129</v>
      </c>
      <c r="F38" s="318">
        <v>92135</v>
      </c>
      <c r="G38" s="317">
        <v>85</v>
      </c>
      <c r="H38" s="316" t="s">
        <v>269</v>
      </c>
      <c r="I38" s="317">
        <v>7</v>
      </c>
      <c r="J38" s="318">
        <f t="shared" si="1"/>
        <v>6</v>
      </c>
      <c r="K38" s="67" t="s">
        <v>95</v>
      </c>
      <c r="L38" s="316" t="s">
        <v>231</v>
      </c>
      <c r="M38" s="316" t="s">
        <v>216</v>
      </c>
      <c r="N38" s="38">
        <f>VLOOKUP($E38,'ZipCode Coordinates'!$A:$E,4,FALSE)</f>
        <v>1931860</v>
      </c>
      <c r="O38" s="38">
        <f>VLOOKUP($E38,'ZipCode Coordinates'!$A:$E,5,FALSE)</f>
        <v>6293150</v>
      </c>
      <c r="P38" s="38">
        <f>VLOOKUP($F38,'ZipCode Coordinates'!$A:$E,4,FALSE)</f>
        <v>1835720</v>
      </c>
      <c r="Q38" s="38">
        <f>VLOOKUP($F38,'ZipCode Coordinates'!$A:$E,5,FALSE)</f>
        <v>6266670</v>
      </c>
      <c r="R38" s="230" t="str">
        <f>IFERROR(VLOOKUP($L38,'External Gateways'!$A$6:$D$10,2,FALSE),"")</f>
        <v/>
      </c>
      <c r="S38" s="38">
        <f>IFERROR(VLOOKUP($L38,'External Gateways'!$A$6:$D$10,3,FALSE),N38)</f>
        <v>1931860</v>
      </c>
      <c r="T38" s="38">
        <f>IFERROR(VLOOKUP($L38,'External Gateways'!$A$6:$D$10,4,FALSE),O38)</f>
        <v>6293150</v>
      </c>
      <c r="U38" s="231">
        <f t="shared" si="2"/>
        <v>0</v>
      </c>
      <c r="V38" s="231">
        <f t="shared" si="0"/>
        <v>85</v>
      </c>
    </row>
    <row r="39" spans="1:22" ht="15" customHeight="1" x14ac:dyDescent="0.45">
      <c r="A39" s="216">
        <v>426</v>
      </c>
      <c r="B39" s="316" t="s">
        <v>270</v>
      </c>
      <c r="C39" s="316" t="s">
        <v>234</v>
      </c>
      <c r="D39" s="316" t="s">
        <v>216</v>
      </c>
      <c r="E39" s="67">
        <v>92562</v>
      </c>
      <c r="F39" s="318">
        <v>92101</v>
      </c>
      <c r="G39" s="317">
        <v>138</v>
      </c>
      <c r="H39" s="316" t="s">
        <v>239</v>
      </c>
      <c r="I39" s="317">
        <v>7</v>
      </c>
      <c r="J39" s="318">
        <f t="shared" si="1"/>
        <v>6</v>
      </c>
      <c r="K39" s="67" t="s">
        <v>271</v>
      </c>
      <c r="L39" s="316" t="s">
        <v>222</v>
      </c>
      <c r="M39" s="316" t="s">
        <v>216</v>
      </c>
      <c r="N39" s="38">
        <f>VLOOKUP($E39,'ZipCode Coordinates'!$A:$E,4,FALSE)</f>
        <v>2144470</v>
      </c>
      <c r="O39" s="38">
        <f>VLOOKUP($E39,'ZipCode Coordinates'!$A:$E,5,FALSE)</f>
        <v>6251450</v>
      </c>
      <c r="P39" s="38">
        <f>VLOOKUP($F39,'ZipCode Coordinates'!$A:$E,4,FALSE)</f>
        <v>1844080</v>
      </c>
      <c r="Q39" s="38">
        <f>VLOOKUP($F39,'ZipCode Coordinates'!$A:$E,5,FALSE)</f>
        <v>6278770</v>
      </c>
      <c r="R39" s="230" t="str">
        <f>IFERROR(VLOOKUP($L39,'External Gateways'!$A$6:$D$10,2,FALSE),"")</f>
        <v>I-15</v>
      </c>
      <c r="S39" s="38">
        <f>IFERROR(VLOOKUP($L39,'External Gateways'!$A$6:$D$10,3,FALSE),N39)</f>
        <v>2102195</v>
      </c>
      <c r="T39" s="38">
        <f>IFERROR(VLOOKUP($L39,'External Gateways'!$A$6:$D$10,4,FALSE),O39)</f>
        <v>6289147</v>
      </c>
      <c r="U39" s="231">
        <f t="shared" si="2"/>
        <v>10.727523233277124</v>
      </c>
      <c r="V39" s="231">
        <f t="shared" si="0"/>
        <v>116.54495353344575</v>
      </c>
    </row>
    <row r="40" spans="1:22" ht="15" customHeight="1" x14ac:dyDescent="0.45">
      <c r="A40" s="216">
        <v>431</v>
      </c>
      <c r="B40" s="316" t="s">
        <v>272</v>
      </c>
      <c r="C40" s="316" t="s">
        <v>234</v>
      </c>
      <c r="D40" s="316" t="s">
        <v>273</v>
      </c>
      <c r="E40" s="67">
        <v>91977</v>
      </c>
      <c r="F40" s="318">
        <v>91906</v>
      </c>
      <c r="G40" s="317">
        <v>82</v>
      </c>
      <c r="H40" s="316" t="s">
        <v>241</v>
      </c>
      <c r="I40" s="317">
        <v>7</v>
      </c>
      <c r="J40" s="318">
        <f t="shared" si="1"/>
        <v>6</v>
      </c>
      <c r="K40" s="67" t="s">
        <v>271</v>
      </c>
      <c r="L40" s="316" t="s">
        <v>227</v>
      </c>
      <c r="M40" s="316" t="s">
        <v>273</v>
      </c>
      <c r="N40" s="38">
        <f>VLOOKUP($E40,'ZipCode Coordinates'!$A:$E,4,FALSE)</f>
        <v>1843860</v>
      </c>
      <c r="O40" s="38">
        <f>VLOOKUP($E40,'ZipCode Coordinates'!$A:$E,5,FALSE)</f>
        <v>6332240</v>
      </c>
      <c r="P40" s="38">
        <f>VLOOKUP($F40,'ZipCode Coordinates'!$A:$E,4,FALSE)</f>
        <v>1833150</v>
      </c>
      <c r="Q40" s="38">
        <f>VLOOKUP($F40,'ZipCode Coordinates'!$A:$E,5,FALSE)</f>
        <v>6479630</v>
      </c>
      <c r="R40" s="230" t="str">
        <f>IFERROR(VLOOKUP($L40,'External Gateways'!$A$6:$D$10,2,FALSE),"")</f>
        <v/>
      </c>
      <c r="S40" s="38">
        <f>IFERROR(VLOOKUP($L40,'External Gateways'!$A$6:$D$10,3,FALSE),N40)</f>
        <v>1843860</v>
      </c>
      <c r="T40" s="38">
        <f>IFERROR(VLOOKUP($L40,'External Gateways'!$A$6:$D$10,4,FALSE),O40)</f>
        <v>6332240</v>
      </c>
      <c r="U40" s="231">
        <f t="shared" si="2"/>
        <v>0</v>
      </c>
      <c r="V40" s="231">
        <f t="shared" si="0"/>
        <v>82</v>
      </c>
    </row>
    <row r="41" spans="1:22" ht="15" customHeight="1" x14ac:dyDescent="0.45">
      <c r="A41" s="216">
        <v>433</v>
      </c>
      <c r="B41" s="316" t="s">
        <v>219</v>
      </c>
      <c r="C41" s="316" t="s">
        <v>220</v>
      </c>
      <c r="D41" s="316" t="s">
        <v>231</v>
      </c>
      <c r="E41" s="67">
        <v>92562</v>
      </c>
      <c r="F41" s="318">
        <v>92123</v>
      </c>
      <c r="G41" s="317">
        <v>112</v>
      </c>
      <c r="H41" s="316" t="s">
        <v>274</v>
      </c>
      <c r="I41" s="317">
        <v>7</v>
      </c>
      <c r="J41" s="318">
        <f t="shared" si="1"/>
        <v>6</v>
      </c>
      <c r="K41" s="67" t="s">
        <v>97</v>
      </c>
      <c r="L41" s="316" t="s">
        <v>222</v>
      </c>
      <c r="M41" s="316" t="s">
        <v>231</v>
      </c>
      <c r="N41" s="38">
        <f>VLOOKUP($E41,'ZipCode Coordinates'!$A:$E,4,FALSE)</f>
        <v>2144470</v>
      </c>
      <c r="O41" s="38">
        <f>VLOOKUP($E41,'ZipCode Coordinates'!$A:$E,5,FALSE)</f>
        <v>6251450</v>
      </c>
      <c r="P41" s="38">
        <f>VLOOKUP($F41,'ZipCode Coordinates'!$A:$E,4,FALSE)</f>
        <v>1874700</v>
      </c>
      <c r="Q41" s="38">
        <f>VLOOKUP($F41,'ZipCode Coordinates'!$A:$E,5,FALSE)</f>
        <v>6289760</v>
      </c>
      <c r="R41" s="230" t="str">
        <f>IFERROR(VLOOKUP($L41,'External Gateways'!$A$6:$D$10,2,FALSE),"")</f>
        <v>I-15</v>
      </c>
      <c r="S41" s="38">
        <f>IFERROR(VLOOKUP($L41,'External Gateways'!$A$6:$D$10,3,FALSE),N41)</f>
        <v>2102195</v>
      </c>
      <c r="T41" s="38">
        <f>IFERROR(VLOOKUP($L41,'External Gateways'!$A$6:$D$10,4,FALSE),O41)</f>
        <v>6289147</v>
      </c>
      <c r="U41" s="231">
        <f t="shared" si="2"/>
        <v>10.727523233277124</v>
      </c>
      <c r="V41" s="231">
        <f t="shared" si="0"/>
        <v>90.544953533445749</v>
      </c>
    </row>
    <row r="42" spans="1:22" ht="15" customHeight="1" x14ac:dyDescent="0.45">
      <c r="A42" s="216">
        <v>434</v>
      </c>
      <c r="B42" s="316" t="s">
        <v>254</v>
      </c>
      <c r="C42" s="316" t="s">
        <v>220</v>
      </c>
      <c r="D42" s="316" t="s">
        <v>224</v>
      </c>
      <c r="E42" s="67">
        <v>92570</v>
      </c>
      <c r="F42" s="318">
        <v>92081</v>
      </c>
      <c r="G42" s="317">
        <v>95</v>
      </c>
      <c r="H42" s="316" t="s">
        <v>275</v>
      </c>
      <c r="I42" s="317">
        <v>10</v>
      </c>
      <c r="J42" s="318">
        <f t="shared" si="1"/>
        <v>9</v>
      </c>
      <c r="K42" s="67" t="s">
        <v>97</v>
      </c>
      <c r="L42" s="316" t="s">
        <v>222</v>
      </c>
      <c r="M42" s="316" t="s">
        <v>224</v>
      </c>
      <c r="N42" s="38">
        <f>VLOOKUP($E42,'ZipCode Coordinates'!$A:$E,4,FALSE)</f>
        <v>2230700</v>
      </c>
      <c r="O42" s="38">
        <f>VLOOKUP($E42,'ZipCode Coordinates'!$A:$E,5,FALSE)</f>
        <v>6236220</v>
      </c>
      <c r="P42" s="38">
        <f>VLOOKUP($F42,'ZipCode Coordinates'!$A:$E,4,FALSE)</f>
        <v>2005090</v>
      </c>
      <c r="Q42" s="38">
        <f>VLOOKUP($F42,'ZipCode Coordinates'!$A:$E,5,FALSE)</f>
        <v>6258440</v>
      </c>
      <c r="R42" s="230" t="str">
        <f>IFERROR(VLOOKUP($L42,'External Gateways'!$A$6:$D$10,2,FALSE),"")</f>
        <v>I-15</v>
      </c>
      <c r="S42" s="38">
        <f>IFERROR(VLOOKUP($L42,'External Gateways'!$A$6:$D$10,3,FALSE),N42)</f>
        <v>2102195</v>
      </c>
      <c r="T42" s="38">
        <f>IFERROR(VLOOKUP($L42,'External Gateways'!$A$6:$D$10,4,FALSE),O42)</f>
        <v>6289147</v>
      </c>
      <c r="U42" s="231">
        <f t="shared" si="2"/>
        <v>26.321534947209251</v>
      </c>
      <c r="V42" s="231">
        <f t="shared" si="0"/>
        <v>42.356930105581498</v>
      </c>
    </row>
    <row r="43" spans="1:22" ht="15" customHeight="1" x14ac:dyDescent="0.45">
      <c r="A43" s="216">
        <v>440</v>
      </c>
      <c r="B43" s="316" t="s">
        <v>276</v>
      </c>
      <c r="C43" s="316" t="s">
        <v>220</v>
      </c>
      <c r="D43" s="316" t="s">
        <v>231</v>
      </c>
      <c r="E43" s="67">
        <v>92595</v>
      </c>
      <c r="F43" s="318">
        <v>92127</v>
      </c>
      <c r="G43" s="317">
        <v>93</v>
      </c>
      <c r="H43" s="316" t="s">
        <v>277</v>
      </c>
      <c r="I43" s="317">
        <v>9</v>
      </c>
      <c r="J43" s="318">
        <f t="shared" si="1"/>
        <v>8</v>
      </c>
      <c r="K43" s="67" t="s">
        <v>97</v>
      </c>
      <c r="L43" s="316" t="s">
        <v>222</v>
      </c>
      <c r="M43" s="316" t="s">
        <v>231</v>
      </c>
      <c r="N43" s="38">
        <f>VLOOKUP($E43,'ZipCode Coordinates'!$A:$E,4,FALSE)</f>
        <v>2170100</v>
      </c>
      <c r="O43" s="38">
        <f>VLOOKUP($E43,'ZipCode Coordinates'!$A:$E,5,FALSE)</f>
        <v>6254090</v>
      </c>
      <c r="P43" s="38">
        <f>VLOOKUP($F43,'ZipCode Coordinates'!$A:$E,4,FALSE)</f>
        <v>1951970</v>
      </c>
      <c r="Q43" s="38">
        <f>VLOOKUP($F43,'ZipCode Coordinates'!$A:$E,5,FALSE)</f>
        <v>6293830</v>
      </c>
      <c r="R43" s="230" t="str">
        <f>IFERROR(VLOOKUP($L43,'External Gateways'!$A$6:$D$10,2,FALSE),"")</f>
        <v>I-15</v>
      </c>
      <c r="S43" s="38">
        <f>IFERROR(VLOOKUP($L43,'External Gateways'!$A$6:$D$10,3,FALSE),N43)</f>
        <v>2102195</v>
      </c>
      <c r="T43" s="38">
        <f>IFERROR(VLOOKUP($L43,'External Gateways'!$A$6:$D$10,4,FALSE),O43)</f>
        <v>6289147</v>
      </c>
      <c r="U43" s="231">
        <f t="shared" si="2"/>
        <v>14.473566476992975</v>
      </c>
      <c r="V43" s="231">
        <f t="shared" si="0"/>
        <v>64.052867046014057</v>
      </c>
    </row>
    <row r="44" spans="1:22" ht="15" customHeight="1" x14ac:dyDescent="0.45">
      <c r="A44" s="216">
        <v>459</v>
      </c>
      <c r="B44" s="316" t="s">
        <v>215</v>
      </c>
      <c r="C44" s="316" t="s">
        <v>95</v>
      </c>
      <c r="D44" s="316" t="s">
        <v>216</v>
      </c>
      <c r="E44" s="67">
        <v>92585</v>
      </c>
      <c r="F44" s="318">
        <v>92135</v>
      </c>
      <c r="G44" s="317">
        <v>136</v>
      </c>
      <c r="H44" s="316" t="s">
        <v>278</v>
      </c>
      <c r="I44" s="317">
        <v>8</v>
      </c>
      <c r="J44" s="318">
        <f t="shared" si="1"/>
        <v>7</v>
      </c>
      <c r="K44" s="67" t="s">
        <v>95</v>
      </c>
      <c r="L44" s="316" t="s">
        <v>222</v>
      </c>
      <c r="M44" s="316" t="s">
        <v>216</v>
      </c>
      <c r="N44" s="38">
        <f>VLOOKUP($E44,'ZipCode Coordinates'!$A:$E,4,FALSE)</f>
        <v>2214990</v>
      </c>
      <c r="O44" s="38">
        <f>VLOOKUP($E44,'ZipCode Coordinates'!$A:$E,5,FALSE)</f>
        <v>6281980</v>
      </c>
      <c r="P44" s="38">
        <f>VLOOKUP($F44,'ZipCode Coordinates'!$A:$E,4,FALSE)</f>
        <v>1835720</v>
      </c>
      <c r="Q44" s="38">
        <f>VLOOKUP($F44,'ZipCode Coordinates'!$A:$E,5,FALSE)</f>
        <v>6266670</v>
      </c>
      <c r="R44" s="230" t="str">
        <f>IFERROR(VLOOKUP($L44,'External Gateways'!$A$6:$D$10,2,FALSE),"")</f>
        <v>I-15</v>
      </c>
      <c r="S44" s="38">
        <f>IFERROR(VLOOKUP($L44,'External Gateways'!$A$6:$D$10,3,FALSE),N44)</f>
        <v>2102195</v>
      </c>
      <c r="T44" s="38">
        <f>IFERROR(VLOOKUP($L44,'External Gateways'!$A$6:$D$10,4,FALSE),O44)</f>
        <v>6289147</v>
      </c>
      <c r="U44" s="231">
        <f t="shared" si="2"/>
        <v>21.405770153912158</v>
      </c>
      <c r="V44" s="231">
        <f t="shared" si="0"/>
        <v>93.188459692175684</v>
      </c>
    </row>
    <row r="45" spans="1:22" ht="15" customHeight="1" x14ac:dyDescent="0.45">
      <c r="A45" s="216">
        <v>467</v>
      </c>
      <c r="B45" s="316" t="s">
        <v>279</v>
      </c>
      <c r="C45" s="316" t="s">
        <v>95</v>
      </c>
      <c r="D45" s="316" t="s">
        <v>216</v>
      </c>
      <c r="E45" s="67">
        <v>92584</v>
      </c>
      <c r="F45" s="318">
        <v>92134</v>
      </c>
      <c r="G45" s="317">
        <v>156</v>
      </c>
      <c r="H45" s="316" t="s">
        <v>280</v>
      </c>
      <c r="I45" s="317">
        <v>10</v>
      </c>
      <c r="J45" s="318">
        <f t="shared" si="1"/>
        <v>9</v>
      </c>
      <c r="K45" s="67" t="s">
        <v>95</v>
      </c>
      <c r="L45" s="316" t="s">
        <v>222</v>
      </c>
      <c r="M45" s="316" t="s">
        <v>216</v>
      </c>
      <c r="N45" s="38">
        <f>VLOOKUP($E45,'ZipCode Coordinates'!$A:$E,4,FALSE)</f>
        <v>2185160</v>
      </c>
      <c r="O45" s="38">
        <f>VLOOKUP($E45,'ZipCode Coordinates'!$A:$E,5,FALSE)</f>
        <v>6280270</v>
      </c>
      <c r="P45" s="38">
        <f>VLOOKUP($F45,'ZipCode Coordinates'!$A:$E,4,FALSE)</f>
        <v>1845130</v>
      </c>
      <c r="Q45" s="38">
        <f>VLOOKUP($F45,'ZipCode Coordinates'!$A:$E,5,FALSE)</f>
        <v>6286040</v>
      </c>
      <c r="R45" s="230" t="str">
        <f>IFERROR(VLOOKUP($L45,'External Gateways'!$A$6:$D$10,2,FALSE),"")</f>
        <v>I-15</v>
      </c>
      <c r="S45" s="38">
        <f>IFERROR(VLOOKUP($L45,'External Gateways'!$A$6:$D$10,3,FALSE),N45)</f>
        <v>2102195</v>
      </c>
      <c r="T45" s="38">
        <f>IFERROR(VLOOKUP($L45,'External Gateways'!$A$6:$D$10,4,FALSE),O45)</f>
        <v>6289147</v>
      </c>
      <c r="U45" s="231">
        <f t="shared" si="2"/>
        <v>15.802756507931361</v>
      </c>
      <c r="V45" s="231">
        <f t="shared" si="0"/>
        <v>124.39448698413727</v>
      </c>
    </row>
    <row r="46" spans="1:22" ht="15" customHeight="1" x14ac:dyDescent="0.45">
      <c r="A46" s="216">
        <v>474</v>
      </c>
      <c r="B46" s="316" t="s">
        <v>281</v>
      </c>
      <c r="C46" s="316" t="s">
        <v>282</v>
      </c>
      <c r="D46" s="316" t="s">
        <v>216</v>
      </c>
      <c r="E46" s="67">
        <v>92563</v>
      </c>
      <c r="F46" s="318">
        <v>92101</v>
      </c>
      <c r="G46" s="317">
        <v>130</v>
      </c>
      <c r="H46" s="316" t="s">
        <v>241</v>
      </c>
      <c r="I46" s="317">
        <v>7</v>
      </c>
      <c r="J46" s="318">
        <f t="shared" si="1"/>
        <v>6</v>
      </c>
      <c r="K46" s="67" t="s">
        <v>97</v>
      </c>
      <c r="L46" s="316" t="s">
        <v>222</v>
      </c>
      <c r="M46" s="316" t="s">
        <v>216</v>
      </c>
      <c r="N46" s="38">
        <f>VLOOKUP($E46,'ZipCode Coordinates'!$A:$E,4,FALSE)</f>
        <v>2156450</v>
      </c>
      <c r="O46" s="38">
        <f>VLOOKUP($E46,'ZipCode Coordinates'!$A:$E,5,FALSE)</f>
        <v>6288710</v>
      </c>
      <c r="P46" s="38">
        <f>VLOOKUP($F46,'ZipCode Coordinates'!$A:$E,4,FALSE)</f>
        <v>1844080</v>
      </c>
      <c r="Q46" s="38">
        <f>VLOOKUP($F46,'ZipCode Coordinates'!$A:$E,5,FALSE)</f>
        <v>6278770</v>
      </c>
      <c r="R46" s="230" t="str">
        <f>IFERROR(VLOOKUP($L46,'External Gateways'!$A$6:$D$10,2,FALSE),"")</f>
        <v>I-15</v>
      </c>
      <c r="S46" s="38">
        <f>IFERROR(VLOOKUP($L46,'External Gateways'!$A$6:$D$10,3,FALSE),N46)</f>
        <v>2102195</v>
      </c>
      <c r="T46" s="38">
        <f>IFERROR(VLOOKUP($L46,'External Gateways'!$A$6:$D$10,4,FALSE),O46)</f>
        <v>6289147</v>
      </c>
      <c r="U46" s="231">
        <f t="shared" si="2"/>
        <v>10.275901494735123</v>
      </c>
      <c r="V46" s="231">
        <f t="shared" si="0"/>
        <v>109.44819701052975</v>
      </c>
    </row>
    <row r="47" spans="1:22" ht="15" customHeight="1" x14ac:dyDescent="0.45">
      <c r="A47" s="216">
        <v>476</v>
      </c>
      <c r="B47" s="316" t="s">
        <v>283</v>
      </c>
      <c r="C47" s="316" t="s">
        <v>230</v>
      </c>
      <c r="D47" s="316" t="s">
        <v>216</v>
      </c>
      <c r="E47" s="67">
        <v>92584</v>
      </c>
      <c r="F47" s="318">
        <v>92101</v>
      </c>
      <c r="G47" s="317">
        <v>144</v>
      </c>
      <c r="H47" s="316" t="s">
        <v>280</v>
      </c>
      <c r="I47" s="317">
        <v>10</v>
      </c>
      <c r="J47" s="318">
        <f t="shared" si="1"/>
        <v>9</v>
      </c>
      <c r="K47" s="67" t="s">
        <v>97</v>
      </c>
      <c r="L47" s="316" t="s">
        <v>222</v>
      </c>
      <c r="M47" s="316" t="s">
        <v>216</v>
      </c>
      <c r="N47" s="38">
        <f>VLOOKUP($E47,'ZipCode Coordinates'!$A:$E,4,FALSE)</f>
        <v>2185160</v>
      </c>
      <c r="O47" s="38">
        <f>VLOOKUP($E47,'ZipCode Coordinates'!$A:$E,5,FALSE)</f>
        <v>6280270</v>
      </c>
      <c r="P47" s="38">
        <f>VLOOKUP($F47,'ZipCode Coordinates'!$A:$E,4,FALSE)</f>
        <v>1844080</v>
      </c>
      <c r="Q47" s="38">
        <f>VLOOKUP($F47,'ZipCode Coordinates'!$A:$E,5,FALSE)</f>
        <v>6278770</v>
      </c>
      <c r="R47" s="230" t="str">
        <f>IFERROR(VLOOKUP($L47,'External Gateways'!$A$6:$D$10,2,FALSE),"")</f>
        <v>I-15</v>
      </c>
      <c r="S47" s="38">
        <f>IFERROR(VLOOKUP($L47,'External Gateways'!$A$6:$D$10,3,FALSE),N47)</f>
        <v>2102195</v>
      </c>
      <c r="T47" s="38">
        <f>IFERROR(VLOOKUP($L47,'External Gateways'!$A$6:$D$10,4,FALSE),O47)</f>
        <v>6289147</v>
      </c>
      <c r="U47" s="231">
        <f t="shared" si="2"/>
        <v>15.802756507931361</v>
      </c>
      <c r="V47" s="231">
        <f t="shared" si="0"/>
        <v>112.39448698413727</v>
      </c>
    </row>
    <row r="48" spans="1:22" ht="15" customHeight="1" x14ac:dyDescent="0.45">
      <c r="A48" s="216">
        <v>478</v>
      </c>
      <c r="B48" s="316" t="s">
        <v>272</v>
      </c>
      <c r="C48" s="316" t="s">
        <v>234</v>
      </c>
      <c r="D48" s="316" t="s">
        <v>273</v>
      </c>
      <c r="E48" s="67">
        <v>91914</v>
      </c>
      <c r="F48" s="318">
        <v>91906</v>
      </c>
      <c r="G48" s="317">
        <v>102</v>
      </c>
      <c r="H48" s="316" t="s">
        <v>280</v>
      </c>
      <c r="I48" s="317">
        <v>10</v>
      </c>
      <c r="J48" s="318">
        <f t="shared" si="1"/>
        <v>9</v>
      </c>
      <c r="K48" s="67" t="s">
        <v>271</v>
      </c>
      <c r="L48" s="316" t="s">
        <v>227</v>
      </c>
      <c r="M48" s="316" t="s">
        <v>273</v>
      </c>
      <c r="N48" s="38">
        <f>VLOOKUP($E48,'ZipCode Coordinates'!$A:$E,4,FALSE)</f>
        <v>1823440</v>
      </c>
      <c r="O48" s="38">
        <f>VLOOKUP($E48,'ZipCode Coordinates'!$A:$E,5,FALSE)</f>
        <v>6346410</v>
      </c>
      <c r="P48" s="38">
        <f>VLOOKUP($F48,'ZipCode Coordinates'!$A:$E,4,FALSE)</f>
        <v>1833150</v>
      </c>
      <c r="Q48" s="38">
        <f>VLOOKUP($F48,'ZipCode Coordinates'!$A:$E,5,FALSE)</f>
        <v>6479630</v>
      </c>
      <c r="R48" s="230" t="str">
        <f>IFERROR(VLOOKUP($L48,'External Gateways'!$A$6:$D$10,2,FALSE),"")</f>
        <v/>
      </c>
      <c r="S48" s="38">
        <f>IFERROR(VLOOKUP($L48,'External Gateways'!$A$6:$D$10,3,FALSE),N48)</f>
        <v>1823440</v>
      </c>
      <c r="T48" s="38">
        <f>IFERROR(VLOOKUP($L48,'External Gateways'!$A$6:$D$10,4,FALSE),O48)</f>
        <v>6346410</v>
      </c>
      <c r="U48" s="231">
        <f t="shared" si="2"/>
        <v>0</v>
      </c>
      <c r="V48" s="231">
        <f t="shared" si="0"/>
        <v>102</v>
      </c>
    </row>
    <row r="49" spans="1:22" ht="15" customHeight="1" x14ac:dyDescent="0.45">
      <c r="A49" s="216">
        <v>479</v>
      </c>
      <c r="B49" s="316" t="s">
        <v>284</v>
      </c>
      <c r="C49" s="316" t="s">
        <v>95</v>
      </c>
      <c r="D49" s="316" t="s">
        <v>216</v>
      </c>
      <c r="E49" s="67">
        <v>92545</v>
      </c>
      <c r="F49" s="318">
        <v>92140</v>
      </c>
      <c r="G49" s="317">
        <v>148</v>
      </c>
      <c r="H49" s="316" t="s">
        <v>285</v>
      </c>
      <c r="I49" s="317">
        <v>7</v>
      </c>
      <c r="J49" s="318">
        <f t="shared" si="1"/>
        <v>6</v>
      </c>
      <c r="K49" s="67" t="s">
        <v>95</v>
      </c>
      <c r="L49" s="316" t="s">
        <v>222</v>
      </c>
      <c r="M49" s="316" t="s">
        <v>216</v>
      </c>
      <c r="N49" s="38">
        <f>VLOOKUP($E49,'ZipCode Coordinates'!$A:$E,4,FALSE)</f>
        <v>2210660</v>
      </c>
      <c r="O49" s="38">
        <f>VLOOKUP($E49,'ZipCode Coordinates'!$A:$E,5,FALSE)</f>
        <v>6321330</v>
      </c>
      <c r="P49" s="38">
        <f>VLOOKUP($F49,'ZipCode Coordinates'!$A:$E,4,FALSE)</f>
        <v>1850480</v>
      </c>
      <c r="Q49" s="38">
        <f>VLOOKUP($F49,'ZipCode Coordinates'!$A:$E,5,FALSE)</f>
        <v>6270510</v>
      </c>
      <c r="R49" s="230" t="str">
        <f>IFERROR(VLOOKUP($L49,'External Gateways'!$A$6:$D$10,2,FALSE),"")</f>
        <v>I-15</v>
      </c>
      <c r="S49" s="38">
        <f>IFERROR(VLOOKUP($L49,'External Gateways'!$A$6:$D$10,3,FALSE),N49)</f>
        <v>2102195</v>
      </c>
      <c r="T49" s="38">
        <f>IFERROR(VLOOKUP($L49,'External Gateways'!$A$6:$D$10,4,FALSE),O49)</f>
        <v>6289147</v>
      </c>
      <c r="U49" s="231">
        <f t="shared" si="2"/>
        <v>21.427814454119865</v>
      </c>
      <c r="V49" s="231">
        <f t="shared" si="0"/>
        <v>105.14437109176026</v>
      </c>
    </row>
    <row r="50" spans="1:22" ht="15" customHeight="1" x14ac:dyDescent="0.45">
      <c r="A50" s="216">
        <v>487</v>
      </c>
      <c r="B50" s="316" t="s">
        <v>265</v>
      </c>
      <c r="C50" s="316" t="s">
        <v>95</v>
      </c>
      <c r="D50" s="316" t="s">
        <v>216</v>
      </c>
      <c r="E50" s="67">
        <v>92064</v>
      </c>
      <c r="F50" s="318">
        <v>92152</v>
      </c>
      <c r="G50" s="317">
        <v>44</v>
      </c>
      <c r="H50" s="316" t="s">
        <v>241</v>
      </c>
      <c r="I50" s="317">
        <v>7</v>
      </c>
      <c r="J50" s="318">
        <f t="shared" si="1"/>
        <v>6</v>
      </c>
      <c r="K50" s="67" t="s">
        <v>95</v>
      </c>
      <c r="L50" s="316" t="s">
        <v>231</v>
      </c>
      <c r="M50" s="316" t="s">
        <v>216</v>
      </c>
      <c r="N50" s="38">
        <f>VLOOKUP($E50,'ZipCode Coordinates'!$A:$E,4,FALSE)</f>
        <v>1939040</v>
      </c>
      <c r="O50" s="38">
        <f>VLOOKUP($E50,'ZipCode Coordinates'!$A:$E,5,FALSE)</f>
        <v>6325350</v>
      </c>
      <c r="P50" s="38">
        <f>VLOOKUP($F50,'ZipCode Coordinates'!$A:$E,4,FALSE)</f>
        <v>1833340</v>
      </c>
      <c r="Q50" s="38">
        <f>VLOOKUP($F50,'ZipCode Coordinates'!$A:$E,5,FALSE)</f>
        <v>6255150</v>
      </c>
      <c r="R50" s="230" t="str">
        <f>IFERROR(VLOOKUP($L50,'External Gateways'!$A$6:$D$10,2,FALSE),"")</f>
        <v/>
      </c>
      <c r="S50" s="38">
        <f>IFERROR(VLOOKUP($L50,'External Gateways'!$A$6:$D$10,3,FALSE),N50)</f>
        <v>1939040</v>
      </c>
      <c r="T50" s="38">
        <f>IFERROR(VLOOKUP($L50,'External Gateways'!$A$6:$D$10,4,FALSE),O50)</f>
        <v>6325350</v>
      </c>
      <c r="U50" s="231">
        <f t="shared" si="2"/>
        <v>0</v>
      </c>
      <c r="V50" s="231">
        <f t="shared" si="0"/>
        <v>44</v>
      </c>
    </row>
    <row r="51" spans="1:22" ht="15" customHeight="1" x14ac:dyDescent="0.45">
      <c r="A51" s="216">
        <v>491</v>
      </c>
      <c r="B51" s="316" t="s">
        <v>238</v>
      </c>
      <c r="C51" s="316" t="s">
        <v>220</v>
      </c>
      <c r="D51" s="316" t="s">
        <v>216</v>
      </c>
      <c r="E51" s="67">
        <v>92251</v>
      </c>
      <c r="F51" s="318">
        <v>92113</v>
      </c>
      <c r="G51" s="317">
        <v>234</v>
      </c>
      <c r="H51" s="316" t="s">
        <v>267</v>
      </c>
      <c r="I51" s="317">
        <v>8</v>
      </c>
      <c r="J51" s="318">
        <f t="shared" si="1"/>
        <v>7</v>
      </c>
      <c r="K51" s="67" t="s">
        <v>97</v>
      </c>
      <c r="L51" s="316" t="s">
        <v>264</v>
      </c>
      <c r="M51" s="316" t="s">
        <v>216</v>
      </c>
      <c r="N51" s="38">
        <f>VLOOKUP($E51,'ZipCode Coordinates'!$A:$E,4,FALSE)</f>
        <v>1897340</v>
      </c>
      <c r="O51" s="38">
        <f>VLOOKUP($E51,'ZipCode Coordinates'!$A:$E,5,FALSE)</f>
        <v>6754590</v>
      </c>
      <c r="P51" s="38">
        <f>VLOOKUP($F51,'ZipCode Coordinates'!$A:$E,4,FALSE)</f>
        <v>1834470</v>
      </c>
      <c r="Q51" s="38">
        <f>VLOOKUP($F51,'ZipCode Coordinates'!$A:$E,5,FALSE)</f>
        <v>6294590</v>
      </c>
      <c r="R51" s="230" t="str">
        <f>IFERROR(VLOOKUP($L51,'External Gateways'!$A$6:$D$10,2,FALSE),"")</f>
        <v>I-8</v>
      </c>
      <c r="S51" s="38">
        <f>IFERROR(VLOOKUP($L51,'External Gateways'!$A$6:$D$10,3,FALSE),N51)</f>
        <v>1814524</v>
      </c>
      <c r="T51" s="38">
        <f>IFERROR(VLOOKUP($L51,'External Gateways'!$A$6:$D$10,4,FALSE),O51)</f>
        <v>6606089</v>
      </c>
      <c r="U51" s="231">
        <f t="shared" si="2"/>
        <v>32.203117091946467</v>
      </c>
      <c r="V51" s="231">
        <f t="shared" si="0"/>
        <v>169.59376581610707</v>
      </c>
    </row>
    <row r="52" spans="1:22" ht="15" customHeight="1" x14ac:dyDescent="0.45">
      <c r="A52" s="216">
        <v>511</v>
      </c>
      <c r="B52" s="316" t="s">
        <v>286</v>
      </c>
      <c r="C52" s="316" t="s">
        <v>234</v>
      </c>
      <c r="D52" s="316" t="s">
        <v>273</v>
      </c>
      <c r="E52" s="67">
        <v>91910</v>
      </c>
      <c r="F52" s="318">
        <v>91905</v>
      </c>
      <c r="G52" s="317">
        <v>152</v>
      </c>
      <c r="H52" s="316" t="s">
        <v>287</v>
      </c>
      <c r="I52" s="317">
        <v>12</v>
      </c>
      <c r="J52" s="318">
        <f t="shared" si="1"/>
        <v>11</v>
      </c>
      <c r="K52" s="67" t="s">
        <v>271</v>
      </c>
      <c r="L52" s="316" t="s">
        <v>218</v>
      </c>
      <c r="M52" s="316" t="s">
        <v>273</v>
      </c>
      <c r="N52" s="38">
        <f>VLOOKUP($E52,'ZipCode Coordinates'!$A:$E,4,FALSE)</f>
        <v>1812850</v>
      </c>
      <c r="O52" s="38">
        <f>VLOOKUP($E52,'ZipCode Coordinates'!$A:$E,5,FALSE)</f>
        <v>6313650</v>
      </c>
      <c r="P52" s="38">
        <f>VLOOKUP($F52,'ZipCode Coordinates'!$A:$E,4,FALSE)</f>
        <v>1844120</v>
      </c>
      <c r="Q52" s="38">
        <f>VLOOKUP($F52,'ZipCode Coordinates'!$A:$E,5,FALSE)</f>
        <v>6545720</v>
      </c>
      <c r="R52" s="230" t="str">
        <f>IFERROR(VLOOKUP($L52,'External Gateways'!$A$6:$D$10,2,FALSE),"")</f>
        <v/>
      </c>
      <c r="S52" s="38">
        <f>IFERROR(VLOOKUP($L52,'External Gateways'!$A$6:$D$10,3,FALSE),N52)</f>
        <v>1812850</v>
      </c>
      <c r="T52" s="38">
        <f>IFERROR(VLOOKUP($L52,'External Gateways'!$A$6:$D$10,4,FALSE),O52)</f>
        <v>6313650</v>
      </c>
      <c r="U52" s="231">
        <f t="shared" si="2"/>
        <v>0</v>
      </c>
      <c r="V52" s="231">
        <f t="shared" si="0"/>
        <v>152</v>
      </c>
    </row>
    <row r="53" spans="1:22" ht="15" customHeight="1" x14ac:dyDescent="0.45">
      <c r="A53" s="216">
        <v>514</v>
      </c>
      <c r="B53" s="316" t="s">
        <v>219</v>
      </c>
      <c r="C53" s="316" t="s">
        <v>230</v>
      </c>
      <c r="D53" s="316" t="s">
        <v>231</v>
      </c>
      <c r="E53" s="67">
        <v>92057</v>
      </c>
      <c r="F53" s="318">
        <v>92123</v>
      </c>
      <c r="G53" s="317">
        <v>62</v>
      </c>
      <c r="H53" s="316" t="s">
        <v>240</v>
      </c>
      <c r="I53" s="317">
        <v>8</v>
      </c>
      <c r="J53" s="318">
        <f t="shared" si="1"/>
        <v>7</v>
      </c>
      <c r="K53" s="67" t="s">
        <v>97</v>
      </c>
      <c r="L53" s="316" t="s">
        <v>249</v>
      </c>
      <c r="M53" s="316" t="s">
        <v>231</v>
      </c>
      <c r="N53" s="38">
        <f>VLOOKUP($E53,'ZipCode Coordinates'!$A:$E,4,FALSE)</f>
        <v>2037040</v>
      </c>
      <c r="O53" s="38">
        <f>VLOOKUP($E53,'ZipCode Coordinates'!$A:$E,5,FALSE)</f>
        <v>6243630</v>
      </c>
      <c r="P53" s="38">
        <f>VLOOKUP($F53,'ZipCode Coordinates'!$A:$E,4,FALSE)</f>
        <v>1874700</v>
      </c>
      <c r="Q53" s="38">
        <f>VLOOKUP($F53,'ZipCode Coordinates'!$A:$E,5,FALSE)</f>
        <v>6289760</v>
      </c>
      <c r="R53" s="230" t="str">
        <f>IFERROR(VLOOKUP($L53,'External Gateways'!$A$6:$D$10,2,FALSE),"")</f>
        <v/>
      </c>
      <c r="S53" s="38">
        <f>IFERROR(VLOOKUP($L53,'External Gateways'!$A$6:$D$10,3,FALSE),N53)</f>
        <v>2037040</v>
      </c>
      <c r="T53" s="38">
        <f>IFERROR(VLOOKUP($L53,'External Gateways'!$A$6:$D$10,4,FALSE),O53)</f>
        <v>6243630</v>
      </c>
      <c r="U53" s="231">
        <f t="shared" si="2"/>
        <v>0</v>
      </c>
      <c r="V53" s="231">
        <f t="shared" si="0"/>
        <v>62</v>
      </c>
    </row>
    <row r="54" spans="1:22" ht="15" customHeight="1" x14ac:dyDescent="0.45">
      <c r="A54" s="216">
        <v>523</v>
      </c>
      <c r="B54" s="316" t="s">
        <v>261</v>
      </c>
      <c r="C54" s="316" t="s">
        <v>95</v>
      </c>
      <c r="D54" s="316" t="s">
        <v>249</v>
      </c>
      <c r="E54" s="67">
        <v>92545</v>
      </c>
      <c r="F54" s="318">
        <v>92055</v>
      </c>
      <c r="G54" s="317">
        <v>86</v>
      </c>
      <c r="H54" s="316" t="s">
        <v>217</v>
      </c>
      <c r="I54" s="317">
        <v>7</v>
      </c>
      <c r="J54" s="318">
        <f t="shared" si="1"/>
        <v>6</v>
      </c>
      <c r="K54" s="67" t="s">
        <v>95</v>
      </c>
      <c r="L54" s="316" t="s">
        <v>222</v>
      </c>
      <c r="M54" s="316" t="s">
        <v>249</v>
      </c>
      <c r="N54" s="38">
        <f>VLOOKUP($E54,'ZipCode Coordinates'!$A:$E,4,FALSE)</f>
        <v>2210660</v>
      </c>
      <c r="O54" s="38">
        <f>VLOOKUP($E54,'ZipCode Coordinates'!$A:$E,5,FALSE)</f>
        <v>6321330</v>
      </c>
      <c r="P54" s="38">
        <f>VLOOKUP($F54,'ZipCode Coordinates'!$A:$E,4,FALSE)</f>
        <v>2082470</v>
      </c>
      <c r="Q54" s="38">
        <f>VLOOKUP($F54,'ZipCode Coordinates'!$A:$E,5,FALSE)</f>
        <v>6206470</v>
      </c>
      <c r="R54" s="230" t="str">
        <f>IFERROR(VLOOKUP($L54,'External Gateways'!$A$6:$D$10,2,FALSE),"")</f>
        <v>I-15</v>
      </c>
      <c r="S54" s="38">
        <f>IFERROR(VLOOKUP($L54,'External Gateways'!$A$6:$D$10,3,FALSE),N54)</f>
        <v>2102195</v>
      </c>
      <c r="T54" s="38">
        <f>IFERROR(VLOOKUP($L54,'External Gateways'!$A$6:$D$10,4,FALSE),O54)</f>
        <v>6289147</v>
      </c>
      <c r="U54" s="231">
        <f t="shared" si="2"/>
        <v>21.427814454119865</v>
      </c>
      <c r="V54" s="231">
        <f t="shared" si="0"/>
        <v>43.14437109176027</v>
      </c>
    </row>
    <row r="55" spans="1:22" ht="15" customHeight="1" x14ac:dyDescent="0.45">
      <c r="A55" s="216">
        <v>525</v>
      </c>
      <c r="B55" s="316" t="s">
        <v>261</v>
      </c>
      <c r="C55" s="316" t="s">
        <v>95</v>
      </c>
      <c r="D55" s="316" t="s">
        <v>249</v>
      </c>
      <c r="E55" s="67">
        <v>92591</v>
      </c>
      <c r="F55" s="318">
        <v>92055</v>
      </c>
      <c r="G55" s="317">
        <v>76</v>
      </c>
      <c r="H55" s="316" t="s">
        <v>240</v>
      </c>
      <c r="I55" s="317">
        <v>8</v>
      </c>
      <c r="J55" s="318">
        <f t="shared" si="1"/>
        <v>7</v>
      </c>
      <c r="K55" s="67" t="s">
        <v>95</v>
      </c>
      <c r="L55" s="316" t="s">
        <v>222</v>
      </c>
      <c r="M55" s="316" t="s">
        <v>249</v>
      </c>
      <c r="N55" s="38">
        <f>VLOOKUP($E55,'ZipCode Coordinates'!$A:$E,4,FALSE)</f>
        <v>2138420</v>
      </c>
      <c r="O55" s="38">
        <f>VLOOKUP($E55,'ZipCode Coordinates'!$A:$E,5,FALSE)</f>
        <v>6299220</v>
      </c>
      <c r="P55" s="38">
        <f>VLOOKUP($F55,'ZipCode Coordinates'!$A:$E,4,FALSE)</f>
        <v>2082470</v>
      </c>
      <c r="Q55" s="38">
        <f>VLOOKUP($F55,'ZipCode Coordinates'!$A:$E,5,FALSE)</f>
        <v>6206470</v>
      </c>
      <c r="R55" s="230" t="str">
        <f>IFERROR(VLOOKUP($L55,'External Gateways'!$A$6:$D$10,2,FALSE),"")</f>
        <v>I-15</v>
      </c>
      <c r="S55" s="38">
        <f>IFERROR(VLOOKUP($L55,'External Gateways'!$A$6:$D$10,3,FALSE),N55)</f>
        <v>2102195</v>
      </c>
      <c r="T55" s="38">
        <f>IFERROR(VLOOKUP($L55,'External Gateways'!$A$6:$D$10,4,FALSE),O55)</f>
        <v>6289147</v>
      </c>
      <c r="U55" s="231">
        <f t="shared" si="2"/>
        <v>7.1211011888925713</v>
      </c>
      <c r="V55" s="231">
        <f t="shared" si="0"/>
        <v>61.757797622214859</v>
      </c>
    </row>
    <row r="56" spans="1:22" ht="15" customHeight="1" x14ac:dyDescent="0.45">
      <c r="A56" s="216">
        <v>528</v>
      </c>
      <c r="B56" s="316" t="s">
        <v>254</v>
      </c>
      <c r="C56" s="316" t="s">
        <v>220</v>
      </c>
      <c r="D56" s="316" t="s">
        <v>224</v>
      </c>
      <c r="E56" s="67">
        <v>92082</v>
      </c>
      <c r="F56" s="318">
        <v>92081</v>
      </c>
      <c r="G56" s="317">
        <v>48</v>
      </c>
      <c r="H56" s="316" t="s">
        <v>288</v>
      </c>
      <c r="I56" s="317">
        <v>15</v>
      </c>
      <c r="J56" s="318">
        <f t="shared" si="1"/>
        <v>14</v>
      </c>
      <c r="K56" s="67" t="s">
        <v>97</v>
      </c>
      <c r="L56" s="316" t="s">
        <v>224</v>
      </c>
      <c r="M56" s="316" t="s">
        <v>224</v>
      </c>
      <c r="N56" s="38">
        <f>VLOOKUP($E56,'ZipCode Coordinates'!$A:$E,4,FALSE)</f>
        <v>2036530</v>
      </c>
      <c r="O56" s="38">
        <f>VLOOKUP($E56,'ZipCode Coordinates'!$A:$E,5,FALSE)</f>
        <v>6333920</v>
      </c>
      <c r="P56" s="38">
        <f>VLOOKUP($F56,'ZipCode Coordinates'!$A:$E,4,FALSE)</f>
        <v>2005090</v>
      </c>
      <c r="Q56" s="38">
        <f>VLOOKUP($F56,'ZipCode Coordinates'!$A:$E,5,FALSE)</f>
        <v>6258440</v>
      </c>
      <c r="R56" s="230" t="str">
        <f>IFERROR(VLOOKUP($L56,'External Gateways'!$A$6:$D$10,2,FALSE),"")</f>
        <v/>
      </c>
      <c r="S56" s="38">
        <f>IFERROR(VLOOKUP($L56,'External Gateways'!$A$6:$D$10,3,FALSE),N56)</f>
        <v>2036530</v>
      </c>
      <c r="T56" s="38">
        <f>IFERROR(VLOOKUP($L56,'External Gateways'!$A$6:$D$10,4,FALSE),O56)</f>
        <v>6333920</v>
      </c>
      <c r="U56" s="231">
        <f t="shared" si="2"/>
        <v>0</v>
      </c>
      <c r="V56" s="231">
        <f t="shared" si="0"/>
        <v>48</v>
      </c>
    </row>
    <row r="57" spans="1:22" ht="15" customHeight="1" x14ac:dyDescent="0.45">
      <c r="A57" s="216">
        <v>533</v>
      </c>
      <c r="B57" s="316" t="s">
        <v>289</v>
      </c>
      <c r="C57" s="316" t="s">
        <v>234</v>
      </c>
      <c r="D57" s="316" t="s">
        <v>216</v>
      </c>
      <c r="E57" s="67">
        <v>92544</v>
      </c>
      <c r="F57" s="318">
        <v>92101</v>
      </c>
      <c r="G57" s="317">
        <v>160</v>
      </c>
      <c r="H57" s="316" t="s">
        <v>255</v>
      </c>
      <c r="I57" s="317">
        <v>12</v>
      </c>
      <c r="J57" s="318">
        <f t="shared" si="1"/>
        <v>11</v>
      </c>
      <c r="K57" s="67" t="s">
        <v>97</v>
      </c>
      <c r="L57" s="316" t="s">
        <v>222</v>
      </c>
      <c r="M57" s="316" t="s">
        <v>216</v>
      </c>
      <c r="N57" s="38">
        <f>VLOOKUP($E57,'ZipCode Coordinates'!$A:$E,4,FALSE)</f>
        <v>2177850</v>
      </c>
      <c r="O57" s="38">
        <f>VLOOKUP($E57,'ZipCode Coordinates'!$A:$E,5,FALSE)</f>
        <v>6364200</v>
      </c>
      <c r="P57" s="38">
        <f>VLOOKUP($F57,'ZipCode Coordinates'!$A:$E,4,FALSE)</f>
        <v>1844080</v>
      </c>
      <c r="Q57" s="38">
        <f>VLOOKUP($F57,'ZipCode Coordinates'!$A:$E,5,FALSE)</f>
        <v>6278770</v>
      </c>
      <c r="R57" s="230" t="str">
        <f>IFERROR(VLOOKUP($L57,'External Gateways'!$A$6:$D$10,2,FALSE),"")</f>
        <v>I-15</v>
      </c>
      <c r="S57" s="38">
        <f>IFERROR(VLOOKUP($L57,'External Gateways'!$A$6:$D$10,3,FALSE),N57)</f>
        <v>2102195</v>
      </c>
      <c r="T57" s="38">
        <f>IFERROR(VLOOKUP($L57,'External Gateways'!$A$6:$D$10,4,FALSE),O57)</f>
        <v>6289147</v>
      </c>
      <c r="U57" s="231">
        <f t="shared" si="2"/>
        <v>20.183238438870013</v>
      </c>
      <c r="V57" s="231">
        <f t="shared" si="0"/>
        <v>119.63352312225997</v>
      </c>
    </row>
    <row r="58" spans="1:22" ht="15" customHeight="1" x14ac:dyDescent="0.45">
      <c r="A58" s="216">
        <v>534</v>
      </c>
      <c r="B58" s="316" t="s">
        <v>290</v>
      </c>
      <c r="C58" s="316" t="s">
        <v>291</v>
      </c>
      <c r="D58" s="316" t="s">
        <v>249</v>
      </c>
      <c r="E58" s="67">
        <v>92592</v>
      </c>
      <c r="F58" s="318">
        <v>92009</v>
      </c>
      <c r="G58" s="317">
        <v>82</v>
      </c>
      <c r="H58" s="316" t="s">
        <v>285</v>
      </c>
      <c r="I58" s="317">
        <v>7</v>
      </c>
      <c r="J58" s="318">
        <f t="shared" si="1"/>
        <v>6</v>
      </c>
      <c r="K58" s="67" t="s">
        <v>97</v>
      </c>
      <c r="L58" s="316" t="s">
        <v>222</v>
      </c>
      <c r="M58" s="316" t="s">
        <v>249</v>
      </c>
      <c r="N58" s="38">
        <f>VLOOKUP($E58,'ZipCode Coordinates'!$A:$E,4,FALSE)</f>
        <v>2128740</v>
      </c>
      <c r="O58" s="38">
        <f>VLOOKUP($E58,'ZipCode Coordinates'!$A:$E,5,FALSE)</f>
        <v>6328900</v>
      </c>
      <c r="P58" s="38">
        <f>VLOOKUP($F58,'ZipCode Coordinates'!$A:$E,4,FALSE)</f>
        <v>1979810</v>
      </c>
      <c r="Q58" s="38">
        <f>VLOOKUP($F58,'ZipCode Coordinates'!$A:$E,5,FALSE)</f>
        <v>6256830</v>
      </c>
      <c r="R58" s="230" t="str">
        <f>IFERROR(VLOOKUP($L58,'External Gateways'!$A$6:$D$10,2,FALSE),"")</f>
        <v>I-15</v>
      </c>
      <c r="S58" s="38">
        <f>IFERROR(VLOOKUP($L58,'External Gateways'!$A$6:$D$10,3,FALSE),N58)</f>
        <v>2102195</v>
      </c>
      <c r="T58" s="38">
        <f>IFERROR(VLOOKUP($L58,'External Gateways'!$A$6:$D$10,4,FALSE),O58)</f>
        <v>6289147</v>
      </c>
      <c r="U58" s="231">
        <f t="shared" si="2"/>
        <v>9.0532245169037147</v>
      </c>
      <c r="V58" s="231">
        <f t="shared" si="0"/>
        <v>63.893550966192571</v>
      </c>
    </row>
    <row r="59" spans="1:22" ht="15" customHeight="1" x14ac:dyDescent="0.45">
      <c r="A59" s="216">
        <v>537</v>
      </c>
      <c r="B59" s="316" t="s">
        <v>238</v>
      </c>
      <c r="C59" s="316" t="s">
        <v>220</v>
      </c>
      <c r="D59" s="316" t="s">
        <v>216</v>
      </c>
      <c r="E59" s="67">
        <v>92231</v>
      </c>
      <c r="F59" s="318">
        <v>92113</v>
      </c>
      <c r="G59" s="317">
        <v>244</v>
      </c>
      <c r="H59" s="316" t="s">
        <v>267</v>
      </c>
      <c r="I59" s="317">
        <v>8</v>
      </c>
      <c r="J59" s="318">
        <f t="shared" si="1"/>
        <v>7</v>
      </c>
      <c r="K59" s="67" t="s">
        <v>97</v>
      </c>
      <c r="L59" s="316" t="s">
        <v>264</v>
      </c>
      <c r="M59" s="316" t="s">
        <v>216</v>
      </c>
      <c r="N59" s="38">
        <f>VLOOKUP($E59,'ZipCode Coordinates'!$A:$E,4,FALSE)</f>
        <v>1829680</v>
      </c>
      <c r="O59" s="38">
        <f>VLOOKUP($E59,'ZipCode Coordinates'!$A:$E,5,FALSE)</f>
        <v>6778130</v>
      </c>
      <c r="P59" s="38">
        <f>VLOOKUP($F59,'ZipCode Coordinates'!$A:$E,4,FALSE)</f>
        <v>1834470</v>
      </c>
      <c r="Q59" s="38">
        <f>VLOOKUP($F59,'ZipCode Coordinates'!$A:$E,5,FALSE)</f>
        <v>6294590</v>
      </c>
      <c r="R59" s="230" t="str">
        <f>IFERROR(VLOOKUP($L59,'External Gateways'!$A$6:$D$10,2,FALSE),"")</f>
        <v>I-8</v>
      </c>
      <c r="S59" s="38">
        <f>IFERROR(VLOOKUP($L59,'External Gateways'!$A$6:$D$10,3,FALSE),N59)</f>
        <v>1814524</v>
      </c>
      <c r="T59" s="38">
        <f>IFERROR(VLOOKUP($L59,'External Gateways'!$A$6:$D$10,4,FALSE),O59)</f>
        <v>6606089</v>
      </c>
      <c r="U59" s="231">
        <f t="shared" si="2"/>
        <v>32.709715110593962</v>
      </c>
      <c r="V59" s="231">
        <f t="shared" si="0"/>
        <v>178.58056977881208</v>
      </c>
    </row>
    <row r="60" spans="1:22" ht="15" customHeight="1" x14ac:dyDescent="0.45">
      <c r="A60" s="216">
        <v>550</v>
      </c>
      <c r="B60" s="316" t="s">
        <v>292</v>
      </c>
      <c r="C60" s="316" t="s">
        <v>95</v>
      </c>
      <c r="D60" s="316" t="s">
        <v>216</v>
      </c>
      <c r="E60" s="67">
        <v>92592</v>
      </c>
      <c r="F60" s="318">
        <v>92135</v>
      </c>
      <c r="G60" s="317">
        <v>166</v>
      </c>
      <c r="H60" s="316" t="s">
        <v>240</v>
      </c>
      <c r="I60" s="317">
        <v>8</v>
      </c>
      <c r="J60" s="318">
        <f t="shared" si="1"/>
        <v>7</v>
      </c>
      <c r="K60" s="67" t="s">
        <v>95</v>
      </c>
      <c r="L60" s="316" t="s">
        <v>222</v>
      </c>
      <c r="M60" s="316" t="s">
        <v>216</v>
      </c>
      <c r="N60" s="38">
        <f>VLOOKUP($E60,'ZipCode Coordinates'!$A:$E,4,FALSE)</f>
        <v>2128740</v>
      </c>
      <c r="O60" s="38">
        <f>VLOOKUP($E60,'ZipCode Coordinates'!$A:$E,5,FALSE)</f>
        <v>6328900</v>
      </c>
      <c r="P60" s="38">
        <f>VLOOKUP($F60,'ZipCode Coordinates'!$A:$E,4,FALSE)</f>
        <v>1835720</v>
      </c>
      <c r="Q60" s="38">
        <f>VLOOKUP($F60,'ZipCode Coordinates'!$A:$E,5,FALSE)</f>
        <v>6266670</v>
      </c>
      <c r="R60" s="230" t="str">
        <f>IFERROR(VLOOKUP($L60,'External Gateways'!$A$6:$D$10,2,FALSE),"")</f>
        <v>I-15</v>
      </c>
      <c r="S60" s="38">
        <f>IFERROR(VLOOKUP($L60,'External Gateways'!$A$6:$D$10,3,FALSE),N60)</f>
        <v>2102195</v>
      </c>
      <c r="T60" s="38">
        <f>IFERROR(VLOOKUP($L60,'External Gateways'!$A$6:$D$10,4,FALSE),O60)</f>
        <v>6289147</v>
      </c>
      <c r="U60" s="231">
        <f t="shared" si="2"/>
        <v>9.0532245169037147</v>
      </c>
      <c r="V60" s="231">
        <f t="shared" si="0"/>
        <v>147.89355096619258</v>
      </c>
    </row>
    <row r="61" spans="1:22" ht="15" customHeight="1" x14ac:dyDescent="0.45">
      <c r="A61" s="216">
        <v>560</v>
      </c>
      <c r="B61" s="316" t="s">
        <v>292</v>
      </c>
      <c r="C61" s="316" t="s">
        <v>95</v>
      </c>
      <c r="D61" s="316" t="s">
        <v>216</v>
      </c>
      <c r="E61" s="67">
        <v>92584</v>
      </c>
      <c r="F61" s="318">
        <v>92135</v>
      </c>
      <c r="G61" s="317">
        <v>164</v>
      </c>
      <c r="H61" s="316" t="s">
        <v>267</v>
      </c>
      <c r="I61" s="317">
        <v>8</v>
      </c>
      <c r="J61" s="318">
        <f t="shared" si="1"/>
        <v>7</v>
      </c>
      <c r="K61" s="67" t="s">
        <v>95</v>
      </c>
      <c r="L61" s="316" t="s">
        <v>222</v>
      </c>
      <c r="M61" s="316" t="s">
        <v>216</v>
      </c>
      <c r="N61" s="38">
        <f>VLOOKUP($E61,'ZipCode Coordinates'!$A:$E,4,FALSE)</f>
        <v>2185160</v>
      </c>
      <c r="O61" s="38">
        <f>VLOOKUP($E61,'ZipCode Coordinates'!$A:$E,5,FALSE)</f>
        <v>6280270</v>
      </c>
      <c r="P61" s="38">
        <f>VLOOKUP($F61,'ZipCode Coordinates'!$A:$E,4,FALSE)</f>
        <v>1835720</v>
      </c>
      <c r="Q61" s="38">
        <f>VLOOKUP($F61,'ZipCode Coordinates'!$A:$E,5,FALSE)</f>
        <v>6266670</v>
      </c>
      <c r="R61" s="230" t="str">
        <f>IFERROR(VLOOKUP($L61,'External Gateways'!$A$6:$D$10,2,FALSE),"")</f>
        <v>I-15</v>
      </c>
      <c r="S61" s="38">
        <f>IFERROR(VLOOKUP($L61,'External Gateways'!$A$6:$D$10,3,FALSE),N61)</f>
        <v>2102195</v>
      </c>
      <c r="T61" s="38">
        <f>IFERROR(VLOOKUP($L61,'External Gateways'!$A$6:$D$10,4,FALSE),O61)</f>
        <v>6289147</v>
      </c>
      <c r="U61" s="231">
        <f t="shared" si="2"/>
        <v>15.802756507931361</v>
      </c>
      <c r="V61" s="231">
        <f t="shared" si="0"/>
        <v>132.39448698413727</v>
      </c>
    </row>
    <row r="62" spans="1:22" ht="15" customHeight="1" x14ac:dyDescent="0.45">
      <c r="A62" s="216">
        <v>566</v>
      </c>
      <c r="B62" s="316" t="s">
        <v>215</v>
      </c>
      <c r="C62" s="316" t="s">
        <v>95</v>
      </c>
      <c r="D62" s="316" t="s">
        <v>216</v>
      </c>
      <c r="E62" s="67">
        <v>92020</v>
      </c>
      <c r="F62" s="318">
        <v>92135</v>
      </c>
      <c r="G62" s="317">
        <v>36</v>
      </c>
      <c r="H62" s="316" t="s">
        <v>241</v>
      </c>
      <c r="I62" s="317">
        <v>7</v>
      </c>
      <c r="J62" s="318">
        <f t="shared" si="1"/>
        <v>6</v>
      </c>
      <c r="K62" s="67" t="s">
        <v>95</v>
      </c>
      <c r="L62" s="316" t="s">
        <v>227</v>
      </c>
      <c r="M62" s="316" t="s">
        <v>216</v>
      </c>
      <c r="N62" s="38">
        <f>VLOOKUP($E62,'ZipCode Coordinates'!$A:$E,4,FALSE)</f>
        <v>1870340</v>
      </c>
      <c r="O62" s="38">
        <f>VLOOKUP($E62,'ZipCode Coordinates'!$A:$E,5,FALSE)</f>
        <v>6340260</v>
      </c>
      <c r="P62" s="38">
        <f>VLOOKUP($F62,'ZipCode Coordinates'!$A:$E,4,FALSE)</f>
        <v>1835720</v>
      </c>
      <c r="Q62" s="38">
        <f>VLOOKUP($F62,'ZipCode Coordinates'!$A:$E,5,FALSE)</f>
        <v>6266670</v>
      </c>
      <c r="R62" s="230" t="str">
        <f>IFERROR(VLOOKUP($L62,'External Gateways'!$A$6:$D$10,2,FALSE),"")</f>
        <v/>
      </c>
      <c r="S62" s="38">
        <f>IFERROR(VLOOKUP($L62,'External Gateways'!$A$6:$D$10,3,FALSE),N62)</f>
        <v>1870340</v>
      </c>
      <c r="T62" s="38">
        <f>IFERROR(VLOOKUP($L62,'External Gateways'!$A$6:$D$10,4,FALSE),O62)</f>
        <v>6340260</v>
      </c>
      <c r="U62" s="231">
        <f t="shared" si="2"/>
        <v>0</v>
      </c>
      <c r="V62" s="231">
        <f t="shared" si="0"/>
        <v>36</v>
      </c>
    </row>
    <row r="63" spans="1:22" ht="15" customHeight="1" x14ac:dyDescent="0.45">
      <c r="A63" s="216">
        <v>567</v>
      </c>
      <c r="B63" s="316" t="s">
        <v>219</v>
      </c>
      <c r="C63" s="316" t="s">
        <v>220</v>
      </c>
      <c r="D63" s="316" t="s">
        <v>231</v>
      </c>
      <c r="E63" s="67">
        <v>92592</v>
      </c>
      <c r="F63" s="318">
        <v>92123</v>
      </c>
      <c r="G63" s="317">
        <v>106</v>
      </c>
      <c r="H63" s="316" t="s">
        <v>267</v>
      </c>
      <c r="I63" s="317">
        <v>8</v>
      </c>
      <c r="J63" s="318">
        <f t="shared" si="1"/>
        <v>7</v>
      </c>
      <c r="K63" s="67" t="s">
        <v>97</v>
      </c>
      <c r="L63" s="316" t="s">
        <v>222</v>
      </c>
      <c r="M63" s="316" t="s">
        <v>231</v>
      </c>
      <c r="N63" s="38">
        <f>VLOOKUP($E63,'ZipCode Coordinates'!$A:$E,4,FALSE)</f>
        <v>2128740</v>
      </c>
      <c r="O63" s="38">
        <f>VLOOKUP($E63,'ZipCode Coordinates'!$A:$E,5,FALSE)</f>
        <v>6328900</v>
      </c>
      <c r="P63" s="38">
        <f>VLOOKUP($F63,'ZipCode Coordinates'!$A:$E,4,FALSE)</f>
        <v>1874700</v>
      </c>
      <c r="Q63" s="38">
        <f>VLOOKUP($F63,'ZipCode Coordinates'!$A:$E,5,FALSE)</f>
        <v>6289760</v>
      </c>
      <c r="R63" s="230" t="str">
        <f>IFERROR(VLOOKUP($L63,'External Gateways'!$A$6:$D$10,2,FALSE),"")</f>
        <v>I-15</v>
      </c>
      <c r="S63" s="38">
        <f>IFERROR(VLOOKUP($L63,'External Gateways'!$A$6:$D$10,3,FALSE),N63)</f>
        <v>2102195</v>
      </c>
      <c r="T63" s="38">
        <f>IFERROR(VLOOKUP($L63,'External Gateways'!$A$6:$D$10,4,FALSE),O63)</f>
        <v>6289147</v>
      </c>
      <c r="U63" s="231">
        <f t="shared" si="2"/>
        <v>9.0532245169037147</v>
      </c>
      <c r="V63" s="231">
        <f t="shared" si="0"/>
        <v>87.893550966192578</v>
      </c>
    </row>
    <row r="64" spans="1:22" ht="15" customHeight="1" x14ac:dyDescent="0.45">
      <c r="A64" s="216">
        <v>574</v>
      </c>
      <c r="B64" s="316" t="s">
        <v>226</v>
      </c>
      <c r="C64" s="316" t="s">
        <v>95</v>
      </c>
      <c r="D64" s="316" t="s">
        <v>216</v>
      </c>
      <c r="E64" s="67">
        <v>92592</v>
      </c>
      <c r="F64" s="318">
        <v>92155</v>
      </c>
      <c r="G64" s="317">
        <v>126</v>
      </c>
      <c r="H64" s="316" t="s">
        <v>267</v>
      </c>
      <c r="I64" s="317">
        <v>8</v>
      </c>
      <c r="J64" s="318">
        <f t="shared" si="1"/>
        <v>7</v>
      </c>
      <c r="K64" s="67" t="s">
        <v>95</v>
      </c>
      <c r="L64" s="316" t="s">
        <v>222</v>
      </c>
      <c r="M64" s="316" t="s">
        <v>216</v>
      </c>
      <c r="N64" s="38">
        <f>VLOOKUP($E64,'ZipCode Coordinates'!$A:$E,4,FALSE)</f>
        <v>2128740</v>
      </c>
      <c r="O64" s="38">
        <f>VLOOKUP($E64,'ZipCode Coordinates'!$A:$E,5,FALSE)</f>
        <v>6328900</v>
      </c>
      <c r="P64" s="38">
        <f>VLOOKUP($F64,'ZipCode Coordinates'!$A:$E,4,FALSE)</f>
        <v>1826710</v>
      </c>
      <c r="Q64" s="38">
        <f>VLOOKUP($F64,'ZipCode Coordinates'!$A:$E,5,FALSE)</f>
        <v>6281240</v>
      </c>
      <c r="R64" s="230" t="str">
        <f>IFERROR(VLOOKUP($L64,'External Gateways'!$A$6:$D$10,2,FALSE),"")</f>
        <v>I-15</v>
      </c>
      <c r="S64" s="38">
        <f>IFERROR(VLOOKUP($L64,'External Gateways'!$A$6:$D$10,3,FALSE),N64)</f>
        <v>2102195</v>
      </c>
      <c r="T64" s="38">
        <f>IFERROR(VLOOKUP($L64,'External Gateways'!$A$6:$D$10,4,FALSE),O64)</f>
        <v>6289147</v>
      </c>
      <c r="U64" s="231">
        <f t="shared" si="2"/>
        <v>9.0532245169037147</v>
      </c>
      <c r="V64" s="231">
        <f t="shared" si="0"/>
        <v>107.89355096619258</v>
      </c>
    </row>
    <row r="65" spans="1:22" ht="15" customHeight="1" x14ac:dyDescent="0.45">
      <c r="A65" s="216">
        <v>576</v>
      </c>
      <c r="B65" s="316" t="s">
        <v>293</v>
      </c>
      <c r="C65" s="316" t="s">
        <v>234</v>
      </c>
      <c r="D65" s="316" t="s">
        <v>273</v>
      </c>
      <c r="E65" s="67">
        <v>91913</v>
      </c>
      <c r="F65" s="318">
        <v>91905</v>
      </c>
      <c r="G65" s="317">
        <v>164</v>
      </c>
      <c r="H65" s="316" t="s">
        <v>255</v>
      </c>
      <c r="I65" s="317">
        <v>12</v>
      </c>
      <c r="J65" s="318">
        <f t="shared" si="1"/>
        <v>11</v>
      </c>
      <c r="K65" s="67" t="s">
        <v>271</v>
      </c>
      <c r="L65" s="316" t="s">
        <v>218</v>
      </c>
      <c r="M65" s="316" t="s">
        <v>273</v>
      </c>
      <c r="N65" s="38">
        <f>VLOOKUP($E65,'ZipCode Coordinates'!$A:$E,4,FALSE)</f>
        <v>1810320</v>
      </c>
      <c r="O65" s="38">
        <f>VLOOKUP($E65,'ZipCode Coordinates'!$A:$E,5,FALSE)</f>
        <v>6334990</v>
      </c>
      <c r="P65" s="38">
        <f>VLOOKUP($F65,'ZipCode Coordinates'!$A:$E,4,FALSE)</f>
        <v>1844120</v>
      </c>
      <c r="Q65" s="38">
        <f>VLOOKUP($F65,'ZipCode Coordinates'!$A:$E,5,FALSE)</f>
        <v>6545720</v>
      </c>
      <c r="R65" s="230" t="str">
        <f>IFERROR(VLOOKUP($L65,'External Gateways'!$A$6:$D$10,2,FALSE),"")</f>
        <v/>
      </c>
      <c r="S65" s="38">
        <f>IFERROR(VLOOKUP($L65,'External Gateways'!$A$6:$D$10,3,FALSE),N65)</f>
        <v>1810320</v>
      </c>
      <c r="T65" s="38">
        <f>IFERROR(VLOOKUP($L65,'External Gateways'!$A$6:$D$10,4,FALSE),O65)</f>
        <v>6334990</v>
      </c>
      <c r="U65" s="231">
        <f t="shared" si="2"/>
        <v>0</v>
      </c>
      <c r="V65" s="231">
        <f t="shared" si="0"/>
        <v>164</v>
      </c>
    </row>
    <row r="66" spans="1:22" ht="15" customHeight="1" x14ac:dyDescent="0.45">
      <c r="A66" s="216">
        <v>578</v>
      </c>
      <c r="B66" s="316" t="s">
        <v>272</v>
      </c>
      <c r="C66" s="316" t="s">
        <v>234</v>
      </c>
      <c r="D66" s="316" t="s">
        <v>273</v>
      </c>
      <c r="E66" s="67">
        <v>91913</v>
      </c>
      <c r="F66" s="318">
        <v>91962</v>
      </c>
      <c r="G66" s="317">
        <v>96</v>
      </c>
      <c r="H66" s="316" t="s">
        <v>223</v>
      </c>
      <c r="I66" s="317">
        <v>7</v>
      </c>
      <c r="J66" s="318">
        <f t="shared" si="1"/>
        <v>6</v>
      </c>
      <c r="K66" s="67" t="s">
        <v>271</v>
      </c>
      <c r="L66" s="316" t="s">
        <v>218</v>
      </c>
      <c r="M66" s="316" t="s">
        <v>273</v>
      </c>
      <c r="N66" s="38">
        <f>VLOOKUP($E66,'ZipCode Coordinates'!$A:$E,4,FALSE)</f>
        <v>1810320</v>
      </c>
      <c r="O66" s="38">
        <f>VLOOKUP($E66,'ZipCode Coordinates'!$A:$E,5,FALSE)</f>
        <v>6334990</v>
      </c>
      <c r="P66" s="38">
        <f>VLOOKUP($F66,'ZipCode Coordinates'!$A:$E,4,FALSE)</f>
        <v>1874980</v>
      </c>
      <c r="Q66" s="38">
        <f>VLOOKUP($F66,'ZipCode Coordinates'!$A:$E,5,FALSE)</f>
        <v>6499110</v>
      </c>
      <c r="R66" s="230" t="str">
        <f>IFERROR(VLOOKUP($L66,'External Gateways'!$A$6:$D$10,2,FALSE),"")</f>
        <v/>
      </c>
      <c r="S66" s="38">
        <f>IFERROR(VLOOKUP($L66,'External Gateways'!$A$6:$D$10,3,FALSE),N66)</f>
        <v>1810320</v>
      </c>
      <c r="T66" s="38">
        <f>IFERROR(VLOOKUP($L66,'External Gateways'!$A$6:$D$10,4,FALSE),O66)</f>
        <v>6334990</v>
      </c>
      <c r="U66" s="231">
        <f t="shared" si="2"/>
        <v>0</v>
      </c>
      <c r="V66" s="231">
        <f t="shared" si="0"/>
        <v>96</v>
      </c>
    </row>
    <row r="67" spans="1:22" ht="15" customHeight="1" x14ac:dyDescent="0.45">
      <c r="A67" s="216">
        <v>584</v>
      </c>
      <c r="B67" s="316" t="s">
        <v>279</v>
      </c>
      <c r="C67" s="316" t="s">
        <v>95</v>
      </c>
      <c r="D67" s="316" t="s">
        <v>216</v>
      </c>
      <c r="E67" s="67">
        <v>92056</v>
      </c>
      <c r="F67" s="318">
        <v>92134</v>
      </c>
      <c r="G67" s="317">
        <v>86</v>
      </c>
      <c r="H67" s="316" t="s">
        <v>294</v>
      </c>
      <c r="I67" s="317">
        <v>7</v>
      </c>
      <c r="J67" s="318">
        <f t="shared" si="1"/>
        <v>6</v>
      </c>
      <c r="K67" s="67" t="s">
        <v>95</v>
      </c>
      <c r="L67" s="316" t="s">
        <v>249</v>
      </c>
      <c r="M67" s="316" t="s">
        <v>216</v>
      </c>
      <c r="N67" s="38">
        <f>VLOOKUP($E67,'ZipCode Coordinates'!$A:$E,4,FALSE)</f>
        <v>2018560</v>
      </c>
      <c r="O67" s="38">
        <f>VLOOKUP($E67,'ZipCode Coordinates'!$A:$E,5,FALSE)</f>
        <v>6243750</v>
      </c>
      <c r="P67" s="38">
        <f>VLOOKUP($F67,'ZipCode Coordinates'!$A:$E,4,FALSE)</f>
        <v>1845130</v>
      </c>
      <c r="Q67" s="38">
        <f>VLOOKUP($F67,'ZipCode Coordinates'!$A:$E,5,FALSE)</f>
        <v>6286040</v>
      </c>
      <c r="R67" s="230" t="str">
        <f>IFERROR(VLOOKUP($L67,'External Gateways'!$A$6:$D$10,2,FALSE),"")</f>
        <v/>
      </c>
      <c r="S67" s="38">
        <f>IFERROR(VLOOKUP($L67,'External Gateways'!$A$6:$D$10,3,FALSE),N67)</f>
        <v>2018560</v>
      </c>
      <c r="T67" s="38">
        <f>IFERROR(VLOOKUP($L67,'External Gateways'!$A$6:$D$10,4,FALSE),O67)</f>
        <v>6243750</v>
      </c>
      <c r="U67" s="231">
        <f t="shared" ref="U67:U130" si="3">SQRT((S67-N67)^2+(T67-O67)^2)/5280</f>
        <v>0</v>
      </c>
      <c r="V67" s="231">
        <f t="shared" ref="V67:V130" si="4">MAX(G67-2*U67,0)</f>
        <v>86</v>
      </c>
    </row>
    <row r="68" spans="1:22" ht="15" customHeight="1" x14ac:dyDescent="0.45">
      <c r="A68" s="216">
        <v>594</v>
      </c>
      <c r="B68" s="316" t="s">
        <v>238</v>
      </c>
      <c r="C68" s="316" t="s">
        <v>220</v>
      </c>
      <c r="D68" s="316" t="s">
        <v>216</v>
      </c>
      <c r="E68" s="67">
        <v>92586</v>
      </c>
      <c r="F68" s="318">
        <v>92113</v>
      </c>
      <c r="G68" s="317">
        <v>152</v>
      </c>
      <c r="H68" s="316" t="s">
        <v>244</v>
      </c>
      <c r="I68" s="317">
        <v>8</v>
      </c>
      <c r="J68" s="318">
        <f t="shared" ref="J68:J131" si="5">I68-1</f>
        <v>7</v>
      </c>
      <c r="K68" s="67" t="s">
        <v>97</v>
      </c>
      <c r="L68" s="316" t="s">
        <v>222</v>
      </c>
      <c r="M68" s="316" t="s">
        <v>216</v>
      </c>
      <c r="N68" s="38">
        <f>VLOOKUP($E68,'ZipCode Coordinates'!$A:$E,4,FALSE)</f>
        <v>2202010</v>
      </c>
      <c r="O68" s="38">
        <f>VLOOKUP($E68,'ZipCode Coordinates'!$A:$E,5,FALSE)</f>
        <v>6272780</v>
      </c>
      <c r="P68" s="38">
        <f>VLOOKUP($F68,'ZipCode Coordinates'!$A:$E,4,FALSE)</f>
        <v>1834470</v>
      </c>
      <c r="Q68" s="38">
        <f>VLOOKUP($F68,'ZipCode Coordinates'!$A:$E,5,FALSE)</f>
        <v>6294590</v>
      </c>
      <c r="R68" s="230" t="str">
        <f>IFERROR(VLOOKUP($L68,'External Gateways'!$A$6:$D$10,2,FALSE),"")</f>
        <v>I-15</v>
      </c>
      <c r="S68" s="38">
        <f>IFERROR(VLOOKUP($L68,'External Gateways'!$A$6:$D$10,3,FALSE),N68)</f>
        <v>2102195</v>
      </c>
      <c r="T68" s="38">
        <f>IFERROR(VLOOKUP($L68,'External Gateways'!$A$6:$D$10,4,FALSE),O68)</f>
        <v>6289147</v>
      </c>
      <c r="U68" s="231">
        <f t="shared" si="3"/>
        <v>19.156813510070481</v>
      </c>
      <c r="V68" s="231">
        <f t="shared" si="4"/>
        <v>113.68637297985904</v>
      </c>
    </row>
    <row r="69" spans="1:22" ht="15" customHeight="1" x14ac:dyDescent="0.45">
      <c r="A69" s="216">
        <v>598</v>
      </c>
      <c r="B69" s="316" t="s">
        <v>265</v>
      </c>
      <c r="C69" s="316" t="s">
        <v>95</v>
      </c>
      <c r="D69" s="316" t="s">
        <v>216</v>
      </c>
      <c r="E69" s="67">
        <v>92026</v>
      </c>
      <c r="F69" s="318">
        <v>92152</v>
      </c>
      <c r="G69" s="317">
        <v>83</v>
      </c>
      <c r="H69" s="316" t="s">
        <v>267</v>
      </c>
      <c r="I69" s="317">
        <v>8</v>
      </c>
      <c r="J69" s="318">
        <f t="shared" si="5"/>
        <v>7</v>
      </c>
      <c r="K69" s="67" t="s">
        <v>95</v>
      </c>
      <c r="L69" s="316" t="s">
        <v>224</v>
      </c>
      <c r="M69" s="316" t="s">
        <v>216</v>
      </c>
      <c r="N69" s="38">
        <f>VLOOKUP($E69,'ZipCode Coordinates'!$A:$E,4,FALSE)</f>
        <v>2022480</v>
      </c>
      <c r="O69" s="38">
        <f>VLOOKUP($E69,'ZipCode Coordinates'!$A:$E,5,FALSE)</f>
        <v>6297420</v>
      </c>
      <c r="P69" s="38">
        <f>VLOOKUP($F69,'ZipCode Coordinates'!$A:$E,4,FALSE)</f>
        <v>1833340</v>
      </c>
      <c r="Q69" s="38">
        <f>VLOOKUP($F69,'ZipCode Coordinates'!$A:$E,5,FALSE)</f>
        <v>6255150</v>
      </c>
      <c r="R69" s="230" t="str">
        <f>IFERROR(VLOOKUP($L69,'External Gateways'!$A$6:$D$10,2,FALSE),"")</f>
        <v/>
      </c>
      <c r="S69" s="38">
        <f>IFERROR(VLOOKUP($L69,'External Gateways'!$A$6:$D$10,3,FALSE),N69)</f>
        <v>2022480</v>
      </c>
      <c r="T69" s="38">
        <f>IFERROR(VLOOKUP($L69,'External Gateways'!$A$6:$D$10,4,FALSE),O69)</f>
        <v>6297420</v>
      </c>
      <c r="U69" s="231">
        <f t="shared" si="3"/>
        <v>0</v>
      </c>
      <c r="V69" s="231">
        <f t="shared" si="4"/>
        <v>83</v>
      </c>
    </row>
    <row r="70" spans="1:22" ht="15" customHeight="1" x14ac:dyDescent="0.45">
      <c r="A70" s="216">
        <v>600</v>
      </c>
      <c r="B70" s="316" t="s">
        <v>295</v>
      </c>
      <c r="C70" s="316" t="s">
        <v>234</v>
      </c>
      <c r="D70" s="316" t="s">
        <v>216</v>
      </c>
      <c r="E70" s="67">
        <v>92592</v>
      </c>
      <c r="F70" s="318">
        <v>92101</v>
      </c>
      <c r="G70" s="317">
        <v>120</v>
      </c>
      <c r="H70" s="316" t="s">
        <v>241</v>
      </c>
      <c r="I70" s="317">
        <v>7</v>
      </c>
      <c r="J70" s="318">
        <f t="shared" si="5"/>
        <v>6</v>
      </c>
      <c r="K70" s="67" t="s">
        <v>271</v>
      </c>
      <c r="L70" s="316" t="s">
        <v>222</v>
      </c>
      <c r="M70" s="316" t="s">
        <v>216</v>
      </c>
      <c r="N70" s="38">
        <f>VLOOKUP($E70,'ZipCode Coordinates'!$A:$E,4,FALSE)</f>
        <v>2128740</v>
      </c>
      <c r="O70" s="38">
        <f>VLOOKUP($E70,'ZipCode Coordinates'!$A:$E,5,FALSE)</f>
        <v>6328900</v>
      </c>
      <c r="P70" s="38">
        <f>VLOOKUP($F70,'ZipCode Coordinates'!$A:$E,4,FALSE)</f>
        <v>1844080</v>
      </c>
      <c r="Q70" s="38">
        <f>VLOOKUP($F70,'ZipCode Coordinates'!$A:$E,5,FALSE)</f>
        <v>6278770</v>
      </c>
      <c r="R70" s="230" t="str">
        <f>IFERROR(VLOOKUP($L70,'External Gateways'!$A$6:$D$10,2,FALSE),"")</f>
        <v>I-15</v>
      </c>
      <c r="S70" s="38">
        <f>IFERROR(VLOOKUP($L70,'External Gateways'!$A$6:$D$10,3,FALSE),N70)</f>
        <v>2102195</v>
      </c>
      <c r="T70" s="38">
        <f>IFERROR(VLOOKUP($L70,'External Gateways'!$A$6:$D$10,4,FALSE),O70)</f>
        <v>6289147</v>
      </c>
      <c r="U70" s="231">
        <f t="shared" si="3"/>
        <v>9.0532245169037147</v>
      </c>
      <c r="V70" s="231">
        <f t="shared" si="4"/>
        <v>101.89355096619258</v>
      </c>
    </row>
    <row r="71" spans="1:22" ht="15" customHeight="1" x14ac:dyDescent="0.45">
      <c r="A71" s="216">
        <v>609</v>
      </c>
      <c r="B71" s="316" t="s">
        <v>296</v>
      </c>
      <c r="C71" s="316" t="s">
        <v>234</v>
      </c>
      <c r="D71" s="316" t="s">
        <v>224</v>
      </c>
      <c r="E71" s="67">
        <v>92562</v>
      </c>
      <c r="F71" s="318">
        <v>92028</v>
      </c>
      <c r="G71" s="317">
        <v>85</v>
      </c>
      <c r="H71" s="316" t="s">
        <v>240</v>
      </c>
      <c r="I71" s="317">
        <v>8</v>
      </c>
      <c r="J71" s="318">
        <f t="shared" si="5"/>
        <v>7</v>
      </c>
      <c r="K71" s="67" t="s">
        <v>271</v>
      </c>
      <c r="L71" s="316" t="s">
        <v>222</v>
      </c>
      <c r="M71" s="316" t="s">
        <v>224</v>
      </c>
      <c r="N71" s="38">
        <f>VLOOKUP($E71,'ZipCode Coordinates'!$A:$E,4,FALSE)</f>
        <v>2144470</v>
      </c>
      <c r="O71" s="38">
        <f>VLOOKUP($E71,'ZipCode Coordinates'!$A:$E,5,FALSE)</f>
        <v>6251450</v>
      </c>
      <c r="P71" s="38">
        <f>VLOOKUP($F71,'ZipCode Coordinates'!$A:$E,4,FALSE)</f>
        <v>2092510</v>
      </c>
      <c r="Q71" s="38">
        <f>VLOOKUP($F71,'ZipCode Coordinates'!$A:$E,5,FALSE)</f>
        <v>6255990</v>
      </c>
      <c r="R71" s="230" t="str">
        <f>IFERROR(VLOOKUP($L71,'External Gateways'!$A$6:$D$10,2,FALSE),"")</f>
        <v>I-15</v>
      </c>
      <c r="S71" s="38">
        <f>IFERROR(VLOOKUP($L71,'External Gateways'!$A$6:$D$10,3,FALSE),N71)</f>
        <v>2102195</v>
      </c>
      <c r="T71" s="38">
        <f>IFERROR(VLOOKUP($L71,'External Gateways'!$A$6:$D$10,4,FALSE),O71)</f>
        <v>6289147</v>
      </c>
      <c r="U71" s="231">
        <f t="shared" si="3"/>
        <v>10.727523233277124</v>
      </c>
      <c r="V71" s="231">
        <f t="shared" si="4"/>
        <v>63.544953533445749</v>
      </c>
    </row>
    <row r="72" spans="1:22" ht="15" customHeight="1" x14ac:dyDescent="0.45">
      <c r="A72" s="216">
        <v>611</v>
      </c>
      <c r="B72" s="316" t="s">
        <v>297</v>
      </c>
      <c r="C72" s="316" t="s">
        <v>95</v>
      </c>
      <c r="D72" s="316" t="s">
        <v>216</v>
      </c>
      <c r="E72" s="67">
        <v>92026</v>
      </c>
      <c r="F72" s="318">
        <v>92147</v>
      </c>
      <c r="G72" s="317">
        <v>126</v>
      </c>
      <c r="H72" s="316" t="s">
        <v>267</v>
      </c>
      <c r="I72" s="317">
        <v>8</v>
      </c>
      <c r="J72" s="318">
        <f t="shared" si="5"/>
        <v>7</v>
      </c>
      <c r="K72" s="67" t="s">
        <v>95</v>
      </c>
      <c r="L72" s="316" t="s">
        <v>224</v>
      </c>
      <c r="M72" s="316" t="s">
        <v>216</v>
      </c>
      <c r="N72" s="38">
        <f>VLOOKUP($E72,'ZipCode Coordinates'!$A:$E,4,FALSE)</f>
        <v>2022480</v>
      </c>
      <c r="O72" s="38">
        <f>VLOOKUP($E72,'ZipCode Coordinates'!$A:$E,5,FALSE)</f>
        <v>6297420</v>
      </c>
      <c r="P72" s="38">
        <f>VLOOKUP($F72,'ZipCode Coordinates'!$A:$E,4,FALSE)</f>
        <v>1844566</v>
      </c>
      <c r="Q72" s="38">
        <f>VLOOKUP($F72,'ZipCode Coordinates'!$A:$E,5,FALSE)</f>
        <v>6263742</v>
      </c>
      <c r="R72" s="230" t="str">
        <f>IFERROR(VLOOKUP($L72,'External Gateways'!$A$6:$D$10,2,FALSE),"")</f>
        <v/>
      </c>
      <c r="S72" s="38">
        <f>IFERROR(VLOOKUP($L72,'External Gateways'!$A$6:$D$10,3,FALSE),N72)</f>
        <v>2022480</v>
      </c>
      <c r="T72" s="38">
        <f>IFERROR(VLOOKUP($L72,'External Gateways'!$A$6:$D$10,4,FALSE),O72)</f>
        <v>6297420</v>
      </c>
      <c r="U72" s="231">
        <f t="shared" si="3"/>
        <v>0</v>
      </c>
      <c r="V72" s="231">
        <f t="shared" si="4"/>
        <v>126</v>
      </c>
    </row>
    <row r="73" spans="1:22" ht="15" customHeight="1" x14ac:dyDescent="0.45">
      <c r="A73" s="216">
        <v>629</v>
      </c>
      <c r="B73" s="316" t="s">
        <v>298</v>
      </c>
      <c r="C73" s="316" t="s">
        <v>299</v>
      </c>
      <c r="D73" s="316" t="s">
        <v>216</v>
      </c>
      <c r="E73" s="67">
        <v>92563</v>
      </c>
      <c r="F73" s="318">
        <v>92182</v>
      </c>
      <c r="G73" s="317">
        <v>118</v>
      </c>
      <c r="H73" s="316" t="s">
        <v>285</v>
      </c>
      <c r="I73" s="317">
        <v>7</v>
      </c>
      <c r="J73" s="318">
        <f t="shared" si="5"/>
        <v>6</v>
      </c>
      <c r="K73" s="67" t="s">
        <v>97</v>
      </c>
      <c r="L73" s="316" t="s">
        <v>222</v>
      </c>
      <c r="M73" s="316" t="s">
        <v>216</v>
      </c>
      <c r="N73" s="38">
        <f>VLOOKUP($E73,'ZipCode Coordinates'!$A:$E,4,FALSE)</f>
        <v>2156450</v>
      </c>
      <c r="O73" s="38">
        <f>VLOOKUP($E73,'ZipCode Coordinates'!$A:$E,5,FALSE)</f>
        <v>6288710</v>
      </c>
      <c r="P73" s="38">
        <f>VLOOKUP($F73,'ZipCode Coordinates'!$A:$E,4,FALSE)</f>
        <v>1863050</v>
      </c>
      <c r="Q73" s="38">
        <f>VLOOKUP($F73,'ZipCode Coordinates'!$A:$E,5,FALSE)</f>
        <v>6308570</v>
      </c>
      <c r="R73" s="230" t="str">
        <f>IFERROR(VLOOKUP($L73,'External Gateways'!$A$6:$D$10,2,FALSE),"")</f>
        <v>I-15</v>
      </c>
      <c r="S73" s="38">
        <f>IFERROR(VLOOKUP($L73,'External Gateways'!$A$6:$D$10,3,FALSE),N73)</f>
        <v>2102195</v>
      </c>
      <c r="T73" s="38">
        <f>IFERROR(VLOOKUP($L73,'External Gateways'!$A$6:$D$10,4,FALSE),O73)</f>
        <v>6289147</v>
      </c>
      <c r="U73" s="231">
        <f t="shared" si="3"/>
        <v>10.275901494735123</v>
      </c>
      <c r="V73" s="231">
        <f t="shared" si="4"/>
        <v>97.448197010529753</v>
      </c>
    </row>
    <row r="74" spans="1:22" ht="15" customHeight="1" x14ac:dyDescent="0.45">
      <c r="A74" s="216">
        <v>644</v>
      </c>
      <c r="B74" s="316" t="s">
        <v>265</v>
      </c>
      <c r="C74" s="316" t="s">
        <v>95</v>
      </c>
      <c r="D74" s="316" t="s">
        <v>231</v>
      </c>
      <c r="E74" s="67">
        <v>91914</v>
      </c>
      <c r="F74" s="318">
        <v>92110</v>
      </c>
      <c r="G74" s="317">
        <v>65</v>
      </c>
      <c r="H74" s="316" t="s">
        <v>235</v>
      </c>
      <c r="I74" s="317">
        <v>7</v>
      </c>
      <c r="J74" s="318">
        <f t="shared" si="5"/>
        <v>6</v>
      </c>
      <c r="K74" s="67" t="s">
        <v>95</v>
      </c>
      <c r="L74" s="316" t="s">
        <v>227</v>
      </c>
      <c r="M74" s="316" t="s">
        <v>231</v>
      </c>
      <c r="N74" s="38">
        <f>VLOOKUP($E74,'ZipCode Coordinates'!$A:$E,4,FALSE)</f>
        <v>1823440</v>
      </c>
      <c r="O74" s="38">
        <f>VLOOKUP($E74,'ZipCode Coordinates'!$A:$E,5,FALSE)</f>
        <v>6346410</v>
      </c>
      <c r="P74" s="38">
        <f>VLOOKUP($F74,'ZipCode Coordinates'!$A:$E,4,FALSE)</f>
        <v>1859050</v>
      </c>
      <c r="Q74" s="38">
        <f>VLOOKUP($F74,'ZipCode Coordinates'!$A:$E,5,FALSE)</f>
        <v>6269400</v>
      </c>
      <c r="R74" s="230" t="str">
        <f>IFERROR(VLOOKUP($L74,'External Gateways'!$A$6:$D$10,2,FALSE),"")</f>
        <v/>
      </c>
      <c r="S74" s="38">
        <f>IFERROR(VLOOKUP($L74,'External Gateways'!$A$6:$D$10,3,FALSE),N74)</f>
        <v>1823440</v>
      </c>
      <c r="T74" s="38">
        <f>IFERROR(VLOOKUP($L74,'External Gateways'!$A$6:$D$10,4,FALSE),O74)</f>
        <v>6346410</v>
      </c>
      <c r="U74" s="231">
        <f t="shared" si="3"/>
        <v>0</v>
      </c>
      <c r="V74" s="231">
        <f t="shared" si="4"/>
        <v>65</v>
      </c>
    </row>
    <row r="75" spans="1:22" ht="15" customHeight="1" x14ac:dyDescent="0.45">
      <c r="A75" s="216">
        <v>645</v>
      </c>
      <c r="B75" s="316" t="s">
        <v>215</v>
      </c>
      <c r="C75" s="316" t="s">
        <v>95</v>
      </c>
      <c r="D75" s="316" t="s">
        <v>216</v>
      </c>
      <c r="E75" s="67">
        <v>92592</v>
      </c>
      <c r="F75" s="318">
        <v>92135</v>
      </c>
      <c r="G75" s="317">
        <v>160</v>
      </c>
      <c r="H75" s="316" t="s">
        <v>300</v>
      </c>
      <c r="I75" s="317">
        <v>7</v>
      </c>
      <c r="J75" s="318">
        <f t="shared" si="5"/>
        <v>6</v>
      </c>
      <c r="K75" s="67" t="s">
        <v>95</v>
      </c>
      <c r="L75" s="316" t="s">
        <v>222</v>
      </c>
      <c r="M75" s="316" t="s">
        <v>216</v>
      </c>
      <c r="N75" s="38">
        <f>VLOOKUP($E75,'ZipCode Coordinates'!$A:$E,4,FALSE)</f>
        <v>2128740</v>
      </c>
      <c r="O75" s="38">
        <f>VLOOKUP($E75,'ZipCode Coordinates'!$A:$E,5,FALSE)</f>
        <v>6328900</v>
      </c>
      <c r="P75" s="38">
        <f>VLOOKUP($F75,'ZipCode Coordinates'!$A:$E,4,FALSE)</f>
        <v>1835720</v>
      </c>
      <c r="Q75" s="38">
        <f>VLOOKUP($F75,'ZipCode Coordinates'!$A:$E,5,FALSE)</f>
        <v>6266670</v>
      </c>
      <c r="R75" s="230" t="str">
        <f>IFERROR(VLOOKUP($L75,'External Gateways'!$A$6:$D$10,2,FALSE),"")</f>
        <v>I-15</v>
      </c>
      <c r="S75" s="38">
        <f>IFERROR(VLOOKUP($L75,'External Gateways'!$A$6:$D$10,3,FALSE),N75)</f>
        <v>2102195</v>
      </c>
      <c r="T75" s="38">
        <f>IFERROR(VLOOKUP($L75,'External Gateways'!$A$6:$D$10,4,FALSE),O75)</f>
        <v>6289147</v>
      </c>
      <c r="U75" s="231">
        <f t="shared" si="3"/>
        <v>9.0532245169037147</v>
      </c>
      <c r="V75" s="231">
        <f t="shared" si="4"/>
        <v>141.89355096619258</v>
      </c>
    </row>
    <row r="76" spans="1:22" ht="15" customHeight="1" x14ac:dyDescent="0.45">
      <c r="A76" s="216">
        <v>652</v>
      </c>
      <c r="B76" s="316" t="s">
        <v>301</v>
      </c>
      <c r="C76" s="316" t="s">
        <v>234</v>
      </c>
      <c r="D76" s="316" t="s">
        <v>218</v>
      </c>
      <c r="E76" s="67">
        <v>92139</v>
      </c>
      <c r="F76" s="318">
        <v>92179</v>
      </c>
      <c r="G76" s="317">
        <v>83</v>
      </c>
      <c r="H76" s="316" t="s">
        <v>217</v>
      </c>
      <c r="I76" s="317">
        <v>7</v>
      </c>
      <c r="J76" s="318">
        <f t="shared" si="5"/>
        <v>6</v>
      </c>
      <c r="K76" s="67" t="s">
        <v>271</v>
      </c>
      <c r="L76" s="316" t="s">
        <v>216</v>
      </c>
      <c r="M76" s="316" t="s">
        <v>218</v>
      </c>
      <c r="N76" s="38">
        <f>VLOOKUP($E76,'ZipCode Coordinates'!$A:$E,4,FALSE)</f>
        <v>1828110</v>
      </c>
      <c r="O76" s="38">
        <f>VLOOKUP($E76,'ZipCode Coordinates'!$A:$E,5,FALSE)</f>
        <v>6315850</v>
      </c>
      <c r="P76" s="38">
        <f>VLOOKUP($F76,'ZipCode Coordinates'!$A:$E,4,FALSE)</f>
        <v>1789485</v>
      </c>
      <c r="Q76" s="38">
        <f>VLOOKUP($F76,'ZipCode Coordinates'!$A:$E,5,FALSE)</f>
        <v>6349974</v>
      </c>
      <c r="R76" s="230" t="str">
        <f>IFERROR(VLOOKUP($L76,'External Gateways'!$A$6:$D$10,2,FALSE),"")</f>
        <v/>
      </c>
      <c r="S76" s="38">
        <f>IFERROR(VLOOKUP($L76,'External Gateways'!$A$6:$D$10,3,FALSE),N76)</f>
        <v>1828110</v>
      </c>
      <c r="T76" s="38">
        <f>IFERROR(VLOOKUP($L76,'External Gateways'!$A$6:$D$10,4,FALSE),O76)</f>
        <v>6315850</v>
      </c>
      <c r="U76" s="231">
        <f t="shared" si="3"/>
        <v>0</v>
      </c>
      <c r="V76" s="231">
        <f t="shared" si="4"/>
        <v>83</v>
      </c>
    </row>
    <row r="77" spans="1:22" ht="15" customHeight="1" x14ac:dyDescent="0.45">
      <c r="A77" s="216">
        <v>663</v>
      </c>
      <c r="B77" s="316" t="s">
        <v>272</v>
      </c>
      <c r="C77" s="316" t="s">
        <v>234</v>
      </c>
      <c r="D77" s="316" t="s">
        <v>218</v>
      </c>
      <c r="E77" s="67">
        <v>92562</v>
      </c>
      <c r="F77" s="318">
        <v>92154</v>
      </c>
      <c r="G77" s="317">
        <v>150</v>
      </c>
      <c r="H77" s="316" t="s">
        <v>223</v>
      </c>
      <c r="I77" s="317">
        <v>7</v>
      </c>
      <c r="J77" s="318">
        <f t="shared" si="5"/>
        <v>6</v>
      </c>
      <c r="K77" s="67" t="s">
        <v>271</v>
      </c>
      <c r="L77" s="316" t="s">
        <v>222</v>
      </c>
      <c r="M77" s="316" t="s">
        <v>218</v>
      </c>
      <c r="N77" s="38">
        <f>VLOOKUP($E77,'ZipCode Coordinates'!$A:$E,4,FALSE)</f>
        <v>2144470</v>
      </c>
      <c r="O77" s="38">
        <f>VLOOKUP($E77,'ZipCode Coordinates'!$A:$E,5,FALSE)</f>
        <v>6251450</v>
      </c>
      <c r="P77" s="38">
        <f>VLOOKUP($F77,'ZipCode Coordinates'!$A:$E,4,FALSE)</f>
        <v>1787080</v>
      </c>
      <c r="Q77" s="38">
        <f>VLOOKUP($F77,'ZipCode Coordinates'!$A:$E,5,FALSE)</f>
        <v>6330680</v>
      </c>
      <c r="R77" s="230" t="str">
        <f>IFERROR(VLOOKUP($L77,'External Gateways'!$A$6:$D$10,2,FALSE),"")</f>
        <v>I-15</v>
      </c>
      <c r="S77" s="38">
        <f>IFERROR(VLOOKUP($L77,'External Gateways'!$A$6:$D$10,3,FALSE),N77)</f>
        <v>2102195</v>
      </c>
      <c r="T77" s="38">
        <f>IFERROR(VLOOKUP($L77,'External Gateways'!$A$6:$D$10,4,FALSE),O77)</f>
        <v>6289147</v>
      </c>
      <c r="U77" s="231">
        <f t="shared" si="3"/>
        <v>10.727523233277124</v>
      </c>
      <c r="V77" s="231">
        <f t="shared" si="4"/>
        <v>128.54495353344575</v>
      </c>
    </row>
    <row r="78" spans="1:22" ht="15" customHeight="1" x14ac:dyDescent="0.45">
      <c r="A78" s="216">
        <v>668</v>
      </c>
      <c r="B78" s="316" t="s">
        <v>302</v>
      </c>
      <c r="C78" s="316" t="s">
        <v>251</v>
      </c>
      <c r="D78" s="316" t="s">
        <v>273</v>
      </c>
      <c r="E78" s="67">
        <v>92243</v>
      </c>
      <c r="F78" s="318">
        <v>91906</v>
      </c>
      <c r="G78" s="317">
        <v>110</v>
      </c>
      <c r="H78" s="316" t="s">
        <v>246</v>
      </c>
      <c r="I78" s="317">
        <v>7</v>
      </c>
      <c r="J78" s="318">
        <f t="shared" si="5"/>
        <v>6</v>
      </c>
      <c r="K78" s="67" t="s">
        <v>97</v>
      </c>
      <c r="L78" s="316" t="s">
        <v>264</v>
      </c>
      <c r="M78" s="316" t="s">
        <v>273</v>
      </c>
      <c r="N78" s="38">
        <f>VLOOKUP($E78,'ZipCode Coordinates'!$A:$E,4,FALSE)</f>
        <v>1861900</v>
      </c>
      <c r="O78" s="38">
        <f>VLOOKUP($E78,'ZipCode Coordinates'!$A:$E,5,FALSE)</f>
        <v>6761000</v>
      </c>
      <c r="P78" s="38">
        <f>VLOOKUP($F78,'ZipCode Coordinates'!$A:$E,4,FALSE)</f>
        <v>1833150</v>
      </c>
      <c r="Q78" s="38">
        <f>VLOOKUP($F78,'ZipCode Coordinates'!$A:$E,5,FALSE)</f>
        <v>6479630</v>
      </c>
      <c r="R78" s="230" t="str">
        <f>IFERROR(VLOOKUP($L78,'External Gateways'!$A$6:$D$10,2,FALSE),"")</f>
        <v>I-8</v>
      </c>
      <c r="S78" s="38">
        <f>IFERROR(VLOOKUP($L78,'External Gateways'!$A$6:$D$10,3,FALSE),N78)</f>
        <v>1814524</v>
      </c>
      <c r="T78" s="38">
        <f>IFERROR(VLOOKUP($L78,'External Gateways'!$A$6:$D$10,4,FALSE),O78)</f>
        <v>6606089</v>
      </c>
      <c r="U78" s="231">
        <f t="shared" si="3"/>
        <v>30.680592531285384</v>
      </c>
      <c r="V78" s="231">
        <f t="shared" si="4"/>
        <v>48.638814937429231</v>
      </c>
    </row>
    <row r="79" spans="1:22" ht="15" customHeight="1" x14ac:dyDescent="0.45">
      <c r="A79" s="216">
        <v>673</v>
      </c>
      <c r="B79" s="316" t="s">
        <v>265</v>
      </c>
      <c r="C79" s="316" t="s">
        <v>95</v>
      </c>
      <c r="D79" s="316" t="s">
        <v>231</v>
      </c>
      <c r="E79" s="67">
        <v>92127</v>
      </c>
      <c r="F79" s="318">
        <v>92110</v>
      </c>
      <c r="G79" s="317">
        <v>85</v>
      </c>
      <c r="H79" s="316" t="s">
        <v>303</v>
      </c>
      <c r="I79" s="317">
        <v>7</v>
      </c>
      <c r="J79" s="318">
        <f t="shared" si="5"/>
        <v>6</v>
      </c>
      <c r="K79" s="67" t="s">
        <v>95</v>
      </c>
      <c r="L79" s="316" t="s">
        <v>231</v>
      </c>
      <c r="M79" s="316" t="s">
        <v>231</v>
      </c>
      <c r="N79" s="38">
        <f>VLOOKUP($E79,'ZipCode Coordinates'!$A:$E,4,FALSE)</f>
        <v>1951970</v>
      </c>
      <c r="O79" s="38">
        <f>VLOOKUP($E79,'ZipCode Coordinates'!$A:$E,5,FALSE)</f>
        <v>6293830</v>
      </c>
      <c r="P79" s="38">
        <f>VLOOKUP($F79,'ZipCode Coordinates'!$A:$E,4,FALSE)</f>
        <v>1859050</v>
      </c>
      <c r="Q79" s="38">
        <f>VLOOKUP($F79,'ZipCode Coordinates'!$A:$E,5,FALSE)</f>
        <v>6269400</v>
      </c>
      <c r="R79" s="230" t="str">
        <f>IFERROR(VLOOKUP($L79,'External Gateways'!$A$6:$D$10,2,FALSE),"")</f>
        <v/>
      </c>
      <c r="S79" s="38">
        <f>IFERROR(VLOOKUP($L79,'External Gateways'!$A$6:$D$10,3,FALSE),N79)</f>
        <v>1951970</v>
      </c>
      <c r="T79" s="38">
        <f>IFERROR(VLOOKUP($L79,'External Gateways'!$A$6:$D$10,4,FALSE),O79)</f>
        <v>6293830</v>
      </c>
      <c r="U79" s="231">
        <f t="shared" si="3"/>
        <v>0</v>
      </c>
      <c r="V79" s="231">
        <f t="shared" si="4"/>
        <v>85</v>
      </c>
    </row>
    <row r="80" spans="1:22" ht="15" customHeight="1" x14ac:dyDescent="0.45">
      <c r="A80" s="216">
        <v>674</v>
      </c>
      <c r="B80" s="316" t="s">
        <v>304</v>
      </c>
      <c r="C80" s="316" t="s">
        <v>220</v>
      </c>
      <c r="D80" s="316" t="s">
        <v>216</v>
      </c>
      <c r="E80" s="67">
        <v>92231</v>
      </c>
      <c r="F80" s="318">
        <v>92113</v>
      </c>
      <c r="G80" s="317">
        <v>212</v>
      </c>
      <c r="H80" s="316" t="s">
        <v>305</v>
      </c>
      <c r="I80" s="317">
        <v>10</v>
      </c>
      <c r="J80" s="318">
        <f t="shared" si="5"/>
        <v>9</v>
      </c>
      <c r="K80" s="67" t="s">
        <v>97</v>
      </c>
      <c r="L80" s="316" t="s">
        <v>264</v>
      </c>
      <c r="M80" s="316" t="s">
        <v>216</v>
      </c>
      <c r="N80" s="38">
        <f>VLOOKUP($E80,'ZipCode Coordinates'!$A:$E,4,FALSE)</f>
        <v>1829680</v>
      </c>
      <c r="O80" s="38">
        <f>VLOOKUP($E80,'ZipCode Coordinates'!$A:$E,5,FALSE)</f>
        <v>6778130</v>
      </c>
      <c r="P80" s="38">
        <f>VLOOKUP($F80,'ZipCode Coordinates'!$A:$E,4,FALSE)</f>
        <v>1834470</v>
      </c>
      <c r="Q80" s="38">
        <f>VLOOKUP($F80,'ZipCode Coordinates'!$A:$E,5,FALSE)</f>
        <v>6294590</v>
      </c>
      <c r="R80" s="230" t="str">
        <f>IFERROR(VLOOKUP($L80,'External Gateways'!$A$6:$D$10,2,FALSE),"")</f>
        <v>I-8</v>
      </c>
      <c r="S80" s="38">
        <f>IFERROR(VLOOKUP($L80,'External Gateways'!$A$6:$D$10,3,FALSE),N80)</f>
        <v>1814524</v>
      </c>
      <c r="T80" s="38">
        <f>IFERROR(VLOOKUP($L80,'External Gateways'!$A$6:$D$10,4,FALSE),O80)</f>
        <v>6606089</v>
      </c>
      <c r="U80" s="231">
        <f t="shared" si="3"/>
        <v>32.709715110593962</v>
      </c>
      <c r="V80" s="231">
        <f t="shared" si="4"/>
        <v>146.58056977881208</v>
      </c>
    </row>
    <row r="81" spans="1:22" ht="15" customHeight="1" x14ac:dyDescent="0.45">
      <c r="A81" s="216">
        <v>678</v>
      </c>
      <c r="B81" s="316" t="s">
        <v>215</v>
      </c>
      <c r="C81" s="316" t="s">
        <v>95</v>
      </c>
      <c r="D81" s="316" t="s">
        <v>216</v>
      </c>
      <c r="E81" s="67">
        <v>92024</v>
      </c>
      <c r="F81" s="318">
        <v>92135</v>
      </c>
      <c r="G81" s="317">
        <v>71</v>
      </c>
      <c r="H81" s="316" t="s">
        <v>217</v>
      </c>
      <c r="I81" s="317">
        <v>7</v>
      </c>
      <c r="J81" s="318">
        <f t="shared" si="5"/>
        <v>6</v>
      </c>
      <c r="K81" s="67" t="s">
        <v>95</v>
      </c>
      <c r="L81" s="316" t="s">
        <v>249</v>
      </c>
      <c r="M81" s="316" t="s">
        <v>216</v>
      </c>
      <c r="N81" s="38">
        <f>VLOOKUP($E81,'ZipCode Coordinates'!$A:$E,4,FALSE)</f>
        <v>1966410</v>
      </c>
      <c r="O81" s="38">
        <f>VLOOKUP($E81,'ZipCode Coordinates'!$A:$E,5,FALSE)</f>
        <v>6253590</v>
      </c>
      <c r="P81" s="38">
        <f>VLOOKUP($F81,'ZipCode Coordinates'!$A:$E,4,FALSE)</f>
        <v>1835720</v>
      </c>
      <c r="Q81" s="38">
        <f>VLOOKUP($F81,'ZipCode Coordinates'!$A:$E,5,FALSE)</f>
        <v>6266670</v>
      </c>
      <c r="R81" s="230" t="str">
        <f>IFERROR(VLOOKUP($L81,'External Gateways'!$A$6:$D$10,2,FALSE),"")</f>
        <v/>
      </c>
      <c r="S81" s="38">
        <f>IFERROR(VLOOKUP($L81,'External Gateways'!$A$6:$D$10,3,FALSE),N81)</f>
        <v>1966410</v>
      </c>
      <c r="T81" s="38">
        <f>IFERROR(VLOOKUP($L81,'External Gateways'!$A$6:$D$10,4,FALSE),O81)</f>
        <v>6253590</v>
      </c>
      <c r="U81" s="231">
        <f t="shared" si="3"/>
        <v>0</v>
      </c>
      <c r="V81" s="231">
        <f t="shared" si="4"/>
        <v>71</v>
      </c>
    </row>
    <row r="82" spans="1:22" ht="15" customHeight="1" x14ac:dyDescent="0.45">
      <c r="A82" s="216">
        <v>693</v>
      </c>
      <c r="B82" s="316" t="s">
        <v>306</v>
      </c>
      <c r="C82" s="316" t="s">
        <v>95</v>
      </c>
      <c r="D82" s="316" t="s">
        <v>231</v>
      </c>
      <c r="E82" s="67">
        <v>92592</v>
      </c>
      <c r="F82" s="318">
        <v>92145</v>
      </c>
      <c r="G82" s="317">
        <v>135</v>
      </c>
      <c r="H82" s="316" t="s">
        <v>225</v>
      </c>
      <c r="I82" s="317">
        <v>10</v>
      </c>
      <c r="J82" s="318">
        <f t="shared" si="5"/>
        <v>9</v>
      </c>
      <c r="K82" s="67" t="s">
        <v>95</v>
      </c>
      <c r="L82" s="316" t="s">
        <v>222</v>
      </c>
      <c r="M82" s="316" t="s">
        <v>231</v>
      </c>
      <c r="N82" s="38">
        <f>VLOOKUP($E82,'ZipCode Coordinates'!$A:$E,4,FALSE)</f>
        <v>2128740</v>
      </c>
      <c r="O82" s="38">
        <f>VLOOKUP($E82,'ZipCode Coordinates'!$A:$E,5,FALSE)</f>
        <v>6328900</v>
      </c>
      <c r="P82" s="38">
        <f>VLOOKUP($F82,'ZipCode Coordinates'!$A:$E,4,FALSE)</f>
        <v>1896720</v>
      </c>
      <c r="Q82" s="38">
        <f>VLOOKUP($F82,'ZipCode Coordinates'!$A:$E,5,FALSE)</f>
        <v>6297440</v>
      </c>
      <c r="R82" s="230" t="str">
        <f>IFERROR(VLOOKUP($L82,'External Gateways'!$A$6:$D$10,2,FALSE),"")</f>
        <v>I-15</v>
      </c>
      <c r="S82" s="38">
        <f>IFERROR(VLOOKUP($L82,'External Gateways'!$A$6:$D$10,3,FALSE),N82)</f>
        <v>2102195</v>
      </c>
      <c r="T82" s="38">
        <f>IFERROR(VLOOKUP($L82,'External Gateways'!$A$6:$D$10,4,FALSE),O82)</f>
        <v>6289147</v>
      </c>
      <c r="U82" s="231">
        <f t="shared" si="3"/>
        <v>9.0532245169037147</v>
      </c>
      <c r="V82" s="231">
        <f t="shared" si="4"/>
        <v>116.89355096619258</v>
      </c>
    </row>
    <row r="83" spans="1:22" ht="15" customHeight="1" x14ac:dyDescent="0.45">
      <c r="A83" s="216">
        <v>719</v>
      </c>
      <c r="B83" s="316" t="s">
        <v>307</v>
      </c>
      <c r="C83" s="316" t="s">
        <v>308</v>
      </c>
      <c r="D83" s="316" t="s">
        <v>216</v>
      </c>
      <c r="E83" s="67">
        <v>92069</v>
      </c>
      <c r="F83" s="318">
        <v>92113</v>
      </c>
      <c r="G83" s="317">
        <v>70</v>
      </c>
      <c r="H83" s="316" t="s">
        <v>241</v>
      </c>
      <c r="I83" s="317">
        <v>7</v>
      </c>
      <c r="J83" s="318">
        <f t="shared" si="5"/>
        <v>6</v>
      </c>
      <c r="K83" s="67" t="s">
        <v>97</v>
      </c>
      <c r="L83" s="316" t="s">
        <v>224</v>
      </c>
      <c r="M83" s="316" t="s">
        <v>216</v>
      </c>
      <c r="N83" s="38">
        <f>VLOOKUP($E83,'ZipCode Coordinates'!$A:$E,4,FALSE)</f>
        <v>2008640</v>
      </c>
      <c r="O83" s="38">
        <f>VLOOKUP($E83,'ZipCode Coordinates'!$A:$E,5,FALSE)</f>
        <v>6283870</v>
      </c>
      <c r="P83" s="38">
        <f>VLOOKUP($F83,'ZipCode Coordinates'!$A:$E,4,FALSE)</f>
        <v>1834470</v>
      </c>
      <c r="Q83" s="38">
        <f>VLOOKUP($F83,'ZipCode Coordinates'!$A:$E,5,FALSE)</f>
        <v>6294590</v>
      </c>
      <c r="R83" s="230" t="str">
        <f>IFERROR(VLOOKUP($L83,'External Gateways'!$A$6:$D$10,2,FALSE),"")</f>
        <v/>
      </c>
      <c r="S83" s="38">
        <f>IFERROR(VLOOKUP($L83,'External Gateways'!$A$6:$D$10,3,FALSE),N83)</f>
        <v>2008640</v>
      </c>
      <c r="T83" s="38">
        <f>IFERROR(VLOOKUP($L83,'External Gateways'!$A$6:$D$10,4,FALSE),O83)</f>
        <v>6283870</v>
      </c>
      <c r="U83" s="231">
        <f t="shared" si="3"/>
        <v>0</v>
      </c>
      <c r="V83" s="231">
        <f t="shared" si="4"/>
        <v>70</v>
      </c>
    </row>
    <row r="84" spans="1:22" ht="15" customHeight="1" x14ac:dyDescent="0.45">
      <c r="A84" s="216">
        <v>726</v>
      </c>
      <c r="B84" s="316" t="s">
        <v>261</v>
      </c>
      <c r="C84" s="316" t="s">
        <v>95</v>
      </c>
      <c r="D84" s="316" t="s">
        <v>249</v>
      </c>
      <c r="E84" s="67">
        <v>92562</v>
      </c>
      <c r="F84" s="318">
        <v>92055</v>
      </c>
      <c r="G84" s="317">
        <v>83</v>
      </c>
      <c r="H84" s="316" t="s">
        <v>232</v>
      </c>
      <c r="I84" s="317">
        <v>8</v>
      </c>
      <c r="J84" s="318">
        <f t="shared" si="5"/>
        <v>7</v>
      </c>
      <c r="K84" s="67" t="s">
        <v>95</v>
      </c>
      <c r="L84" s="316" t="s">
        <v>222</v>
      </c>
      <c r="M84" s="316" t="s">
        <v>249</v>
      </c>
      <c r="N84" s="38">
        <f>VLOOKUP($E84,'ZipCode Coordinates'!$A:$E,4,FALSE)</f>
        <v>2144470</v>
      </c>
      <c r="O84" s="38">
        <f>VLOOKUP($E84,'ZipCode Coordinates'!$A:$E,5,FALSE)</f>
        <v>6251450</v>
      </c>
      <c r="P84" s="38">
        <f>VLOOKUP($F84,'ZipCode Coordinates'!$A:$E,4,FALSE)</f>
        <v>2082470</v>
      </c>
      <c r="Q84" s="38">
        <f>VLOOKUP($F84,'ZipCode Coordinates'!$A:$E,5,FALSE)</f>
        <v>6206470</v>
      </c>
      <c r="R84" s="230" t="str">
        <f>IFERROR(VLOOKUP($L84,'External Gateways'!$A$6:$D$10,2,FALSE),"")</f>
        <v>I-15</v>
      </c>
      <c r="S84" s="38">
        <f>IFERROR(VLOOKUP($L84,'External Gateways'!$A$6:$D$10,3,FALSE),N84)</f>
        <v>2102195</v>
      </c>
      <c r="T84" s="38">
        <f>IFERROR(VLOOKUP($L84,'External Gateways'!$A$6:$D$10,4,FALSE),O84)</f>
        <v>6289147</v>
      </c>
      <c r="U84" s="231">
        <f t="shared" si="3"/>
        <v>10.727523233277124</v>
      </c>
      <c r="V84" s="231">
        <f t="shared" si="4"/>
        <v>61.544953533445749</v>
      </c>
    </row>
    <row r="85" spans="1:22" ht="15" customHeight="1" x14ac:dyDescent="0.45">
      <c r="A85" s="216">
        <v>727</v>
      </c>
      <c r="B85" s="316" t="s">
        <v>261</v>
      </c>
      <c r="C85" s="316" t="s">
        <v>95</v>
      </c>
      <c r="D85" s="316" t="s">
        <v>249</v>
      </c>
      <c r="E85" s="67">
        <v>92545</v>
      </c>
      <c r="F85" s="318">
        <v>92055</v>
      </c>
      <c r="G85" s="317">
        <v>81</v>
      </c>
      <c r="H85" s="316" t="s">
        <v>244</v>
      </c>
      <c r="I85" s="317">
        <v>8</v>
      </c>
      <c r="J85" s="318">
        <f t="shared" si="5"/>
        <v>7</v>
      </c>
      <c r="K85" s="67" t="s">
        <v>95</v>
      </c>
      <c r="L85" s="316" t="s">
        <v>222</v>
      </c>
      <c r="M85" s="316" t="s">
        <v>249</v>
      </c>
      <c r="N85" s="38">
        <f>VLOOKUP($E85,'ZipCode Coordinates'!$A:$E,4,FALSE)</f>
        <v>2210660</v>
      </c>
      <c r="O85" s="38">
        <f>VLOOKUP($E85,'ZipCode Coordinates'!$A:$E,5,FALSE)</f>
        <v>6321330</v>
      </c>
      <c r="P85" s="38">
        <f>VLOOKUP($F85,'ZipCode Coordinates'!$A:$E,4,FALSE)</f>
        <v>2082470</v>
      </c>
      <c r="Q85" s="38">
        <f>VLOOKUP($F85,'ZipCode Coordinates'!$A:$E,5,FALSE)</f>
        <v>6206470</v>
      </c>
      <c r="R85" s="230" t="str">
        <f>IFERROR(VLOOKUP($L85,'External Gateways'!$A$6:$D$10,2,FALSE),"")</f>
        <v>I-15</v>
      </c>
      <c r="S85" s="38">
        <f>IFERROR(VLOOKUP($L85,'External Gateways'!$A$6:$D$10,3,FALSE),N85)</f>
        <v>2102195</v>
      </c>
      <c r="T85" s="38">
        <f>IFERROR(VLOOKUP($L85,'External Gateways'!$A$6:$D$10,4,FALSE),O85)</f>
        <v>6289147</v>
      </c>
      <c r="U85" s="231">
        <f t="shared" si="3"/>
        <v>21.427814454119865</v>
      </c>
      <c r="V85" s="231">
        <f t="shared" si="4"/>
        <v>38.14437109176027</v>
      </c>
    </row>
    <row r="86" spans="1:22" ht="15" customHeight="1" x14ac:dyDescent="0.45">
      <c r="A86" s="216">
        <v>728</v>
      </c>
      <c r="B86" s="316" t="s">
        <v>302</v>
      </c>
      <c r="C86" s="316" t="s">
        <v>251</v>
      </c>
      <c r="D86" s="316" t="s">
        <v>273</v>
      </c>
      <c r="E86" s="67">
        <v>92231</v>
      </c>
      <c r="F86" s="318">
        <v>91906</v>
      </c>
      <c r="G86" s="317">
        <v>126</v>
      </c>
      <c r="H86" s="316" t="s">
        <v>241</v>
      </c>
      <c r="I86" s="317">
        <v>7</v>
      </c>
      <c r="J86" s="318">
        <f t="shared" si="5"/>
        <v>6</v>
      </c>
      <c r="K86" s="67" t="s">
        <v>97</v>
      </c>
      <c r="L86" s="316" t="s">
        <v>264</v>
      </c>
      <c r="M86" s="316" t="s">
        <v>273</v>
      </c>
      <c r="N86" s="38">
        <f>VLOOKUP($E86,'ZipCode Coordinates'!$A:$E,4,FALSE)</f>
        <v>1829680</v>
      </c>
      <c r="O86" s="38">
        <f>VLOOKUP($E86,'ZipCode Coordinates'!$A:$E,5,FALSE)</f>
        <v>6778130</v>
      </c>
      <c r="P86" s="38">
        <f>VLOOKUP($F86,'ZipCode Coordinates'!$A:$E,4,FALSE)</f>
        <v>1833150</v>
      </c>
      <c r="Q86" s="38">
        <f>VLOOKUP($F86,'ZipCode Coordinates'!$A:$E,5,FALSE)</f>
        <v>6479630</v>
      </c>
      <c r="R86" s="230" t="str">
        <f>IFERROR(VLOOKUP($L86,'External Gateways'!$A$6:$D$10,2,FALSE),"")</f>
        <v>I-8</v>
      </c>
      <c r="S86" s="38">
        <f>IFERROR(VLOOKUP($L86,'External Gateways'!$A$6:$D$10,3,FALSE),N86)</f>
        <v>1814524</v>
      </c>
      <c r="T86" s="38">
        <f>IFERROR(VLOOKUP($L86,'External Gateways'!$A$6:$D$10,4,FALSE),O86)</f>
        <v>6606089</v>
      </c>
      <c r="U86" s="231">
        <f t="shared" si="3"/>
        <v>32.709715110593962</v>
      </c>
      <c r="V86" s="231">
        <f t="shared" si="4"/>
        <v>60.580569778812077</v>
      </c>
    </row>
    <row r="87" spans="1:22" ht="15" customHeight="1" x14ac:dyDescent="0.45">
      <c r="A87" s="216">
        <v>730</v>
      </c>
      <c r="B87" s="316" t="s">
        <v>309</v>
      </c>
      <c r="C87" s="316" t="s">
        <v>299</v>
      </c>
      <c r="D87" s="316" t="s">
        <v>231</v>
      </c>
      <c r="E87" s="67">
        <v>92027</v>
      </c>
      <c r="F87" s="318">
        <v>92093</v>
      </c>
      <c r="G87" s="317">
        <v>60</v>
      </c>
      <c r="H87" s="316" t="s">
        <v>310</v>
      </c>
      <c r="I87" s="317">
        <v>7</v>
      </c>
      <c r="J87" s="318">
        <f t="shared" si="5"/>
        <v>6</v>
      </c>
      <c r="K87" s="67" t="s">
        <v>97</v>
      </c>
      <c r="L87" s="316" t="s">
        <v>224</v>
      </c>
      <c r="M87" s="316" t="s">
        <v>231</v>
      </c>
      <c r="N87" s="38">
        <f>VLOOKUP($E87,'ZipCode Coordinates'!$A:$E,4,FALSE)</f>
        <v>1994010</v>
      </c>
      <c r="O87" s="38">
        <f>VLOOKUP($E87,'ZipCode Coordinates'!$A:$E,5,FALSE)</f>
        <v>6337210</v>
      </c>
      <c r="P87" s="38">
        <f>VLOOKUP($F87,'ZipCode Coordinates'!$A:$E,4,FALSE)</f>
        <v>1901870</v>
      </c>
      <c r="Q87" s="38">
        <f>VLOOKUP($F87,'ZipCode Coordinates'!$A:$E,5,FALSE)</f>
        <v>6259600</v>
      </c>
      <c r="R87" s="230" t="str">
        <f>IFERROR(VLOOKUP($L87,'External Gateways'!$A$6:$D$10,2,FALSE),"")</f>
        <v/>
      </c>
      <c r="S87" s="38">
        <f>IFERROR(VLOOKUP($L87,'External Gateways'!$A$6:$D$10,3,FALSE),N87)</f>
        <v>1994010</v>
      </c>
      <c r="T87" s="38">
        <f>IFERROR(VLOOKUP($L87,'External Gateways'!$A$6:$D$10,4,FALSE),O87)</f>
        <v>6337210</v>
      </c>
      <c r="U87" s="231">
        <f t="shared" si="3"/>
        <v>0</v>
      </c>
      <c r="V87" s="231">
        <f t="shared" si="4"/>
        <v>60</v>
      </c>
    </row>
    <row r="88" spans="1:22" ht="15" customHeight="1" x14ac:dyDescent="0.45">
      <c r="A88" s="216">
        <v>732</v>
      </c>
      <c r="B88" s="316" t="s">
        <v>309</v>
      </c>
      <c r="C88" s="316" t="s">
        <v>299</v>
      </c>
      <c r="D88" s="316" t="s">
        <v>231</v>
      </c>
      <c r="E88" s="67">
        <v>92057</v>
      </c>
      <c r="F88" s="318">
        <v>92093</v>
      </c>
      <c r="G88" s="317">
        <v>56</v>
      </c>
      <c r="H88" s="316" t="s">
        <v>310</v>
      </c>
      <c r="I88" s="317">
        <v>7</v>
      </c>
      <c r="J88" s="318">
        <f t="shared" si="5"/>
        <v>6</v>
      </c>
      <c r="K88" s="67" t="s">
        <v>97</v>
      </c>
      <c r="L88" s="316" t="s">
        <v>249</v>
      </c>
      <c r="M88" s="316" t="s">
        <v>231</v>
      </c>
      <c r="N88" s="38">
        <f>VLOOKUP($E88,'ZipCode Coordinates'!$A:$E,4,FALSE)</f>
        <v>2037040</v>
      </c>
      <c r="O88" s="38">
        <f>VLOOKUP($E88,'ZipCode Coordinates'!$A:$E,5,FALSE)</f>
        <v>6243630</v>
      </c>
      <c r="P88" s="38">
        <f>VLOOKUP($F88,'ZipCode Coordinates'!$A:$E,4,FALSE)</f>
        <v>1901870</v>
      </c>
      <c r="Q88" s="38">
        <f>VLOOKUP($F88,'ZipCode Coordinates'!$A:$E,5,FALSE)</f>
        <v>6259600</v>
      </c>
      <c r="R88" s="230" t="str">
        <f>IFERROR(VLOOKUP($L88,'External Gateways'!$A$6:$D$10,2,FALSE),"")</f>
        <v/>
      </c>
      <c r="S88" s="38">
        <f>IFERROR(VLOOKUP($L88,'External Gateways'!$A$6:$D$10,3,FALSE),N88)</f>
        <v>2037040</v>
      </c>
      <c r="T88" s="38">
        <f>IFERROR(VLOOKUP($L88,'External Gateways'!$A$6:$D$10,4,FALSE),O88)</f>
        <v>6243630</v>
      </c>
      <c r="U88" s="231">
        <f t="shared" si="3"/>
        <v>0</v>
      </c>
      <c r="V88" s="231">
        <f t="shared" si="4"/>
        <v>56</v>
      </c>
    </row>
    <row r="89" spans="1:22" ht="15" customHeight="1" x14ac:dyDescent="0.45">
      <c r="A89" s="216">
        <v>735</v>
      </c>
      <c r="B89" s="316" t="s">
        <v>309</v>
      </c>
      <c r="C89" s="316" t="s">
        <v>299</v>
      </c>
      <c r="D89" s="316" t="s">
        <v>231</v>
      </c>
      <c r="E89" s="67">
        <v>91914</v>
      </c>
      <c r="F89" s="318">
        <v>92093</v>
      </c>
      <c r="G89" s="317">
        <v>67</v>
      </c>
      <c r="H89" s="316" t="s">
        <v>228</v>
      </c>
      <c r="I89" s="317">
        <v>7</v>
      </c>
      <c r="J89" s="318">
        <f t="shared" si="5"/>
        <v>6</v>
      </c>
      <c r="K89" s="67" t="s">
        <v>97</v>
      </c>
      <c r="L89" s="316" t="s">
        <v>227</v>
      </c>
      <c r="M89" s="316" t="s">
        <v>231</v>
      </c>
      <c r="N89" s="38">
        <f>VLOOKUP($E89,'ZipCode Coordinates'!$A:$E,4,FALSE)</f>
        <v>1823440</v>
      </c>
      <c r="O89" s="38">
        <f>VLOOKUP($E89,'ZipCode Coordinates'!$A:$E,5,FALSE)</f>
        <v>6346410</v>
      </c>
      <c r="P89" s="38">
        <f>VLOOKUP($F89,'ZipCode Coordinates'!$A:$E,4,FALSE)</f>
        <v>1901870</v>
      </c>
      <c r="Q89" s="38">
        <f>VLOOKUP($F89,'ZipCode Coordinates'!$A:$E,5,FALSE)</f>
        <v>6259600</v>
      </c>
      <c r="R89" s="230" t="str">
        <f>IFERROR(VLOOKUP($L89,'External Gateways'!$A$6:$D$10,2,FALSE),"")</f>
        <v/>
      </c>
      <c r="S89" s="38">
        <f>IFERROR(VLOOKUP($L89,'External Gateways'!$A$6:$D$10,3,FALSE),N89)</f>
        <v>1823440</v>
      </c>
      <c r="T89" s="38">
        <f>IFERROR(VLOOKUP($L89,'External Gateways'!$A$6:$D$10,4,FALSE),O89)</f>
        <v>6346410</v>
      </c>
      <c r="U89" s="231">
        <f t="shared" si="3"/>
        <v>0</v>
      </c>
      <c r="V89" s="231">
        <f t="shared" si="4"/>
        <v>67</v>
      </c>
    </row>
    <row r="90" spans="1:22" ht="15" customHeight="1" x14ac:dyDescent="0.45">
      <c r="A90" s="216">
        <v>738</v>
      </c>
      <c r="B90" s="316" t="s">
        <v>309</v>
      </c>
      <c r="C90" s="316" t="s">
        <v>299</v>
      </c>
      <c r="D90" s="316" t="s">
        <v>231</v>
      </c>
      <c r="E90" s="67">
        <v>92129</v>
      </c>
      <c r="F90" s="318">
        <v>92093</v>
      </c>
      <c r="G90" s="317">
        <v>30</v>
      </c>
      <c r="H90" s="316" t="s">
        <v>285</v>
      </c>
      <c r="I90" s="317">
        <v>7</v>
      </c>
      <c r="J90" s="318">
        <f t="shared" si="5"/>
        <v>6</v>
      </c>
      <c r="K90" s="67" t="s">
        <v>97</v>
      </c>
      <c r="L90" s="316" t="s">
        <v>231</v>
      </c>
      <c r="M90" s="316" t="s">
        <v>231</v>
      </c>
      <c r="N90" s="38">
        <f>VLOOKUP($E90,'ZipCode Coordinates'!$A:$E,4,FALSE)</f>
        <v>1931860</v>
      </c>
      <c r="O90" s="38">
        <f>VLOOKUP($E90,'ZipCode Coordinates'!$A:$E,5,FALSE)</f>
        <v>6293150</v>
      </c>
      <c r="P90" s="38">
        <f>VLOOKUP($F90,'ZipCode Coordinates'!$A:$E,4,FALSE)</f>
        <v>1901870</v>
      </c>
      <c r="Q90" s="38">
        <f>VLOOKUP($F90,'ZipCode Coordinates'!$A:$E,5,FALSE)</f>
        <v>6259600</v>
      </c>
      <c r="R90" s="230" t="str">
        <f>IFERROR(VLOOKUP($L90,'External Gateways'!$A$6:$D$10,2,FALSE),"")</f>
        <v/>
      </c>
      <c r="S90" s="38">
        <f>IFERROR(VLOOKUP($L90,'External Gateways'!$A$6:$D$10,3,FALSE),N90)</f>
        <v>1931860</v>
      </c>
      <c r="T90" s="38">
        <f>IFERROR(VLOOKUP($L90,'External Gateways'!$A$6:$D$10,4,FALSE),O90)</f>
        <v>6293150</v>
      </c>
      <c r="U90" s="231">
        <f t="shared" si="3"/>
        <v>0</v>
      </c>
      <c r="V90" s="231">
        <f t="shared" si="4"/>
        <v>30</v>
      </c>
    </row>
    <row r="91" spans="1:22" ht="15" customHeight="1" x14ac:dyDescent="0.45">
      <c r="A91" s="216">
        <v>740</v>
      </c>
      <c r="B91" s="316" t="s">
        <v>309</v>
      </c>
      <c r="C91" s="316" t="s">
        <v>299</v>
      </c>
      <c r="D91" s="316" t="s">
        <v>231</v>
      </c>
      <c r="E91" s="67">
        <v>91915</v>
      </c>
      <c r="F91" s="318">
        <v>92093</v>
      </c>
      <c r="G91" s="317">
        <v>62</v>
      </c>
      <c r="H91" s="316" t="s">
        <v>277</v>
      </c>
      <c r="I91" s="317">
        <v>9</v>
      </c>
      <c r="J91" s="318">
        <f t="shared" si="5"/>
        <v>8</v>
      </c>
      <c r="K91" s="67" t="s">
        <v>97</v>
      </c>
      <c r="L91" s="316" t="s">
        <v>227</v>
      </c>
      <c r="M91" s="316" t="s">
        <v>231</v>
      </c>
      <c r="N91" s="38">
        <f>VLOOKUP($E91,'ZipCode Coordinates'!$A:$E,4,FALSE)</f>
        <v>1804550</v>
      </c>
      <c r="O91" s="38">
        <f>VLOOKUP($E91,'ZipCode Coordinates'!$A:$E,5,FALSE)</f>
        <v>6342300</v>
      </c>
      <c r="P91" s="38">
        <f>VLOOKUP($F91,'ZipCode Coordinates'!$A:$E,4,FALSE)</f>
        <v>1901870</v>
      </c>
      <c r="Q91" s="38">
        <f>VLOOKUP($F91,'ZipCode Coordinates'!$A:$E,5,FALSE)</f>
        <v>6259600</v>
      </c>
      <c r="R91" s="230" t="str">
        <f>IFERROR(VLOOKUP($L91,'External Gateways'!$A$6:$D$10,2,FALSE),"")</f>
        <v/>
      </c>
      <c r="S91" s="38">
        <f>IFERROR(VLOOKUP($L91,'External Gateways'!$A$6:$D$10,3,FALSE),N91)</f>
        <v>1804550</v>
      </c>
      <c r="T91" s="38">
        <f>IFERROR(VLOOKUP($L91,'External Gateways'!$A$6:$D$10,4,FALSE),O91)</f>
        <v>6342300</v>
      </c>
      <c r="U91" s="231">
        <f t="shared" si="3"/>
        <v>0</v>
      </c>
      <c r="V91" s="231">
        <f t="shared" si="4"/>
        <v>62</v>
      </c>
    </row>
    <row r="92" spans="1:22" ht="15" customHeight="1" x14ac:dyDescent="0.45">
      <c r="A92" s="216">
        <v>741</v>
      </c>
      <c r="B92" s="316" t="s">
        <v>309</v>
      </c>
      <c r="C92" s="316" t="s">
        <v>299</v>
      </c>
      <c r="D92" s="316" t="s">
        <v>231</v>
      </c>
      <c r="E92" s="67">
        <v>92027</v>
      </c>
      <c r="F92" s="318">
        <v>92093</v>
      </c>
      <c r="G92" s="317">
        <v>62</v>
      </c>
      <c r="H92" s="316" t="s">
        <v>311</v>
      </c>
      <c r="I92" s="317">
        <v>7</v>
      </c>
      <c r="J92" s="318">
        <f t="shared" si="5"/>
        <v>6</v>
      </c>
      <c r="K92" s="67" t="s">
        <v>97</v>
      </c>
      <c r="L92" s="316" t="s">
        <v>224</v>
      </c>
      <c r="M92" s="316" t="s">
        <v>231</v>
      </c>
      <c r="N92" s="38">
        <f>VLOOKUP($E92,'ZipCode Coordinates'!$A:$E,4,FALSE)</f>
        <v>1994010</v>
      </c>
      <c r="O92" s="38">
        <f>VLOOKUP($E92,'ZipCode Coordinates'!$A:$E,5,FALSE)</f>
        <v>6337210</v>
      </c>
      <c r="P92" s="38">
        <f>VLOOKUP($F92,'ZipCode Coordinates'!$A:$E,4,FALSE)</f>
        <v>1901870</v>
      </c>
      <c r="Q92" s="38">
        <f>VLOOKUP($F92,'ZipCode Coordinates'!$A:$E,5,FALSE)</f>
        <v>6259600</v>
      </c>
      <c r="R92" s="230" t="str">
        <f>IFERROR(VLOOKUP($L92,'External Gateways'!$A$6:$D$10,2,FALSE),"")</f>
        <v/>
      </c>
      <c r="S92" s="38">
        <f>IFERROR(VLOOKUP($L92,'External Gateways'!$A$6:$D$10,3,FALSE),N92)</f>
        <v>1994010</v>
      </c>
      <c r="T92" s="38">
        <f>IFERROR(VLOOKUP($L92,'External Gateways'!$A$6:$D$10,4,FALSE),O92)</f>
        <v>6337210</v>
      </c>
      <c r="U92" s="231">
        <f t="shared" si="3"/>
        <v>0</v>
      </c>
      <c r="V92" s="231">
        <f t="shared" si="4"/>
        <v>62</v>
      </c>
    </row>
    <row r="93" spans="1:22" ht="15" customHeight="1" x14ac:dyDescent="0.45">
      <c r="A93" s="216">
        <v>753</v>
      </c>
      <c r="B93" s="316" t="s">
        <v>309</v>
      </c>
      <c r="C93" s="316" t="s">
        <v>299</v>
      </c>
      <c r="D93" s="316" t="s">
        <v>231</v>
      </c>
      <c r="E93" s="67">
        <v>92065</v>
      </c>
      <c r="F93" s="318">
        <v>92093</v>
      </c>
      <c r="G93" s="317">
        <v>58</v>
      </c>
      <c r="H93" s="316" t="s">
        <v>311</v>
      </c>
      <c r="I93" s="317">
        <v>7</v>
      </c>
      <c r="J93" s="318">
        <f t="shared" si="5"/>
        <v>6</v>
      </c>
      <c r="K93" s="67" t="s">
        <v>97</v>
      </c>
      <c r="L93" s="316" t="s">
        <v>227</v>
      </c>
      <c r="M93" s="316" t="s">
        <v>231</v>
      </c>
      <c r="N93" s="38">
        <f>VLOOKUP($E93,'ZipCode Coordinates'!$A:$E,4,FALSE)</f>
        <v>1959680</v>
      </c>
      <c r="O93" s="38">
        <f>VLOOKUP($E93,'ZipCode Coordinates'!$A:$E,5,FALSE)</f>
        <v>6378530</v>
      </c>
      <c r="P93" s="38">
        <f>VLOOKUP($F93,'ZipCode Coordinates'!$A:$E,4,FALSE)</f>
        <v>1901870</v>
      </c>
      <c r="Q93" s="38">
        <f>VLOOKUP($F93,'ZipCode Coordinates'!$A:$E,5,FALSE)</f>
        <v>6259600</v>
      </c>
      <c r="R93" s="230" t="str">
        <f>IFERROR(VLOOKUP($L93,'External Gateways'!$A$6:$D$10,2,FALSE),"")</f>
        <v/>
      </c>
      <c r="S93" s="38">
        <f>IFERROR(VLOOKUP($L93,'External Gateways'!$A$6:$D$10,3,FALSE),N93)</f>
        <v>1959680</v>
      </c>
      <c r="T93" s="38">
        <f>IFERROR(VLOOKUP($L93,'External Gateways'!$A$6:$D$10,4,FALSE),O93)</f>
        <v>6378530</v>
      </c>
      <c r="U93" s="231">
        <f t="shared" si="3"/>
        <v>0</v>
      </c>
      <c r="V93" s="231">
        <f t="shared" si="4"/>
        <v>58</v>
      </c>
    </row>
    <row r="94" spans="1:22" ht="15" customHeight="1" x14ac:dyDescent="0.45">
      <c r="A94" s="216">
        <v>756</v>
      </c>
      <c r="B94" s="316" t="s">
        <v>309</v>
      </c>
      <c r="C94" s="316" t="s">
        <v>299</v>
      </c>
      <c r="D94" s="316" t="s">
        <v>231</v>
      </c>
      <c r="E94" s="67">
        <v>91950</v>
      </c>
      <c r="F94" s="318">
        <v>92093</v>
      </c>
      <c r="G94" s="317">
        <v>38</v>
      </c>
      <c r="H94" s="316" t="s">
        <v>240</v>
      </c>
      <c r="I94" s="317">
        <v>8</v>
      </c>
      <c r="J94" s="318">
        <f t="shared" si="5"/>
        <v>7</v>
      </c>
      <c r="K94" s="67" t="s">
        <v>97</v>
      </c>
      <c r="L94" s="316" t="s">
        <v>216</v>
      </c>
      <c r="M94" s="316" t="s">
        <v>231</v>
      </c>
      <c r="N94" s="38">
        <f>VLOOKUP($E94,'ZipCode Coordinates'!$A:$E,4,FALSE)</f>
        <v>1823970</v>
      </c>
      <c r="O94" s="38">
        <f>VLOOKUP($E94,'ZipCode Coordinates'!$A:$E,5,FALSE)</f>
        <v>6302610</v>
      </c>
      <c r="P94" s="38">
        <f>VLOOKUP($F94,'ZipCode Coordinates'!$A:$E,4,FALSE)</f>
        <v>1901870</v>
      </c>
      <c r="Q94" s="38">
        <f>VLOOKUP($F94,'ZipCode Coordinates'!$A:$E,5,FALSE)</f>
        <v>6259600</v>
      </c>
      <c r="R94" s="230" t="str">
        <f>IFERROR(VLOOKUP($L94,'External Gateways'!$A$6:$D$10,2,FALSE),"")</f>
        <v/>
      </c>
      <c r="S94" s="38">
        <f>IFERROR(VLOOKUP($L94,'External Gateways'!$A$6:$D$10,3,FALSE),N94)</f>
        <v>1823970</v>
      </c>
      <c r="T94" s="38">
        <f>IFERROR(VLOOKUP($L94,'External Gateways'!$A$6:$D$10,4,FALSE),O94)</f>
        <v>6302610</v>
      </c>
      <c r="U94" s="231">
        <f t="shared" si="3"/>
        <v>0</v>
      </c>
      <c r="V94" s="231">
        <f t="shared" si="4"/>
        <v>38</v>
      </c>
    </row>
    <row r="95" spans="1:22" ht="15" customHeight="1" x14ac:dyDescent="0.45">
      <c r="A95" s="216">
        <v>757</v>
      </c>
      <c r="B95" s="316" t="s">
        <v>309</v>
      </c>
      <c r="C95" s="316" t="s">
        <v>299</v>
      </c>
      <c r="D95" s="316" t="s">
        <v>231</v>
      </c>
      <c r="E95" s="67">
        <v>91977</v>
      </c>
      <c r="F95" s="318">
        <v>92093</v>
      </c>
      <c r="G95" s="317">
        <v>52</v>
      </c>
      <c r="H95" s="316" t="s">
        <v>311</v>
      </c>
      <c r="I95" s="317">
        <v>7</v>
      </c>
      <c r="J95" s="318">
        <f t="shared" si="5"/>
        <v>6</v>
      </c>
      <c r="K95" s="67" t="s">
        <v>97</v>
      </c>
      <c r="L95" s="316" t="s">
        <v>227</v>
      </c>
      <c r="M95" s="316" t="s">
        <v>231</v>
      </c>
      <c r="N95" s="38">
        <f>VLOOKUP($E95,'ZipCode Coordinates'!$A:$E,4,FALSE)</f>
        <v>1843860</v>
      </c>
      <c r="O95" s="38">
        <f>VLOOKUP($E95,'ZipCode Coordinates'!$A:$E,5,FALSE)</f>
        <v>6332240</v>
      </c>
      <c r="P95" s="38">
        <f>VLOOKUP($F95,'ZipCode Coordinates'!$A:$E,4,FALSE)</f>
        <v>1901870</v>
      </c>
      <c r="Q95" s="38">
        <f>VLOOKUP($F95,'ZipCode Coordinates'!$A:$E,5,FALSE)</f>
        <v>6259600</v>
      </c>
      <c r="R95" s="230" t="str">
        <f>IFERROR(VLOOKUP($L95,'External Gateways'!$A$6:$D$10,2,FALSE),"")</f>
        <v/>
      </c>
      <c r="S95" s="38">
        <f>IFERROR(VLOOKUP($L95,'External Gateways'!$A$6:$D$10,3,FALSE),N95)</f>
        <v>1843860</v>
      </c>
      <c r="T95" s="38">
        <f>IFERROR(VLOOKUP($L95,'External Gateways'!$A$6:$D$10,4,FALSE),O95)</f>
        <v>6332240</v>
      </c>
      <c r="U95" s="231">
        <f t="shared" si="3"/>
        <v>0</v>
      </c>
      <c r="V95" s="231">
        <f t="shared" si="4"/>
        <v>52</v>
      </c>
    </row>
    <row r="96" spans="1:22" ht="15" customHeight="1" x14ac:dyDescent="0.45">
      <c r="A96" s="216">
        <v>759</v>
      </c>
      <c r="B96" s="316" t="s">
        <v>309</v>
      </c>
      <c r="C96" s="316" t="s">
        <v>299</v>
      </c>
      <c r="D96" s="316" t="s">
        <v>231</v>
      </c>
      <c r="E96" s="67">
        <v>91910</v>
      </c>
      <c r="F96" s="318">
        <v>92093</v>
      </c>
      <c r="G96" s="317">
        <v>54</v>
      </c>
      <c r="H96" s="316" t="s">
        <v>310</v>
      </c>
      <c r="I96" s="317">
        <v>7</v>
      </c>
      <c r="J96" s="318">
        <f t="shared" si="5"/>
        <v>6</v>
      </c>
      <c r="K96" s="67" t="s">
        <v>97</v>
      </c>
      <c r="L96" s="316" t="s">
        <v>218</v>
      </c>
      <c r="M96" s="316" t="s">
        <v>231</v>
      </c>
      <c r="N96" s="38">
        <f>VLOOKUP($E96,'ZipCode Coordinates'!$A:$E,4,FALSE)</f>
        <v>1812850</v>
      </c>
      <c r="O96" s="38">
        <f>VLOOKUP($E96,'ZipCode Coordinates'!$A:$E,5,FALSE)</f>
        <v>6313650</v>
      </c>
      <c r="P96" s="38">
        <f>VLOOKUP($F96,'ZipCode Coordinates'!$A:$E,4,FALSE)</f>
        <v>1901870</v>
      </c>
      <c r="Q96" s="38">
        <f>VLOOKUP($F96,'ZipCode Coordinates'!$A:$E,5,FALSE)</f>
        <v>6259600</v>
      </c>
      <c r="R96" s="230" t="str">
        <f>IFERROR(VLOOKUP($L96,'External Gateways'!$A$6:$D$10,2,FALSE),"")</f>
        <v/>
      </c>
      <c r="S96" s="38">
        <f>IFERROR(VLOOKUP($L96,'External Gateways'!$A$6:$D$10,3,FALSE),N96)</f>
        <v>1812850</v>
      </c>
      <c r="T96" s="38">
        <f>IFERROR(VLOOKUP($L96,'External Gateways'!$A$6:$D$10,4,FALSE),O96)</f>
        <v>6313650</v>
      </c>
      <c r="U96" s="231">
        <f t="shared" si="3"/>
        <v>0</v>
      </c>
      <c r="V96" s="231">
        <f t="shared" si="4"/>
        <v>54</v>
      </c>
    </row>
    <row r="97" spans="1:22" ht="15" customHeight="1" x14ac:dyDescent="0.45">
      <c r="A97" s="216">
        <v>763</v>
      </c>
      <c r="B97" s="316" t="s">
        <v>309</v>
      </c>
      <c r="C97" s="316" t="s">
        <v>299</v>
      </c>
      <c r="D97" s="316" t="s">
        <v>231</v>
      </c>
      <c r="E97" s="67">
        <v>92119</v>
      </c>
      <c r="F97" s="318">
        <v>92093</v>
      </c>
      <c r="G97" s="317">
        <v>54</v>
      </c>
      <c r="H97" s="316" t="s">
        <v>223</v>
      </c>
      <c r="I97" s="317">
        <v>7</v>
      </c>
      <c r="J97" s="318">
        <f t="shared" si="5"/>
        <v>6</v>
      </c>
      <c r="K97" s="67" t="s">
        <v>97</v>
      </c>
      <c r="L97" s="316" t="s">
        <v>231</v>
      </c>
      <c r="M97" s="316" t="s">
        <v>231</v>
      </c>
      <c r="N97" s="38">
        <f>VLOOKUP($E97,'ZipCode Coordinates'!$A:$E,4,FALSE)</f>
        <v>1874300</v>
      </c>
      <c r="O97" s="38">
        <f>VLOOKUP($E97,'ZipCode Coordinates'!$A:$E,5,FALSE)</f>
        <v>6321800</v>
      </c>
      <c r="P97" s="38">
        <f>VLOOKUP($F97,'ZipCode Coordinates'!$A:$E,4,FALSE)</f>
        <v>1901870</v>
      </c>
      <c r="Q97" s="38">
        <f>VLOOKUP($F97,'ZipCode Coordinates'!$A:$E,5,FALSE)</f>
        <v>6259600</v>
      </c>
      <c r="R97" s="230" t="str">
        <f>IFERROR(VLOOKUP($L97,'External Gateways'!$A$6:$D$10,2,FALSE),"")</f>
        <v/>
      </c>
      <c r="S97" s="38">
        <f>IFERROR(VLOOKUP($L97,'External Gateways'!$A$6:$D$10,3,FALSE),N97)</f>
        <v>1874300</v>
      </c>
      <c r="T97" s="38">
        <f>IFERROR(VLOOKUP($L97,'External Gateways'!$A$6:$D$10,4,FALSE),O97)</f>
        <v>6321800</v>
      </c>
      <c r="U97" s="231">
        <f t="shared" si="3"/>
        <v>0</v>
      </c>
      <c r="V97" s="231">
        <f t="shared" si="4"/>
        <v>54</v>
      </c>
    </row>
    <row r="98" spans="1:22" ht="15" customHeight="1" x14ac:dyDescent="0.45">
      <c r="A98" s="216">
        <v>766</v>
      </c>
      <c r="B98" s="316" t="s">
        <v>309</v>
      </c>
      <c r="C98" s="316" t="s">
        <v>299</v>
      </c>
      <c r="D98" s="316" t="s">
        <v>231</v>
      </c>
      <c r="E98" s="67">
        <v>92596</v>
      </c>
      <c r="F98" s="318">
        <v>92093</v>
      </c>
      <c r="G98" s="317">
        <v>128</v>
      </c>
      <c r="H98" s="316" t="s">
        <v>277</v>
      </c>
      <c r="I98" s="317">
        <v>9</v>
      </c>
      <c r="J98" s="318">
        <f t="shared" si="5"/>
        <v>8</v>
      </c>
      <c r="K98" s="67" t="s">
        <v>97</v>
      </c>
      <c r="L98" s="316" t="s">
        <v>222</v>
      </c>
      <c r="M98" s="316" t="s">
        <v>231</v>
      </c>
      <c r="N98" s="38">
        <f>VLOOKUP($E98,'ZipCode Coordinates'!$A:$E,4,FALSE)</f>
        <v>2177700</v>
      </c>
      <c r="O98" s="38">
        <f>VLOOKUP($E98,'ZipCode Coordinates'!$A:$E,5,FALSE)</f>
        <v>6311340</v>
      </c>
      <c r="P98" s="38">
        <f>VLOOKUP($F98,'ZipCode Coordinates'!$A:$E,4,FALSE)</f>
        <v>1901870</v>
      </c>
      <c r="Q98" s="38">
        <f>VLOOKUP($F98,'ZipCode Coordinates'!$A:$E,5,FALSE)</f>
        <v>6259600</v>
      </c>
      <c r="R98" s="230" t="str">
        <f>IFERROR(VLOOKUP($L98,'External Gateways'!$A$6:$D$10,2,FALSE),"")</f>
        <v>I-15</v>
      </c>
      <c r="S98" s="38">
        <f>IFERROR(VLOOKUP($L98,'External Gateways'!$A$6:$D$10,3,FALSE),N98)</f>
        <v>2102195</v>
      </c>
      <c r="T98" s="38">
        <f>IFERROR(VLOOKUP($L98,'External Gateways'!$A$6:$D$10,4,FALSE),O98)</f>
        <v>6289147</v>
      </c>
      <c r="U98" s="231">
        <f t="shared" si="3"/>
        <v>14.905115649451727</v>
      </c>
      <c r="V98" s="231">
        <f t="shared" si="4"/>
        <v>98.18976870109654</v>
      </c>
    </row>
    <row r="99" spans="1:22" ht="15" customHeight="1" x14ac:dyDescent="0.45">
      <c r="A99" s="216">
        <v>769</v>
      </c>
      <c r="B99" s="316" t="s">
        <v>309</v>
      </c>
      <c r="C99" s="316" t="s">
        <v>299</v>
      </c>
      <c r="D99" s="316" t="s">
        <v>231</v>
      </c>
      <c r="E99" s="67">
        <v>92139</v>
      </c>
      <c r="F99" s="318">
        <v>92093</v>
      </c>
      <c r="G99" s="317">
        <v>54</v>
      </c>
      <c r="H99" s="316" t="s">
        <v>310</v>
      </c>
      <c r="I99" s="317">
        <v>7</v>
      </c>
      <c r="J99" s="318">
        <f t="shared" si="5"/>
        <v>6</v>
      </c>
      <c r="K99" s="67" t="s">
        <v>97</v>
      </c>
      <c r="L99" s="316" t="s">
        <v>216</v>
      </c>
      <c r="M99" s="316" t="s">
        <v>231</v>
      </c>
      <c r="N99" s="38">
        <f>VLOOKUP($E99,'ZipCode Coordinates'!$A:$E,4,FALSE)</f>
        <v>1828110</v>
      </c>
      <c r="O99" s="38">
        <f>VLOOKUP($E99,'ZipCode Coordinates'!$A:$E,5,FALSE)</f>
        <v>6315850</v>
      </c>
      <c r="P99" s="38">
        <f>VLOOKUP($F99,'ZipCode Coordinates'!$A:$E,4,FALSE)</f>
        <v>1901870</v>
      </c>
      <c r="Q99" s="38">
        <f>VLOOKUP($F99,'ZipCode Coordinates'!$A:$E,5,FALSE)</f>
        <v>6259600</v>
      </c>
      <c r="R99" s="230" t="str">
        <f>IFERROR(VLOOKUP($L99,'External Gateways'!$A$6:$D$10,2,FALSE),"")</f>
        <v/>
      </c>
      <c r="S99" s="38">
        <f>IFERROR(VLOOKUP($L99,'External Gateways'!$A$6:$D$10,3,FALSE),N99)</f>
        <v>1828110</v>
      </c>
      <c r="T99" s="38">
        <f>IFERROR(VLOOKUP($L99,'External Gateways'!$A$6:$D$10,4,FALSE),O99)</f>
        <v>6315850</v>
      </c>
      <c r="U99" s="231">
        <f t="shared" si="3"/>
        <v>0</v>
      </c>
      <c r="V99" s="231">
        <f t="shared" si="4"/>
        <v>54</v>
      </c>
    </row>
    <row r="100" spans="1:22" ht="15" customHeight="1" x14ac:dyDescent="0.45">
      <c r="A100" s="216">
        <v>774</v>
      </c>
      <c r="B100" s="316" t="s">
        <v>309</v>
      </c>
      <c r="C100" s="316" t="s">
        <v>299</v>
      </c>
      <c r="D100" s="316" t="s">
        <v>231</v>
      </c>
      <c r="E100" s="67">
        <v>92592</v>
      </c>
      <c r="F100" s="318">
        <v>92093</v>
      </c>
      <c r="G100" s="317">
        <v>128</v>
      </c>
      <c r="H100" s="316" t="s">
        <v>267</v>
      </c>
      <c r="I100" s="317">
        <v>8</v>
      </c>
      <c r="J100" s="318">
        <f t="shared" si="5"/>
        <v>7</v>
      </c>
      <c r="K100" s="67" t="s">
        <v>97</v>
      </c>
      <c r="L100" s="316" t="s">
        <v>222</v>
      </c>
      <c r="M100" s="316" t="s">
        <v>231</v>
      </c>
      <c r="N100" s="38">
        <f>VLOOKUP($E100,'ZipCode Coordinates'!$A:$E,4,FALSE)</f>
        <v>2128740</v>
      </c>
      <c r="O100" s="38">
        <f>VLOOKUP($E100,'ZipCode Coordinates'!$A:$E,5,FALSE)</f>
        <v>6328900</v>
      </c>
      <c r="P100" s="38">
        <f>VLOOKUP($F100,'ZipCode Coordinates'!$A:$E,4,FALSE)</f>
        <v>1901870</v>
      </c>
      <c r="Q100" s="38">
        <f>VLOOKUP($F100,'ZipCode Coordinates'!$A:$E,5,FALSE)</f>
        <v>6259600</v>
      </c>
      <c r="R100" s="230" t="str">
        <f>IFERROR(VLOOKUP($L100,'External Gateways'!$A$6:$D$10,2,FALSE),"")</f>
        <v>I-15</v>
      </c>
      <c r="S100" s="38">
        <f>IFERROR(VLOOKUP($L100,'External Gateways'!$A$6:$D$10,3,FALSE),N100)</f>
        <v>2102195</v>
      </c>
      <c r="T100" s="38">
        <f>IFERROR(VLOOKUP($L100,'External Gateways'!$A$6:$D$10,4,FALSE),O100)</f>
        <v>6289147</v>
      </c>
      <c r="U100" s="231">
        <f t="shared" si="3"/>
        <v>9.0532245169037147</v>
      </c>
      <c r="V100" s="231">
        <f t="shared" si="4"/>
        <v>109.89355096619258</v>
      </c>
    </row>
    <row r="101" spans="1:22" ht="15" customHeight="1" x14ac:dyDescent="0.45">
      <c r="A101" s="216">
        <v>786</v>
      </c>
      <c r="B101" s="316" t="s">
        <v>215</v>
      </c>
      <c r="C101" s="316" t="s">
        <v>95</v>
      </c>
      <c r="D101" s="316" t="s">
        <v>216</v>
      </c>
      <c r="E101" s="67">
        <v>92129</v>
      </c>
      <c r="F101" s="318">
        <v>92135</v>
      </c>
      <c r="G101" s="317">
        <v>46</v>
      </c>
      <c r="H101" s="316" t="s">
        <v>241</v>
      </c>
      <c r="I101" s="317">
        <v>7</v>
      </c>
      <c r="J101" s="318">
        <f t="shared" si="5"/>
        <v>6</v>
      </c>
      <c r="K101" s="67" t="s">
        <v>95</v>
      </c>
      <c r="L101" s="316" t="s">
        <v>231</v>
      </c>
      <c r="M101" s="316" t="s">
        <v>216</v>
      </c>
      <c r="N101" s="38">
        <f>VLOOKUP($E101,'ZipCode Coordinates'!$A:$E,4,FALSE)</f>
        <v>1931860</v>
      </c>
      <c r="O101" s="38">
        <f>VLOOKUP($E101,'ZipCode Coordinates'!$A:$E,5,FALSE)</f>
        <v>6293150</v>
      </c>
      <c r="P101" s="38">
        <f>VLOOKUP($F101,'ZipCode Coordinates'!$A:$E,4,FALSE)</f>
        <v>1835720</v>
      </c>
      <c r="Q101" s="38">
        <f>VLOOKUP($F101,'ZipCode Coordinates'!$A:$E,5,FALSE)</f>
        <v>6266670</v>
      </c>
      <c r="R101" s="230" t="str">
        <f>IFERROR(VLOOKUP($L101,'External Gateways'!$A$6:$D$10,2,FALSE),"")</f>
        <v/>
      </c>
      <c r="S101" s="38">
        <f>IFERROR(VLOOKUP($L101,'External Gateways'!$A$6:$D$10,3,FALSE),N101)</f>
        <v>1931860</v>
      </c>
      <c r="T101" s="38">
        <f>IFERROR(VLOOKUP($L101,'External Gateways'!$A$6:$D$10,4,FALSE),O101)</f>
        <v>6293150</v>
      </c>
      <c r="U101" s="231">
        <f t="shared" si="3"/>
        <v>0</v>
      </c>
      <c r="V101" s="231">
        <f t="shared" si="4"/>
        <v>46</v>
      </c>
    </row>
    <row r="102" spans="1:22" ht="15" customHeight="1" x14ac:dyDescent="0.45">
      <c r="A102" s="216">
        <v>794</v>
      </c>
      <c r="B102" s="316" t="s">
        <v>312</v>
      </c>
      <c r="C102" s="316" t="s">
        <v>220</v>
      </c>
      <c r="D102" s="316" t="s">
        <v>218</v>
      </c>
      <c r="E102" s="67">
        <v>92592</v>
      </c>
      <c r="F102" s="318">
        <v>91910</v>
      </c>
      <c r="G102" s="317">
        <v>167</v>
      </c>
      <c r="H102" s="316" t="s">
        <v>313</v>
      </c>
      <c r="I102" s="317">
        <v>7</v>
      </c>
      <c r="J102" s="318">
        <f t="shared" si="5"/>
        <v>6</v>
      </c>
      <c r="K102" s="67" t="s">
        <v>97</v>
      </c>
      <c r="L102" s="316" t="s">
        <v>222</v>
      </c>
      <c r="M102" s="316" t="s">
        <v>218</v>
      </c>
      <c r="N102" s="38">
        <f>VLOOKUP($E102,'ZipCode Coordinates'!$A:$E,4,FALSE)</f>
        <v>2128740</v>
      </c>
      <c r="O102" s="38">
        <f>VLOOKUP($E102,'ZipCode Coordinates'!$A:$E,5,FALSE)</f>
        <v>6328900</v>
      </c>
      <c r="P102" s="38">
        <f>VLOOKUP($F102,'ZipCode Coordinates'!$A:$E,4,FALSE)</f>
        <v>1812850</v>
      </c>
      <c r="Q102" s="38">
        <f>VLOOKUP($F102,'ZipCode Coordinates'!$A:$E,5,FALSE)</f>
        <v>6313650</v>
      </c>
      <c r="R102" s="230" t="str">
        <f>IFERROR(VLOOKUP($L102,'External Gateways'!$A$6:$D$10,2,FALSE),"")</f>
        <v>I-15</v>
      </c>
      <c r="S102" s="38">
        <f>IFERROR(VLOOKUP($L102,'External Gateways'!$A$6:$D$10,3,FALSE),N102)</f>
        <v>2102195</v>
      </c>
      <c r="T102" s="38">
        <f>IFERROR(VLOOKUP($L102,'External Gateways'!$A$6:$D$10,4,FALSE),O102)</f>
        <v>6289147</v>
      </c>
      <c r="U102" s="231">
        <f t="shared" si="3"/>
        <v>9.0532245169037147</v>
      </c>
      <c r="V102" s="231">
        <f t="shared" si="4"/>
        <v>148.89355096619258</v>
      </c>
    </row>
    <row r="103" spans="1:22" ht="15" customHeight="1" x14ac:dyDescent="0.45">
      <c r="A103" s="216">
        <v>803</v>
      </c>
      <c r="B103" s="316" t="s">
        <v>265</v>
      </c>
      <c r="C103" s="316" t="s">
        <v>95</v>
      </c>
      <c r="D103" s="316" t="s">
        <v>216</v>
      </c>
      <c r="E103" s="67">
        <v>92026</v>
      </c>
      <c r="F103" s="318">
        <v>92152</v>
      </c>
      <c r="G103" s="317">
        <v>86</v>
      </c>
      <c r="H103" s="316" t="s">
        <v>310</v>
      </c>
      <c r="I103" s="317">
        <v>7</v>
      </c>
      <c r="J103" s="318">
        <f t="shared" si="5"/>
        <v>6</v>
      </c>
      <c r="K103" s="67" t="s">
        <v>95</v>
      </c>
      <c r="L103" s="316" t="s">
        <v>224</v>
      </c>
      <c r="M103" s="316" t="s">
        <v>216</v>
      </c>
      <c r="N103" s="38">
        <f>VLOOKUP($E103,'ZipCode Coordinates'!$A:$E,4,FALSE)</f>
        <v>2022480</v>
      </c>
      <c r="O103" s="38">
        <f>VLOOKUP($E103,'ZipCode Coordinates'!$A:$E,5,FALSE)</f>
        <v>6297420</v>
      </c>
      <c r="P103" s="38">
        <f>VLOOKUP($F103,'ZipCode Coordinates'!$A:$E,4,FALSE)</f>
        <v>1833340</v>
      </c>
      <c r="Q103" s="38">
        <f>VLOOKUP($F103,'ZipCode Coordinates'!$A:$E,5,FALSE)</f>
        <v>6255150</v>
      </c>
      <c r="R103" s="230" t="str">
        <f>IFERROR(VLOOKUP($L103,'External Gateways'!$A$6:$D$10,2,FALSE),"")</f>
        <v/>
      </c>
      <c r="S103" s="38">
        <f>IFERROR(VLOOKUP($L103,'External Gateways'!$A$6:$D$10,3,FALSE),N103)</f>
        <v>2022480</v>
      </c>
      <c r="T103" s="38">
        <f>IFERROR(VLOOKUP($L103,'External Gateways'!$A$6:$D$10,4,FALSE),O103)</f>
        <v>6297420</v>
      </c>
      <c r="U103" s="231">
        <f t="shared" si="3"/>
        <v>0</v>
      </c>
      <c r="V103" s="231">
        <f t="shared" si="4"/>
        <v>86</v>
      </c>
    </row>
    <row r="104" spans="1:22" ht="15" customHeight="1" x14ac:dyDescent="0.45">
      <c r="A104" s="216">
        <v>820</v>
      </c>
      <c r="B104" s="316" t="s">
        <v>272</v>
      </c>
      <c r="C104" s="316" t="s">
        <v>234</v>
      </c>
      <c r="D104" s="316" t="s">
        <v>273</v>
      </c>
      <c r="E104" s="67">
        <v>92134</v>
      </c>
      <c r="F104" s="318">
        <v>91962</v>
      </c>
      <c r="G104" s="317">
        <v>238</v>
      </c>
      <c r="H104" s="316" t="s">
        <v>280</v>
      </c>
      <c r="I104" s="317">
        <v>10</v>
      </c>
      <c r="J104" s="318">
        <f t="shared" si="5"/>
        <v>9</v>
      </c>
      <c r="K104" s="67" t="s">
        <v>271</v>
      </c>
      <c r="L104" s="316" t="s">
        <v>216</v>
      </c>
      <c r="M104" s="316" t="s">
        <v>273</v>
      </c>
      <c r="N104" s="38">
        <f>VLOOKUP($E104,'ZipCode Coordinates'!$A:$E,4,FALSE)</f>
        <v>1845130</v>
      </c>
      <c r="O104" s="38">
        <f>VLOOKUP($E104,'ZipCode Coordinates'!$A:$E,5,FALSE)</f>
        <v>6286040</v>
      </c>
      <c r="P104" s="38">
        <f>VLOOKUP($F104,'ZipCode Coordinates'!$A:$E,4,FALSE)</f>
        <v>1874980</v>
      </c>
      <c r="Q104" s="38">
        <f>VLOOKUP($F104,'ZipCode Coordinates'!$A:$E,5,FALSE)</f>
        <v>6499110</v>
      </c>
      <c r="R104" s="230" t="str">
        <f>IFERROR(VLOOKUP($L104,'External Gateways'!$A$6:$D$10,2,FALSE),"")</f>
        <v/>
      </c>
      <c r="S104" s="38">
        <f>IFERROR(VLOOKUP($L104,'External Gateways'!$A$6:$D$10,3,FALSE),N104)</f>
        <v>1845130</v>
      </c>
      <c r="T104" s="38">
        <f>IFERROR(VLOOKUP($L104,'External Gateways'!$A$6:$D$10,4,FALSE),O104)</f>
        <v>6286040</v>
      </c>
      <c r="U104" s="231">
        <f t="shared" si="3"/>
        <v>0</v>
      </c>
      <c r="V104" s="231">
        <f t="shared" si="4"/>
        <v>238</v>
      </c>
    </row>
    <row r="105" spans="1:22" ht="15" customHeight="1" x14ac:dyDescent="0.45">
      <c r="A105" s="216">
        <v>847</v>
      </c>
      <c r="B105" s="316" t="s">
        <v>314</v>
      </c>
      <c r="C105" s="316" t="s">
        <v>291</v>
      </c>
      <c r="D105" s="316" t="s">
        <v>231</v>
      </c>
      <c r="E105" s="67">
        <v>92592</v>
      </c>
      <c r="F105" s="318">
        <v>92161</v>
      </c>
      <c r="G105" s="317">
        <v>114</v>
      </c>
      <c r="H105" s="316" t="s">
        <v>241</v>
      </c>
      <c r="I105" s="317">
        <v>7</v>
      </c>
      <c r="J105" s="318">
        <f t="shared" si="5"/>
        <v>6</v>
      </c>
      <c r="K105" s="67" t="s">
        <v>271</v>
      </c>
      <c r="L105" s="316" t="s">
        <v>222</v>
      </c>
      <c r="M105" s="316" t="s">
        <v>231</v>
      </c>
      <c r="N105" s="38">
        <f>VLOOKUP($E105,'ZipCode Coordinates'!$A:$E,4,FALSE)</f>
        <v>2128740</v>
      </c>
      <c r="O105" s="38">
        <f>VLOOKUP($E105,'ZipCode Coordinates'!$A:$E,5,FALSE)</f>
        <v>6328900</v>
      </c>
      <c r="P105" s="38">
        <f>VLOOKUP($F105,'ZipCode Coordinates'!$A:$E,4,FALSE)</f>
        <v>1899477</v>
      </c>
      <c r="Q105" s="38">
        <f>VLOOKUP($F105,'ZipCode Coordinates'!$A:$E,5,FALSE)</f>
        <v>6258957</v>
      </c>
      <c r="R105" s="230" t="str">
        <f>IFERROR(VLOOKUP($L105,'External Gateways'!$A$6:$D$10,2,FALSE),"")</f>
        <v>I-15</v>
      </c>
      <c r="S105" s="38">
        <f>IFERROR(VLOOKUP($L105,'External Gateways'!$A$6:$D$10,3,FALSE),N105)</f>
        <v>2102195</v>
      </c>
      <c r="T105" s="38">
        <f>IFERROR(VLOOKUP($L105,'External Gateways'!$A$6:$D$10,4,FALSE),O105)</f>
        <v>6289147</v>
      </c>
      <c r="U105" s="231">
        <f t="shared" si="3"/>
        <v>9.0532245169037147</v>
      </c>
      <c r="V105" s="231">
        <f t="shared" si="4"/>
        <v>95.893550966192578</v>
      </c>
    </row>
    <row r="106" spans="1:22" ht="15" customHeight="1" x14ac:dyDescent="0.45">
      <c r="A106" s="216">
        <v>874</v>
      </c>
      <c r="B106" s="316" t="s">
        <v>265</v>
      </c>
      <c r="C106" s="316" t="s">
        <v>95</v>
      </c>
      <c r="D106" s="316" t="s">
        <v>216</v>
      </c>
      <c r="E106" s="67">
        <v>92562</v>
      </c>
      <c r="F106" s="318">
        <v>92152</v>
      </c>
      <c r="G106" s="317">
        <v>134</v>
      </c>
      <c r="H106" s="316" t="s">
        <v>278</v>
      </c>
      <c r="I106" s="317">
        <v>8</v>
      </c>
      <c r="J106" s="318">
        <f t="shared" si="5"/>
        <v>7</v>
      </c>
      <c r="K106" s="67" t="s">
        <v>95</v>
      </c>
      <c r="L106" s="316" t="s">
        <v>222</v>
      </c>
      <c r="M106" s="316" t="s">
        <v>216</v>
      </c>
      <c r="N106" s="38">
        <f>VLOOKUP($E106,'ZipCode Coordinates'!$A:$E,4,FALSE)</f>
        <v>2144470</v>
      </c>
      <c r="O106" s="38">
        <f>VLOOKUP($E106,'ZipCode Coordinates'!$A:$E,5,FALSE)</f>
        <v>6251450</v>
      </c>
      <c r="P106" s="38">
        <f>VLOOKUP($F106,'ZipCode Coordinates'!$A:$E,4,FALSE)</f>
        <v>1833340</v>
      </c>
      <c r="Q106" s="38">
        <f>VLOOKUP($F106,'ZipCode Coordinates'!$A:$E,5,FALSE)</f>
        <v>6255150</v>
      </c>
      <c r="R106" s="230" t="str">
        <f>IFERROR(VLOOKUP($L106,'External Gateways'!$A$6:$D$10,2,FALSE),"")</f>
        <v>I-15</v>
      </c>
      <c r="S106" s="38">
        <f>IFERROR(VLOOKUP($L106,'External Gateways'!$A$6:$D$10,3,FALSE),N106)</f>
        <v>2102195</v>
      </c>
      <c r="T106" s="38">
        <f>IFERROR(VLOOKUP($L106,'External Gateways'!$A$6:$D$10,4,FALSE),O106)</f>
        <v>6289147</v>
      </c>
      <c r="U106" s="231">
        <f t="shared" si="3"/>
        <v>10.727523233277124</v>
      </c>
      <c r="V106" s="231">
        <f t="shared" si="4"/>
        <v>112.54495353344575</v>
      </c>
    </row>
    <row r="107" spans="1:22" ht="15" customHeight="1" x14ac:dyDescent="0.45">
      <c r="A107" s="216">
        <v>875</v>
      </c>
      <c r="B107" s="316" t="s">
        <v>258</v>
      </c>
      <c r="C107" s="316" t="s">
        <v>95</v>
      </c>
      <c r="D107" s="316" t="s">
        <v>216</v>
      </c>
      <c r="E107" s="67">
        <v>92592</v>
      </c>
      <c r="F107" s="318">
        <v>92136</v>
      </c>
      <c r="G107" s="317">
        <v>134</v>
      </c>
      <c r="H107" s="316" t="s">
        <v>277</v>
      </c>
      <c r="I107" s="317">
        <v>9</v>
      </c>
      <c r="J107" s="318">
        <f t="shared" si="5"/>
        <v>8</v>
      </c>
      <c r="K107" s="67" t="s">
        <v>95</v>
      </c>
      <c r="L107" s="316" t="s">
        <v>222</v>
      </c>
      <c r="M107" s="316" t="s">
        <v>216</v>
      </c>
      <c r="N107" s="38">
        <f>VLOOKUP($E107,'ZipCode Coordinates'!$A:$E,4,FALSE)</f>
        <v>2128740</v>
      </c>
      <c r="O107" s="38">
        <f>VLOOKUP($E107,'ZipCode Coordinates'!$A:$E,5,FALSE)</f>
        <v>6328900</v>
      </c>
      <c r="P107" s="38">
        <f>VLOOKUP($F107,'ZipCode Coordinates'!$A:$E,4,FALSE)</f>
        <v>1828370</v>
      </c>
      <c r="Q107" s="38">
        <f>VLOOKUP($F107,'ZipCode Coordinates'!$A:$E,5,FALSE)</f>
        <v>6293940</v>
      </c>
      <c r="R107" s="230" t="str">
        <f>IFERROR(VLOOKUP($L107,'External Gateways'!$A$6:$D$10,2,FALSE),"")</f>
        <v>I-15</v>
      </c>
      <c r="S107" s="38">
        <f>IFERROR(VLOOKUP($L107,'External Gateways'!$A$6:$D$10,3,FALSE),N107)</f>
        <v>2102195</v>
      </c>
      <c r="T107" s="38">
        <f>IFERROR(VLOOKUP($L107,'External Gateways'!$A$6:$D$10,4,FALSE),O107)</f>
        <v>6289147</v>
      </c>
      <c r="U107" s="231">
        <f t="shared" si="3"/>
        <v>9.0532245169037147</v>
      </c>
      <c r="V107" s="231">
        <f t="shared" si="4"/>
        <v>115.89355096619258</v>
      </c>
    </row>
    <row r="108" spans="1:22" ht="15" customHeight="1" x14ac:dyDescent="0.45">
      <c r="A108" s="216">
        <v>893</v>
      </c>
      <c r="B108" s="316" t="s">
        <v>261</v>
      </c>
      <c r="C108" s="316" t="s">
        <v>95</v>
      </c>
      <c r="D108" s="316" t="s">
        <v>249</v>
      </c>
      <c r="E108" s="67">
        <v>92596</v>
      </c>
      <c r="F108" s="318">
        <v>92055</v>
      </c>
      <c r="G108" s="317">
        <v>119</v>
      </c>
      <c r="H108" s="316" t="s">
        <v>313</v>
      </c>
      <c r="I108" s="317">
        <v>7</v>
      </c>
      <c r="J108" s="318">
        <f t="shared" si="5"/>
        <v>6</v>
      </c>
      <c r="K108" s="67" t="s">
        <v>95</v>
      </c>
      <c r="L108" s="316" t="s">
        <v>222</v>
      </c>
      <c r="M108" s="316" t="s">
        <v>249</v>
      </c>
      <c r="N108" s="38">
        <f>VLOOKUP($E108,'ZipCode Coordinates'!$A:$E,4,FALSE)</f>
        <v>2177700</v>
      </c>
      <c r="O108" s="38">
        <f>VLOOKUP($E108,'ZipCode Coordinates'!$A:$E,5,FALSE)</f>
        <v>6311340</v>
      </c>
      <c r="P108" s="38">
        <f>VLOOKUP($F108,'ZipCode Coordinates'!$A:$E,4,FALSE)</f>
        <v>2082470</v>
      </c>
      <c r="Q108" s="38">
        <f>VLOOKUP($F108,'ZipCode Coordinates'!$A:$E,5,FALSE)</f>
        <v>6206470</v>
      </c>
      <c r="R108" s="230" t="str">
        <f>IFERROR(VLOOKUP($L108,'External Gateways'!$A$6:$D$10,2,FALSE),"")</f>
        <v>I-15</v>
      </c>
      <c r="S108" s="38">
        <f>IFERROR(VLOOKUP($L108,'External Gateways'!$A$6:$D$10,3,FALSE),N108)</f>
        <v>2102195</v>
      </c>
      <c r="T108" s="38">
        <f>IFERROR(VLOOKUP($L108,'External Gateways'!$A$6:$D$10,4,FALSE),O108)</f>
        <v>6289147</v>
      </c>
      <c r="U108" s="231">
        <f t="shared" si="3"/>
        <v>14.905115649451727</v>
      </c>
      <c r="V108" s="231">
        <f t="shared" si="4"/>
        <v>89.18976870109654</v>
      </c>
    </row>
    <row r="109" spans="1:22" ht="15" customHeight="1" x14ac:dyDescent="0.45">
      <c r="A109" s="216">
        <v>896</v>
      </c>
      <c r="B109" s="316" t="s">
        <v>272</v>
      </c>
      <c r="C109" s="316" t="s">
        <v>234</v>
      </c>
      <c r="D109" s="316" t="s">
        <v>218</v>
      </c>
      <c r="E109" s="67">
        <v>92592</v>
      </c>
      <c r="F109" s="318">
        <v>92173</v>
      </c>
      <c r="G109" s="317">
        <v>156</v>
      </c>
      <c r="H109" s="316" t="s">
        <v>239</v>
      </c>
      <c r="I109" s="317">
        <v>7</v>
      </c>
      <c r="J109" s="318">
        <f t="shared" si="5"/>
        <v>6</v>
      </c>
      <c r="K109" s="67" t="s">
        <v>271</v>
      </c>
      <c r="L109" s="316" t="s">
        <v>222</v>
      </c>
      <c r="M109" s="316" t="s">
        <v>218</v>
      </c>
      <c r="N109" s="38">
        <f>VLOOKUP($E109,'ZipCode Coordinates'!$A:$E,4,FALSE)</f>
        <v>2128740</v>
      </c>
      <c r="O109" s="38">
        <f>VLOOKUP($E109,'ZipCode Coordinates'!$A:$E,5,FALSE)</f>
        <v>6328900</v>
      </c>
      <c r="P109" s="38">
        <f>VLOOKUP($F109,'ZipCode Coordinates'!$A:$E,4,FALSE)</f>
        <v>1782600</v>
      </c>
      <c r="Q109" s="38">
        <f>VLOOKUP($F109,'ZipCode Coordinates'!$A:$E,5,FALSE)</f>
        <v>6315070</v>
      </c>
      <c r="R109" s="230" t="str">
        <f>IFERROR(VLOOKUP($L109,'External Gateways'!$A$6:$D$10,2,FALSE),"")</f>
        <v>I-15</v>
      </c>
      <c r="S109" s="38">
        <f>IFERROR(VLOOKUP($L109,'External Gateways'!$A$6:$D$10,3,FALSE),N109)</f>
        <v>2102195</v>
      </c>
      <c r="T109" s="38">
        <f>IFERROR(VLOOKUP($L109,'External Gateways'!$A$6:$D$10,4,FALSE),O109)</f>
        <v>6289147</v>
      </c>
      <c r="U109" s="231">
        <f t="shared" si="3"/>
        <v>9.0532245169037147</v>
      </c>
      <c r="V109" s="231">
        <f t="shared" si="4"/>
        <v>137.89355096619258</v>
      </c>
    </row>
    <row r="110" spans="1:22" ht="15" customHeight="1" x14ac:dyDescent="0.45">
      <c r="A110" s="216">
        <v>902</v>
      </c>
      <c r="B110" s="316" t="s">
        <v>238</v>
      </c>
      <c r="C110" s="316" t="s">
        <v>220</v>
      </c>
      <c r="D110" s="316" t="s">
        <v>216</v>
      </c>
      <c r="E110" s="67">
        <v>92583</v>
      </c>
      <c r="F110" s="318">
        <v>92113</v>
      </c>
      <c r="G110" s="317">
        <v>185</v>
      </c>
      <c r="H110" s="316" t="s">
        <v>225</v>
      </c>
      <c r="I110" s="317">
        <v>10</v>
      </c>
      <c r="J110" s="318">
        <f t="shared" si="5"/>
        <v>9</v>
      </c>
      <c r="K110" s="67" t="s">
        <v>97</v>
      </c>
      <c r="L110" s="316" t="s">
        <v>222</v>
      </c>
      <c r="M110" s="316" t="s">
        <v>216</v>
      </c>
      <c r="N110" s="38">
        <f>VLOOKUP($E110,'ZipCode Coordinates'!$A:$E,4,FALSE)</f>
        <v>2232550</v>
      </c>
      <c r="O110" s="38">
        <f>VLOOKUP($E110,'ZipCode Coordinates'!$A:$E,5,FALSE)</f>
        <v>6358050</v>
      </c>
      <c r="P110" s="38">
        <f>VLOOKUP($F110,'ZipCode Coordinates'!$A:$E,4,FALSE)</f>
        <v>1834470</v>
      </c>
      <c r="Q110" s="38">
        <f>VLOOKUP($F110,'ZipCode Coordinates'!$A:$E,5,FALSE)</f>
        <v>6294590</v>
      </c>
      <c r="R110" s="230" t="str">
        <f>IFERROR(VLOOKUP($L110,'External Gateways'!$A$6:$D$10,2,FALSE),"")</f>
        <v>I-15</v>
      </c>
      <c r="S110" s="38">
        <f>IFERROR(VLOOKUP($L110,'External Gateways'!$A$6:$D$10,3,FALSE),N110)</f>
        <v>2102195</v>
      </c>
      <c r="T110" s="38">
        <f>IFERROR(VLOOKUP($L110,'External Gateways'!$A$6:$D$10,4,FALSE),O110)</f>
        <v>6289147</v>
      </c>
      <c r="U110" s="231">
        <f t="shared" si="3"/>
        <v>27.925203143927018</v>
      </c>
      <c r="V110" s="231">
        <f t="shared" si="4"/>
        <v>129.14959371214596</v>
      </c>
    </row>
    <row r="111" spans="1:22" ht="15" customHeight="1" x14ac:dyDescent="0.45">
      <c r="A111" s="216">
        <v>921</v>
      </c>
      <c r="B111" s="316" t="s">
        <v>315</v>
      </c>
      <c r="C111" s="316" t="s">
        <v>230</v>
      </c>
      <c r="D111" s="316" t="s">
        <v>231</v>
      </c>
      <c r="E111" s="67">
        <v>92592</v>
      </c>
      <c r="F111" s="318">
        <v>92121</v>
      </c>
      <c r="G111" s="317">
        <v>102</v>
      </c>
      <c r="H111" s="316" t="s">
        <v>310</v>
      </c>
      <c r="I111" s="317">
        <v>7</v>
      </c>
      <c r="J111" s="318">
        <f t="shared" si="5"/>
        <v>6</v>
      </c>
      <c r="K111" s="67" t="s">
        <v>97</v>
      </c>
      <c r="L111" s="316" t="s">
        <v>222</v>
      </c>
      <c r="M111" s="316" t="s">
        <v>231</v>
      </c>
      <c r="N111" s="38">
        <f>VLOOKUP($E111,'ZipCode Coordinates'!$A:$E,4,FALSE)</f>
        <v>2128740</v>
      </c>
      <c r="O111" s="38">
        <f>VLOOKUP($E111,'ZipCode Coordinates'!$A:$E,5,FALSE)</f>
        <v>6328900</v>
      </c>
      <c r="P111" s="38">
        <f>VLOOKUP($F111,'ZipCode Coordinates'!$A:$E,4,FALSE)</f>
        <v>1907910</v>
      </c>
      <c r="Q111" s="38">
        <f>VLOOKUP($F111,'ZipCode Coordinates'!$A:$E,5,FALSE)</f>
        <v>6269540</v>
      </c>
      <c r="R111" s="230" t="str">
        <f>IFERROR(VLOOKUP($L111,'External Gateways'!$A$6:$D$10,2,FALSE),"")</f>
        <v>I-15</v>
      </c>
      <c r="S111" s="38">
        <f>IFERROR(VLOOKUP($L111,'External Gateways'!$A$6:$D$10,3,FALSE),N111)</f>
        <v>2102195</v>
      </c>
      <c r="T111" s="38">
        <f>IFERROR(VLOOKUP($L111,'External Gateways'!$A$6:$D$10,4,FALSE),O111)</f>
        <v>6289147</v>
      </c>
      <c r="U111" s="231">
        <f t="shared" si="3"/>
        <v>9.0532245169037147</v>
      </c>
      <c r="V111" s="231">
        <f t="shared" si="4"/>
        <v>83.893550966192578</v>
      </c>
    </row>
    <row r="112" spans="1:22" ht="15" customHeight="1" x14ac:dyDescent="0.45">
      <c r="A112" s="216">
        <v>930</v>
      </c>
      <c r="B112" s="316" t="s">
        <v>272</v>
      </c>
      <c r="C112" s="316" t="s">
        <v>234</v>
      </c>
      <c r="D112" s="316" t="s">
        <v>273</v>
      </c>
      <c r="E112" s="67">
        <v>92021</v>
      </c>
      <c r="F112" s="318">
        <v>91906</v>
      </c>
      <c r="G112" s="317">
        <v>66</v>
      </c>
      <c r="H112" s="316" t="s">
        <v>239</v>
      </c>
      <c r="I112" s="317">
        <v>7</v>
      </c>
      <c r="J112" s="318">
        <f t="shared" si="5"/>
        <v>6</v>
      </c>
      <c r="K112" s="67" t="s">
        <v>271</v>
      </c>
      <c r="L112" s="316" t="s">
        <v>227</v>
      </c>
      <c r="M112" s="316" t="s">
        <v>273</v>
      </c>
      <c r="N112" s="38">
        <f>VLOOKUP($E112,'ZipCode Coordinates'!$A:$E,4,FALSE)</f>
        <v>1885700</v>
      </c>
      <c r="O112" s="38">
        <f>VLOOKUP($E112,'ZipCode Coordinates'!$A:$E,5,FALSE)</f>
        <v>6371420</v>
      </c>
      <c r="P112" s="38">
        <f>VLOOKUP($F112,'ZipCode Coordinates'!$A:$E,4,FALSE)</f>
        <v>1833150</v>
      </c>
      <c r="Q112" s="38">
        <f>VLOOKUP($F112,'ZipCode Coordinates'!$A:$E,5,FALSE)</f>
        <v>6479630</v>
      </c>
      <c r="R112" s="230" t="str">
        <f>IFERROR(VLOOKUP($L112,'External Gateways'!$A$6:$D$10,2,FALSE),"")</f>
        <v/>
      </c>
      <c r="S112" s="38">
        <f>IFERROR(VLOOKUP($L112,'External Gateways'!$A$6:$D$10,3,FALSE),N112)</f>
        <v>1885700</v>
      </c>
      <c r="T112" s="38">
        <f>IFERROR(VLOOKUP($L112,'External Gateways'!$A$6:$D$10,4,FALSE),O112)</f>
        <v>6371420</v>
      </c>
      <c r="U112" s="231">
        <f t="shared" si="3"/>
        <v>0</v>
      </c>
      <c r="V112" s="231">
        <f t="shared" si="4"/>
        <v>66</v>
      </c>
    </row>
    <row r="113" spans="1:22" ht="15" customHeight="1" x14ac:dyDescent="0.45">
      <c r="A113" s="216">
        <v>967</v>
      </c>
      <c r="B113" s="316" t="s">
        <v>265</v>
      </c>
      <c r="C113" s="316" t="s">
        <v>95</v>
      </c>
      <c r="D113" s="316" t="s">
        <v>216</v>
      </c>
      <c r="E113" s="67">
        <v>92563</v>
      </c>
      <c r="F113" s="318">
        <v>92152</v>
      </c>
      <c r="G113" s="317">
        <v>122</v>
      </c>
      <c r="H113" s="316" t="s">
        <v>241</v>
      </c>
      <c r="I113" s="317">
        <v>7</v>
      </c>
      <c r="J113" s="318">
        <f t="shared" si="5"/>
        <v>6</v>
      </c>
      <c r="K113" s="67" t="s">
        <v>95</v>
      </c>
      <c r="L113" s="316" t="s">
        <v>222</v>
      </c>
      <c r="M113" s="316" t="s">
        <v>216</v>
      </c>
      <c r="N113" s="38">
        <f>VLOOKUP($E113,'ZipCode Coordinates'!$A:$E,4,FALSE)</f>
        <v>2156450</v>
      </c>
      <c r="O113" s="38">
        <f>VLOOKUP($E113,'ZipCode Coordinates'!$A:$E,5,FALSE)</f>
        <v>6288710</v>
      </c>
      <c r="P113" s="38">
        <f>VLOOKUP($F113,'ZipCode Coordinates'!$A:$E,4,FALSE)</f>
        <v>1833340</v>
      </c>
      <c r="Q113" s="38">
        <f>VLOOKUP($F113,'ZipCode Coordinates'!$A:$E,5,FALSE)</f>
        <v>6255150</v>
      </c>
      <c r="R113" s="230" t="str">
        <f>IFERROR(VLOOKUP($L113,'External Gateways'!$A$6:$D$10,2,FALSE),"")</f>
        <v>I-15</v>
      </c>
      <c r="S113" s="38">
        <f>IFERROR(VLOOKUP($L113,'External Gateways'!$A$6:$D$10,3,FALSE),N113)</f>
        <v>2102195</v>
      </c>
      <c r="T113" s="38">
        <f>IFERROR(VLOOKUP($L113,'External Gateways'!$A$6:$D$10,4,FALSE),O113)</f>
        <v>6289147</v>
      </c>
      <c r="U113" s="231">
        <f t="shared" si="3"/>
        <v>10.275901494735123</v>
      </c>
      <c r="V113" s="231">
        <f t="shared" si="4"/>
        <v>101.44819701052975</v>
      </c>
    </row>
    <row r="114" spans="1:22" ht="15" customHeight="1" x14ac:dyDescent="0.45">
      <c r="A114" s="216">
        <v>992</v>
      </c>
      <c r="B114" s="316" t="s">
        <v>258</v>
      </c>
      <c r="C114" s="316" t="s">
        <v>95</v>
      </c>
      <c r="D114" s="316" t="s">
        <v>216</v>
      </c>
      <c r="E114" s="67">
        <v>92584</v>
      </c>
      <c r="F114" s="318">
        <v>92136</v>
      </c>
      <c r="G114" s="317">
        <v>150</v>
      </c>
      <c r="H114" s="316" t="s">
        <v>274</v>
      </c>
      <c r="I114" s="317">
        <v>7</v>
      </c>
      <c r="J114" s="318">
        <f t="shared" si="5"/>
        <v>6</v>
      </c>
      <c r="K114" s="67" t="s">
        <v>95</v>
      </c>
      <c r="L114" s="316" t="s">
        <v>222</v>
      </c>
      <c r="M114" s="316" t="s">
        <v>216</v>
      </c>
      <c r="N114" s="38">
        <f>VLOOKUP($E114,'ZipCode Coordinates'!$A:$E,4,FALSE)</f>
        <v>2185160</v>
      </c>
      <c r="O114" s="38">
        <f>VLOOKUP($E114,'ZipCode Coordinates'!$A:$E,5,FALSE)</f>
        <v>6280270</v>
      </c>
      <c r="P114" s="38">
        <f>VLOOKUP($F114,'ZipCode Coordinates'!$A:$E,4,FALSE)</f>
        <v>1828370</v>
      </c>
      <c r="Q114" s="38">
        <f>VLOOKUP($F114,'ZipCode Coordinates'!$A:$E,5,FALSE)</f>
        <v>6293940</v>
      </c>
      <c r="R114" s="230" t="str">
        <f>IFERROR(VLOOKUP($L114,'External Gateways'!$A$6:$D$10,2,FALSE),"")</f>
        <v>I-15</v>
      </c>
      <c r="S114" s="38">
        <f>IFERROR(VLOOKUP($L114,'External Gateways'!$A$6:$D$10,3,FALSE),N114)</f>
        <v>2102195</v>
      </c>
      <c r="T114" s="38">
        <f>IFERROR(VLOOKUP($L114,'External Gateways'!$A$6:$D$10,4,FALSE),O114)</f>
        <v>6289147</v>
      </c>
      <c r="U114" s="231">
        <f t="shared" si="3"/>
        <v>15.802756507931361</v>
      </c>
      <c r="V114" s="231">
        <f t="shared" si="4"/>
        <v>118.39448698413727</v>
      </c>
    </row>
    <row r="115" spans="1:22" ht="15" customHeight="1" x14ac:dyDescent="0.45">
      <c r="A115" s="216">
        <v>1005</v>
      </c>
      <c r="B115" s="316" t="s">
        <v>226</v>
      </c>
      <c r="C115" s="316" t="s">
        <v>95</v>
      </c>
      <c r="D115" s="316" t="s">
        <v>216</v>
      </c>
      <c r="E115" s="67">
        <v>92592</v>
      </c>
      <c r="F115" s="318">
        <v>92155</v>
      </c>
      <c r="G115" s="317">
        <v>150</v>
      </c>
      <c r="H115" s="316" t="s">
        <v>280</v>
      </c>
      <c r="I115" s="317">
        <v>10</v>
      </c>
      <c r="J115" s="318">
        <f t="shared" si="5"/>
        <v>9</v>
      </c>
      <c r="K115" s="67" t="s">
        <v>95</v>
      </c>
      <c r="L115" s="316" t="s">
        <v>222</v>
      </c>
      <c r="M115" s="316" t="s">
        <v>216</v>
      </c>
      <c r="N115" s="38">
        <f>VLOOKUP($E115,'ZipCode Coordinates'!$A:$E,4,FALSE)</f>
        <v>2128740</v>
      </c>
      <c r="O115" s="38">
        <f>VLOOKUP($E115,'ZipCode Coordinates'!$A:$E,5,FALSE)</f>
        <v>6328900</v>
      </c>
      <c r="P115" s="38">
        <f>VLOOKUP($F115,'ZipCode Coordinates'!$A:$E,4,FALSE)</f>
        <v>1826710</v>
      </c>
      <c r="Q115" s="38">
        <f>VLOOKUP($F115,'ZipCode Coordinates'!$A:$E,5,FALSE)</f>
        <v>6281240</v>
      </c>
      <c r="R115" s="230" t="str">
        <f>IFERROR(VLOOKUP($L115,'External Gateways'!$A$6:$D$10,2,FALSE),"")</f>
        <v>I-15</v>
      </c>
      <c r="S115" s="38">
        <f>IFERROR(VLOOKUP($L115,'External Gateways'!$A$6:$D$10,3,FALSE),N115)</f>
        <v>2102195</v>
      </c>
      <c r="T115" s="38">
        <f>IFERROR(VLOOKUP($L115,'External Gateways'!$A$6:$D$10,4,FALSE),O115)</f>
        <v>6289147</v>
      </c>
      <c r="U115" s="231">
        <f t="shared" si="3"/>
        <v>9.0532245169037147</v>
      </c>
      <c r="V115" s="231">
        <f t="shared" si="4"/>
        <v>131.89355096619258</v>
      </c>
    </row>
    <row r="116" spans="1:22" ht="15" customHeight="1" x14ac:dyDescent="0.45">
      <c r="A116" s="216">
        <v>1028</v>
      </c>
      <c r="B116" s="316" t="s">
        <v>238</v>
      </c>
      <c r="C116" s="316" t="s">
        <v>220</v>
      </c>
      <c r="D116" s="316" t="s">
        <v>231</v>
      </c>
      <c r="E116" s="67">
        <v>92231</v>
      </c>
      <c r="F116" s="318">
        <v>92108</v>
      </c>
      <c r="G116" s="317">
        <v>256</v>
      </c>
      <c r="H116" s="316" t="s">
        <v>277</v>
      </c>
      <c r="I116" s="317">
        <v>9</v>
      </c>
      <c r="J116" s="318">
        <f t="shared" si="5"/>
        <v>8</v>
      </c>
      <c r="K116" s="67" t="s">
        <v>97</v>
      </c>
      <c r="L116" s="316" t="s">
        <v>264</v>
      </c>
      <c r="M116" s="316" t="s">
        <v>231</v>
      </c>
      <c r="N116" s="38">
        <f>VLOOKUP($E116,'ZipCode Coordinates'!$A:$E,4,FALSE)</f>
        <v>1829680</v>
      </c>
      <c r="O116" s="38">
        <f>VLOOKUP($E116,'ZipCode Coordinates'!$A:$E,5,FALSE)</f>
        <v>6778130</v>
      </c>
      <c r="P116" s="38">
        <f>VLOOKUP($F116,'ZipCode Coordinates'!$A:$E,4,FALSE)</f>
        <v>1862470</v>
      </c>
      <c r="Q116" s="38">
        <f>VLOOKUP($F116,'ZipCode Coordinates'!$A:$E,5,FALSE)</f>
        <v>6286860</v>
      </c>
      <c r="R116" s="230" t="str">
        <f>IFERROR(VLOOKUP($L116,'External Gateways'!$A$6:$D$10,2,FALSE),"")</f>
        <v>I-8</v>
      </c>
      <c r="S116" s="38">
        <f>IFERROR(VLOOKUP($L116,'External Gateways'!$A$6:$D$10,3,FALSE),N116)</f>
        <v>1814524</v>
      </c>
      <c r="T116" s="38">
        <f>IFERROR(VLOOKUP($L116,'External Gateways'!$A$6:$D$10,4,FALSE),O116)</f>
        <v>6606089</v>
      </c>
      <c r="U116" s="231">
        <f t="shared" si="3"/>
        <v>32.709715110593962</v>
      </c>
      <c r="V116" s="231">
        <f t="shared" si="4"/>
        <v>190.58056977881208</v>
      </c>
    </row>
    <row r="117" spans="1:22" ht="15" customHeight="1" x14ac:dyDescent="0.45">
      <c r="A117" s="216">
        <v>1029</v>
      </c>
      <c r="B117" s="316" t="s">
        <v>265</v>
      </c>
      <c r="C117" s="316" t="s">
        <v>95</v>
      </c>
      <c r="D117" s="316" t="s">
        <v>216</v>
      </c>
      <c r="E117" s="67">
        <v>92065</v>
      </c>
      <c r="F117" s="318">
        <v>92152</v>
      </c>
      <c r="G117" s="317">
        <v>82</v>
      </c>
      <c r="H117" s="316" t="s">
        <v>285</v>
      </c>
      <c r="I117" s="317">
        <v>7</v>
      </c>
      <c r="J117" s="318">
        <f t="shared" si="5"/>
        <v>6</v>
      </c>
      <c r="K117" s="67" t="s">
        <v>95</v>
      </c>
      <c r="L117" s="316" t="s">
        <v>227</v>
      </c>
      <c r="M117" s="316" t="s">
        <v>216</v>
      </c>
      <c r="N117" s="38">
        <f>VLOOKUP($E117,'ZipCode Coordinates'!$A:$E,4,FALSE)</f>
        <v>1959680</v>
      </c>
      <c r="O117" s="38">
        <f>VLOOKUP($E117,'ZipCode Coordinates'!$A:$E,5,FALSE)</f>
        <v>6378530</v>
      </c>
      <c r="P117" s="38">
        <f>VLOOKUP($F117,'ZipCode Coordinates'!$A:$E,4,FALSE)</f>
        <v>1833340</v>
      </c>
      <c r="Q117" s="38">
        <f>VLOOKUP($F117,'ZipCode Coordinates'!$A:$E,5,FALSE)</f>
        <v>6255150</v>
      </c>
      <c r="R117" s="230" t="str">
        <f>IFERROR(VLOOKUP($L117,'External Gateways'!$A$6:$D$10,2,FALSE),"")</f>
        <v/>
      </c>
      <c r="S117" s="38">
        <f>IFERROR(VLOOKUP($L117,'External Gateways'!$A$6:$D$10,3,FALSE),N117)</f>
        <v>1959680</v>
      </c>
      <c r="T117" s="38">
        <f>IFERROR(VLOOKUP($L117,'External Gateways'!$A$6:$D$10,4,FALSE),O117)</f>
        <v>6378530</v>
      </c>
      <c r="U117" s="231">
        <f t="shared" si="3"/>
        <v>0</v>
      </c>
      <c r="V117" s="231">
        <f t="shared" si="4"/>
        <v>82</v>
      </c>
    </row>
    <row r="118" spans="1:22" ht="15" customHeight="1" x14ac:dyDescent="0.45">
      <c r="A118" s="216">
        <v>1041</v>
      </c>
      <c r="B118" s="316" t="s">
        <v>316</v>
      </c>
      <c r="C118" s="316" t="s">
        <v>317</v>
      </c>
      <c r="D118" s="316" t="s">
        <v>249</v>
      </c>
      <c r="E118" s="67">
        <v>92056</v>
      </c>
      <c r="F118" s="318">
        <v>92672</v>
      </c>
      <c r="G118" s="317">
        <v>68</v>
      </c>
      <c r="H118" s="316" t="s">
        <v>313</v>
      </c>
      <c r="I118" s="317">
        <v>7</v>
      </c>
      <c r="J118" s="318">
        <f t="shared" si="5"/>
        <v>6</v>
      </c>
      <c r="K118" s="67" t="s">
        <v>97</v>
      </c>
      <c r="L118" s="316" t="s">
        <v>249</v>
      </c>
      <c r="M118" s="316" t="s">
        <v>249</v>
      </c>
      <c r="N118" s="38">
        <f>VLOOKUP($E118,'ZipCode Coordinates'!$A:$E,4,FALSE)</f>
        <v>2018560</v>
      </c>
      <c r="O118" s="38">
        <f>VLOOKUP($E118,'ZipCode Coordinates'!$A:$E,5,FALSE)</f>
        <v>6243750</v>
      </c>
      <c r="P118" s="38">
        <f>VLOOKUP($F118,'ZipCode Coordinates'!$A:$E,4,FALSE)</f>
        <v>2090210</v>
      </c>
      <c r="Q118" s="38">
        <f>VLOOKUP($F118,'ZipCode Coordinates'!$A:$E,5,FALSE)</f>
        <v>6163720</v>
      </c>
      <c r="R118" s="230" t="str">
        <f>IFERROR(VLOOKUP($L118,'External Gateways'!$A$6:$D$10,2,FALSE),"")</f>
        <v/>
      </c>
      <c r="S118" s="38">
        <f>IFERROR(VLOOKUP($L118,'External Gateways'!$A$6:$D$10,3,FALSE),N118)</f>
        <v>2018560</v>
      </c>
      <c r="T118" s="38">
        <f>IFERROR(VLOOKUP($L118,'External Gateways'!$A$6:$D$10,4,FALSE),O118)</f>
        <v>6243750</v>
      </c>
      <c r="U118" s="231">
        <f t="shared" si="3"/>
        <v>0</v>
      </c>
      <c r="V118" s="231">
        <f t="shared" si="4"/>
        <v>68</v>
      </c>
    </row>
    <row r="119" spans="1:22" ht="15" customHeight="1" x14ac:dyDescent="0.45">
      <c r="A119" s="216">
        <v>1042</v>
      </c>
      <c r="B119" s="316" t="s">
        <v>309</v>
      </c>
      <c r="C119" s="316" t="s">
        <v>299</v>
      </c>
      <c r="D119" s="316" t="s">
        <v>231</v>
      </c>
      <c r="E119" s="67">
        <v>92154</v>
      </c>
      <c r="F119" s="318">
        <v>92093</v>
      </c>
      <c r="G119" s="317">
        <v>66</v>
      </c>
      <c r="H119" s="316" t="s">
        <v>310</v>
      </c>
      <c r="I119" s="317">
        <v>7</v>
      </c>
      <c r="J119" s="318">
        <f t="shared" si="5"/>
        <v>6</v>
      </c>
      <c r="K119" s="67" t="s">
        <v>97</v>
      </c>
      <c r="L119" s="316" t="s">
        <v>218</v>
      </c>
      <c r="M119" s="316" t="s">
        <v>231</v>
      </c>
      <c r="N119" s="38">
        <f>VLOOKUP($E119,'ZipCode Coordinates'!$A:$E,4,FALSE)</f>
        <v>1787080</v>
      </c>
      <c r="O119" s="38">
        <f>VLOOKUP($E119,'ZipCode Coordinates'!$A:$E,5,FALSE)</f>
        <v>6330680</v>
      </c>
      <c r="P119" s="38">
        <f>VLOOKUP($F119,'ZipCode Coordinates'!$A:$E,4,FALSE)</f>
        <v>1901870</v>
      </c>
      <c r="Q119" s="38">
        <f>VLOOKUP($F119,'ZipCode Coordinates'!$A:$E,5,FALSE)</f>
        <v>6259600</v>
      </c>
      <c r="R119" s="230" t="str">
        <f>IFERROR(VLOOKUP($L119,'External Gateways'!$A$6:$D$10,2,FALSE),"")</f>
        <v/>
      </c>
      <c r="S119" s="38">
        <f>IFERROR(VLOOKUP($L119,'External Gateways'!$A$6:$D$10,3,FALSE),N119)</f>
        <v>1787080</v>
      </c>
      <c r="T119" s="38">
        <f>IFERROR(VLOOKUP($L119,'External Gateways'!$A$6:$D$10,4,FALSE),O119)</f>
        <v>6330680</v>
      </c>
      <c r="U119" s="231">
        <f t="shared" si="3"/>
        <v>0</v>
      </c>
      <c r="V119" s="231">
        <f t="shared" si="4"/>
        <v>66</v>
      </c>
    </row>
    <row r="120" spans="1:22" ht="15" customHeight="1" x14ac:dyDescent="0.45">
      <c r="A120" s="216">
        <v>1047</v>
      </c>
      <c r="B120" s="316" t="s">
        <v>265</v>
      </c>
      <c r="C120" s="316" t="s">
        <v>95</v>
      </c>
      <c r="D120" s="316" t="s">
        <v>231</v>
      </c>
      <c r="E120" s="67">
        <v>92596</v>
      </c>
      <c r="F120" s="318">
        <v>92110</v>
      </c>
      <c r="G120" s="317">
        <v>138</v>
      </c>
      <c r="H120" s="316" t="s">
        <v>285</v>
      </c>
      <c r="I120" s="317">
        <v>7</v>
      </c>
      <c r="J120" s="318">
        <f t="shared" si="5"/>
        <v>6</v>
      </c>
      <c r="K120" s="67" t="s">
        <v>95</v>
      </c>
      <c r="L120" s="316" t="s">
        <v>222</v>
      </c>
      <c r="M120" s="316" t="s">
        <v>231</v>
      </c>
      <c r="N120" s="38">
        <f>VLOOKUP($E120,'ZipCode Coordinates'!$A:$E,4,FALSE)</f>
        <v>2177700</v>
      </c>
      <c r="O120" s="38">
        <f>VLOOKUP($E120,'ZipCode Coordinates'!$A:$E,5,FALSE)</f>
        <v>6311340</v>
      </c>
      <c r="P120" s="38">
        <f>VLOOKUP($F120,'ZipCode Coordinates'!$A:$E,4,FALSE)</f>
        <v>1859050</v>
      </c>
      <c r="Q120" s="38">
        <f>VLOOKUP($F120,'ZipCode Coordinates'!$A:$E,5,FALSE)</f>
        <v>6269400</v>
      </c>
      <c r="R120" s="230" t="str">
        <f>IFERROR(VLOOKUP($L120,'External Gateways'!$A$6:$D$10,2,FALSE),"")</f>
        <v>I-15</v>
      </c>
      <c r="S120" s="38">
        <f>IFERROR(VLOOKUP($L120,'External Gateways'!$A$6:$D$10,3,FALSE),N120)</f>
        <v>2102195</v>
      </c>
      <c r="T120" s="38">
        <f>IFERROR(VLOOKUP($L120,'External Gateways'!$A$6:$D$10,4,FALSE),O120)</f>
        <v>6289147</v>
      </c>
      <c r="U120" s="231">
        <f t="shared" si="3"/>
        <v>14.905115649451727</v>
      </c>
      <c r="V120" s="231">
        <f t="shared" si="4"/>
        <v>108.18976870109654</v>
      </c>
    </row>
    <row r="121" spans="1:22" ht="15" customHeight="1" x14ac:dyDescent="0.45">
      <c r="A121" s="216">
        <v>1071</v>
      </c>
      <c r="B121" s="316" t="s">
        <v>306</v>
      </c>
      <c r="C121" s="316" t="s">
        <v>95</v>
      </c>
      <c r="D121" s="316" t="s">
        <v>231</v>
      </c>
      <c r="E121" s="67">
        <v>92562</v>
      </c>
      <c r="F121" s="318">
        <v>92145</v>
      </c>
      <c r="G121" s="317">
        <v>106</v>
      </c>
      <c r="H121" s="316" t="s">
        <v>240</v>
      </c>
      <c r="I121" s="317">
        <v>8</v>
      </c>
      <c r="J121" s="318">
        <f t="shared" si="5"/>
        <v>7</v>
      </c>
      <c r="K121" s="67" t="s">
        <v>95</v>
      </c>
      <c r="L121" s="316" t="s">
        <v>222</v>
      </c>
      <c r="M121" s="316" t="s">
        <v>231</v>
      </c>
      <c r="N121" s="38">
        <f>VLOOKUP($E121,'ZipCode Coordinates'!$A:$E,4,FALSE)</f>
        <v>2144470</v>
      </c>
      <c r="O121" s="38">
        <f>VLOOKUP($E121,'ZipCode Coordinates'!$A:$E,5,FALSE)</f>
        <v>6251450</v>
      </c>
      <c r="P121" s="38">
        <f>VLOOKUP($F121,'ZipCode Coordinates'!$A:$E,4,FALSE)</f>
        <v>1896720</v>
      </c>
      <c r="Q121" s="38">
        <f>VLOOKUP($F121,'ZipCode Coordinates'!$A:$E,5,FALSE)</f>
        <v>6297440</v>
      </c>
      <c r="R121" s="230" t="str">
        <f>IFERROR(VLOOKUP($L121,'External Gateways'!$A$6:$D$10,2,FALSE),"")</f>
        <v>I-15</v>
      </c>
      <c r="S121" s="38">
        <f>IFERROR(VLOOKUP($L121,'External Gateways'!$A$6:$D$10,3,FALSE),N121)</f>
        <v>2102195</v>
      </c>
      <c r="T121" s="38">
        <f>IFERROR(VLOOKUP($L121,'External Gateways'!$A$6:$D$10,4,FALSE),O121)</f>
        <v>6289147</v>
      </c>
      <c r="U121" s="231">
        <f t="shared" si="3"/>
        <v>10.727523233277124</v>
      </c>
      <c r="V121" s="231">
        <f t="shared" si="4"/>
        <v>84.544953533445749</v>
      </c>
    </row>
    <row r="122" spans="1:22" ht="15" customHeight="1" x14ac:dyDescent="0.45">
      <c r="A122" s="216">
        <v>1075</v>
      </c>
      <c r="B122" s="316" t="s">
        <v>279</v>
      </c>
      <c r="C122" s="316" t="s">
        <v>95</v>
      </c>
      <c r="D122" s="316" t="s">
        <v>216</v>
      </c>
      <c r="E122" s="67">
        <v>92883</v>
      </c>
      <c r="F122" s="318">
        <v>92134</v>
      </c>
      <c r="G122" s="317">
        <v>132</v>
      </c>
      <c r="H122" s="316" t="s">
        <v>274</v>
      </c>
      <c r="I122" s="317">
        <v>7</v>
      </c>
      <c r="J122" s="318">
        <f t="shared" si="5"/>
        <v>6</v>
      </c>
      <c r="K122" s="67" t="s">
        <v>95</v>
      </c>
      <c r="L122" s="316" t="s">
        <v>222</v>
      </c>
      <c r="M122" s="316" t="s">
        <v>216</v>
      </c>
      <c r="N122" s="38">
        <f>VLOOKUP($E122,'ZipCode Coordinates'!$A:$E,4,FALSE)</f>
        <v>2224090</v>
      </c>
      <c r="O122" s="38">
        <f>VLOOKUP($E122,'ZipCode Coordinates'!$A:$E,5,FALSE)</f>
        <v>6184010</v>
      </c>
      <c r="P122" s="38">
        <f>VLOOKUP($F122,'ZipCode Coordinates'!$A:$E,4,FALSE)</f>
        <v>1845130</v>
      </c>
      <c r="Q122" s="38">
        <f>VLOOKUP($F122,'ZipCode Coordinates'!$A:$E,5,FALSE)</f>
        <v>6286040</v>
      </c>
      <c r="R122" s="230" t="str">
        <f>IFERROR(VLOOKUP($L122,'External Gateways'!$A$6:$D$10,2,FALSE),"")</f>
        <v>I-15</v>
      </c>
      <c r="S122" s="38">
        <f>IFERROR(VLOOKUP($L122,'External Gateways'!$A$6:$D$10,3,FALSE),N122)</f>
        <v>2102195</v>
      </c>
      <c r="T122" s="38">
        <f>IFERROR(VLOOKUP($L122,'External Gateways'!$A$6:$D$10,4,FALSE),O122)</f>
        <v>6289147</v>
      </c>
      <c r="U122" s="231">
        <f t="shared" si="3"/>
        <v>30.487235932826152</v>
      </c>
      <c r="V122" s="231">
        <f t="shared" si="4"/>
        <v>71.025528134347695</v>
      </c>
    </row>
    <row r="123" spans="1:22" ht="15" customHeight="1" x14ac:dyDescent="0.45">
      <c r="A123" s="216">
        <v>1079</v>
      </c>
      <c r="B123" s="316" t="s">
        <v>279</v>
      </c>
      <c r="C123" s="316" t="s">
        <v>95</v>
      </c>
      <c r="D123" s="316" t="s">
        <v>216</v>
      </c>
      <c r="E123" s="67">
        <v>92591</v>
      </c>
      <c r="F123" s="318">
        <v>92134</v>
      </c>
      <c r="G123" s="317">
        <v>167</v>
      </c>
      <c r="H123" s="316" t="s">
        <v>267</v>
      </c>
      <c r="I123" s="317">
        <v>8</v>
      </c>
      <c r="J123" s="318">
        <f t="shared" si="5"/>
        <v>7</v>
      </c>
      <c r="K123" s="67" t="s">
        <v>95</v>
      </c>
      <c r="L123" s="316" t="s">
        <v>222</v>
      </c>
      <c r="M123" s="316" t="s">
        <v>216</v>
      </c>
      <c r="N123" s="38">
        <f>VLOOKUP($E123,'ZipCode Coordinates'!$A:$E,4,FALSE)</f>
        <v>2138420</v>
      </c>
      <c r="O123" s="38">
        <f>VLOOKUP($E123,'ZipCode Coordinates'!$A:$E,5,FALSE)</f>
        <v>6299220</v>
      </c>
      <c r="P123" s="38">
        <f>VLOOKUP($F123,'ZipCode Coordinates'!$A:$E,4,FALSE)</f>
        <v>1845130</v>
      </c>
      <c r="Q123" s="38">
        <f>VLOOKUP($F123,'ZipCode Coordinates'!$A:$E,5,FALSE)</f>
        <v>6286040</v>
      </c>
      <c r="R123" s="230" t="str">
        <f>IFERROR(VLOOKUP($L123,'External Gateways'!$A$6:$D$10,2,FALSE),"")</f>
        <v>I-15</v>
      </c>
      <c r="S123" s="38">
        <f>IFERROR(VLOOKUP($L123,'External Gateways'!$A$6:$D$10,3,FALSE),N123)</f>
        <v>2102195</v>
      </c>
      <c r="T123" s="38">
        <f>IFERROR(VLOOKUP($L123,'External Gateways'!$A$6:$D$10,4,FALSE),O123)</f>
        <v>6289147</v>
      </c>
      <c r="U123" s="231">
        <f t="shared" si="3"/>
        <v>7.1211011888925713</v>
      </c>
      <c r="V123" s="231">
        <f t="shared" si="4"/>
        <v>152.75779762221487</v>
      </c>
    </row>
    <row r="124" spans="1:22" ht="15" customHeight="1" x14ac:dyDescent="0.45">
      <c r="A124" s="216">
        <v>1084</v>
      </c>
      <c r="B124" s="316" t="s">
        <v>238</v>
      </c>
      <c r="C124" s="316" t="s">
        <v>220</v>
      </c>
      <c r="D124" s="316" t="s">
        <v>216</v>
      </c>
      <c r="E124" s="67">
        <v>92026</v>
      </c>
      <c r="F124" s="318">
        <v>92113</v>
      </c>
      <c r="G124" s="317">
        <v>152</v>
      </c>
      <c r="H124" s="316" t="s">
        <v>267</v>
      </c>
      <c r="I124" s="317">
        <v>8</v>
      </c>
      <c r="J124" s="318">
        <f t="shared" si="5"/>
        <v>7</v>
      </c>
      <c r="K124" s="67" t="s">
        <v>97</v>
      </c>
      <c r="L124" s="316" t="s">
        <v>224</v>
      </c>
      <c r="M124" s="316" t="s">
        <v>216</v>
      </c>
      <c r="N124" s="38">
        <f>VLOOKUP($E124,'ZipCode Coordinates'!$A:$E,4,FALSE)</f>
        <v>2022480</v>
      </c>
      <c r="O124" s="38">
        <f>VLOOKUP($E124,'ZipCode Coordinates'!$A:$E,5,FALSE)</f>
        <v>6297420</v>
      </c>
      <c r="P124" s="38">
        <f>VLOOKUP($F124,'ZipCode Coordinates'!$A:$E,4,FALSE)</f>
        <v>1834470</v>
      </c>
      <c r="Q124" s="38">
        <f>VLOOKUP($F124,'ZipCode Coordinates'!$A:$E,5,FALSE)</f>
        <v>6294590</v>
      </c>
      <c r="R124" s="230" t="str">
        <f>IFERROR(VLOOKUP($L124,'External Gateways'!$A$6:$D$10,2,FALSE),"")</f>
        <v/>
      </c>
      <c r="S124" s="38">
        <f>IFERROR(VLOOKUP($L124,'External Gateways'!$A$6:$D$10,3,FALSE),N124)</f>
        <v>2022480</v>
      </c>
      <c r="T124" s="38">
        <f>IFERROR(VLOOKUP($L124,'External Gateways'!$A$6:$D$10,4,FALSE),O124)</f>
        <v>6297420</v>
      </c>
      <c r="U124" s="231">
        <f t="shared" si="3"/>
        <v>0</v>
      </c>
      <c r="V124" s="231">
        <f t="shared" si="4"/>
        <v>152</v>
      </c>
    </row>
    <row r="125" spans="1:22" ht="15" customHeight="1" x14ac:dyDescent="0.45">
      <c r="A125" s="216">
        <v>1112</v>
      </c>
      <c r="B125" s="316" t="s">
        <v>219</v>
      </c>
      <c r="C125" s="316" t="s">
        <v>220</v>
      </c>
      <c r="D125" s="316" t="s">
        <v>231</v>
      </c>
      <c r="E125" s="67">
        <v>92595</v>
      </c>
      <c r="F125" s="318">
        <v>92123</v>
      </c>
      <c r="G125" s="317">
        <v>100</v>
      </c>
      <c r="H125" s="316" t="s">
        <v>241</v>
      </c>
      <c r="I125" s="317">
        <v>7</v>
      </c>
      <c r="J125" s="318">
        <f t="shared" si="5"/>
        <v>6</v>
      </c>
      <c r="K125" s="67" t="s">
        <v>97</v>
      </c>
      <c r="L125" s="316" t="s">
        <v>222</v>
      </c>
      <c r="M125" s="316" t="s">
        <v>231</v>
      </c>
      <c r="N125" s="38">
        <f>VLOOKUP($E125,'ZipCode Coordinates'!$A:$E,4,FALSE)</f>
        <v>2170100</v>
      </c>
      <c r="O125" s="38">
        <f>VLOOKUP($E125,'ZipCode Coordinates'!$A:$E,5,FALSE)</f>
        <v>6254090</v>
      </c>
      <c r="P125" s="38">
        <f>VLOOKUP($F125,'ZipCode Coordinates'!$A:$E,4,FALSE)</f>
        <v>1874700</v>
      </c>
      <c r="Q125" s="38">
        <f>VLOOKUP($F125,'ZipCode Coordinates'!$A:$E,5,FALSE)</f>
        <v>6289760</v>
      </c>
      <c r="R125" s="230" t="str">
        <f>IFERROR(VLOOKUP($L125,'External Gateways'!$A$6:$D$10,2,FALSE),"")</f>
        <v>I-15</v>
      </c>
      <c r="S125" s="38">
        <f>IFERROR(VLOOKUP($L125,'External Gateways'!$A$6:$D$10,3,FALSE),N125)</f>
        <v>2102195</v>
      </c>
      <c r="T125" s="38">
        <f>IFERROR(VLOOKUP($L125,'External Gateways'!$A$6:$D$10,4,FALSE),O125)</f>
        <v>6289147</v>
      </c>
      <c r="U125" s="231">
        <f t="shared" si="3"/>
        <v>14.473566476992975</v>
      </c>
      <c r="V125" s="231">
        <f t="shared" si="4"/>
        <v>71.052867046014057</v>
      </c>
    </row>
    <row r="126" spans="1:22" ht="15" customHeight="1" x14ac:dyDescent="0.45">
      <c r="A126" s="216">
        <v>1113</v>
      </c>
      <c r="B126" s="316" t="s">
        <v>318</v>
      </c>
      <c r="C126" s="316" t="s">
        <v>95</v>
      </c>
      <c r="D126" s="316" t="s">
        <v>249</v>
      </c>
      <c r="E126" s="67">
        <v>92592</v>
      </c>
      <c r="F126" s="318">
        <v>92055</v>
      </c>
      <c r="G126" s="317">
        <v>84</v>
      </c>
      <c r="H126" s="316" t="s">
        <v>241</v>
      </c>
      <c r="I126" s="317">
        <v>7</v>
      </c>
      <c r="J126" s="318">
        <f t="shared" si="5"/>
        <v>6</v>
      </c>
      <c r="K126" s="67" t="s">
        <v>95</v>
      </c>
      <c r="L126" s="316" t="s">
        <v>222</v>
      </c>
      <c r="M126" s="316" t="s">
        <v>249</v>
      </c>
      <c r="N126" s="38">
        <f>VLOOKUP($E126,'ZipCode Coordinates'!$A:$E,4,FALSE)</f>
        <v>2128740</v>
      </c>
      <c r="O126" s="38">
        <f>VLOOKUP($E126,'ZipCode Coordinates'!$A:$E,5,FALSE)</f>
        <v>6328900</v>
      </c>
      <c r="P126" s="38">
        <f>VLOOKUP($F126,'ZipCode Coordinates'!$A:$E,4,FALSE)</f>
        <v>2082470</v>
      </c>
      <c r="Q126" s="38">
        <f>VLOOKUP($F126,'ZipCode Coordinates'!$A:$E,5,FALSE)</f>
        <v>6206470</v>
      </c>
      <c r="R126" s="230" t="str">
        <f>IFERROR(VLOOKUP($L126,'External Gateways'!$A$6:$D$10,2,FALSE),"")</f>
        <v>I-15</v>
      </c>
      <c r="S126" s="38">
        <f>IFERROR(VLOOKUP($L126,'External Gateways'!$A$6:$D$10,3,FALSE),N126)</f>
        <v>2102195</v>
      </c>
      <c r="T126" s="38">
        <f>IFERROR(VLOOKUP($L126,'External Gateways'!$A$6:$D$10,4,FALSE),O126)</f>
        <v>6289147</v>
      </c>
      <c r="U126" s="231">
        <f t="shared" si="3"/>
        <v>9.0532245169037147</v>
      </c>
      <c r="V126" s="231">
        <f t="shared" si="4"/>
        <v>65.893550966192578</v>
      </c>
    </row>
    <row r="127" spans="1:22" ht="15" customHeight="1" x14ac:dyDescent="0.45">
      <c r="A127" s="216">
        <v>1120</v>
      </c>
      <c r="B127" s="316" t="s">
        <v>319</v>
      </c>
      <c r="C127" s="316" t="s">
        <v>230</v>
      </c>
      <c r="D127" s="316" t="s">
        <v>231</v>
      </c>
      <c r="E127" s="67">
        <v>92591</v>
      </c>
      <c r="F127" s="318">
        <v>92121</v>
      </c>
      <c r="G127" s="317">
        <v>102</v>
      </c>
      <c r="H127" s="316" t="s">
        <v>255</v>
      </c>
      <c r="I127" s="317">
        <v>12</v>
      </c>
      <c r="J127" s="318">
        <f t="shared" si="5"/>
        <v>11</v>
      </c>
      <c r="K127" s="67" t="s">
        <v>97</v>
      </c>
      <c r="L127" s="316" t="s">
        <v>222</v>
      </c>
      <c r="M127" s="316" t="s">
        <v>231</v>
      </c>
      <c r="N127" s="38">
        <f>VLOOKUP($E127,'ZipCode Coordinates'!$A:$E,4,FALSE)</f>
        <v>2138420</v>
      </c>
      <c r="O127" s="38">
        <f>VLOOKUP($E127,'ZipCode Coordinates'!$A:$E,5,FALSE)</f>
        <v>6299220</v>
      </c>
      <c r="P127" s="38">
        <f>VLOOKUP($F127,'ZipCode Coordinates'!$A:$E,4,FALSE)</f>
        <v>1907910</v>
      </c>
      <c r="Q127" s="38">
        <f>VLOOKUP($F127,'ZipCode Coordinates'!$A:$E,5,FALSE)</f>
        <v>6269540</v>
      </c>
      <c r="R127" s="230" t="str">
        <f>IFERROR(VLOOKUP($L127,'External Gateways'!$A$6:$D$10,2,FALSE),"")</f>
        <v>I-15</v>
      </c>
      <c r="S127" s="38">
        <f>IFERROR(VLOOKUP($L127,'External Gateways'!$A$6:$D$10,3,FALSE),N127)</f>
        <v>2102195</v>
      </c>
      <c r="T127" s="38">
        <f>IFERROR(VLOOKUP($L127,'External Gateways'!$A$6:$D$10,4,FALSE),O127)</f>
        <v>6289147</v>
      </c>
      <c r="U127" s="231">
        <f t="shared" si="3"/>
        <v>7.1211011888925713</v>
      </c>
      <c r="V127" s="231">
        <f t="shared" si="4"/>
        <v>87.757797622214852</v>
      </c>
    </row>
    <row r="128" spans="1:22" ht="15" customHeight="1" x14ac:dyDescent="0.45">
      <c r="A128" s="216">
        <v>1125</v>
      </c>
      <c r="B128" s="316" t="s">
        <v>261</v>
      </c>
      <c r="C128" s="316" t="s">
        <v>95</v>
      </c>
      <c r="D128" s="316" t="s">
        <v>249</v>
      </c>
      <c r="E128" s="67">
        <v>92571</v>
      </c>
      <c r="F128" s="318">
        <v>92055</v>
      </c>
      <c r="G128" s="317">
        <v>132</v>
      </c>
      <c r="H128" s="316" t="s">
        <v>246</v>
      </c>
      <c r="I128" s="317">
        <v>7</v>
      </c>
      <c r="J128" s="318">
        <f t="shared" si="5"/>
        <v>6</v>
      </c>
      <c r="K128" s="67" t="s">
        <v>95</v>
      </c>
      <c r="L128" s="316" t="s">
        <v>222</v>
      </c>
      <c r="M128" s="316" t="s">
        <v>249</v>
      </c>
      <c r="N128" s="38">
        <f>VLOOKUP($E128,'ZipCode Coordinates'!$A:$E,4,FALSE)</f>
        <v>2247520</v>
      </c>
      <c r="O128" s="38">
        <f>VLOOKUP($E128,'ZipCode Coordinates'!$A:$E,5,FALSE)</f>
        <v>6276380</v>
      </c>
      <c r="P128" s="38">
        <f>VLOOKUP($F128,'ZipCode Coordinates'!$A:$E,4,FALSE)</f>
        <v>2082470</v>
      </c>
      <c r="Q128" s="38">
        <f>VLOOKUP($F128,'ZipCode Coordinates'!$A:$E,5,FALSE)</f>
        <v>6206470</v>
      </c>
      <c r="R128" s="230" t="str">
        <f>IFERROR(VLOOKUP($L128,'External Gateways'!$A$6:$D$10,2,FALSE),"")</f>
        <v>I-15</v>
      </c>
      <c r="S128" s="38">
        <f>IFERROR(VLOOKUP($L128,'External Gateways'!$A$6:$D$10,3,FALSE),N128)</f>
        <v>2102195</v>
      </c>
      <c r="T128" s="38">
        <f>IFERROR(VLOOKUP($L128,'External Gateways'!$A$6:$D$10,4,FALSE),O128)</f>
        <v>6289147</v>
      </c>
      <c r="U128" s="231">
        <f t="shared" si="3"/>
        <v>27.629682067783218</v>
      </c>
      <c r="V128" s="231">
        <f t="shared" si="4"/>
        <v>76.740635864433557</v>
      </c>
    </row>
    <row r="129" spans="1:22" ht="15" customHeight="1" x14ac:dyDescent="0.45">
      <c r="A129" s="216">
        <v>1149</v>
      </c>
      <c r="B129" s="316" t="s">
        <v>265</v>
      </c>
      <c r="C129" s="316" t="s">
        <v>95</v>
      </c>
      <c r="D129" s="316" t="s">
        <v>231</v>
      </c>
      <c r="E129" s="67">
        <v>92592</v>
      </c>
      <c r="F129" s="318">
        <v>92110</v>
      </c>
      <c r="G129" s="317">
        <v>120</v>
      </c>
      <c r="H129" s="316" t="s">
        <v>239</v>
      </c>
      <c r="I129" s="317">
        <v>7</v>
      </c>
      <c r="J129" s="318">
        <f t="shared" si="5"/>
        <v>6</v>
      </c>
      <c r="K129" s="67" t="s">
        <v>95</v>
      </c>
      <c r="L129" s="316" t="s">
        <v>222</v>
      </c>
      <c r="M129" s="316" t="s">
        <v>231</v>
      </c>
      <c r="N129" s="38">
        <f>VLOOKUP($E129,'ZipCode Coordinates'!$A:$E,4,FALSE)</f>
        <v>2128740</v>
      </c>
      <c r="O129" s="38">
        <f>VLOOKUP($E129,'ZipCode Coordinates'!$A:$E,5,FALSE)</f>
        <v>6328900</v>
      </c>
      <c r="P129" s="38">
        <f>VLOOKUP($F129,'ZipCode Coordinates'!$A:$E,4,FALSE)</f>
        <v>1859050</v>
      </c>
      <c r="Q129" s="38">
        <f>VLOOKUP($F129,'ZipCode Coordinates'!$A:$E,5,FALSE)</f>
        <v>6269400</v>
      </c>
      <c r="R129" s="230" t="str">
        <f>IFERROR(VLOOKUP($L129,'External Gateways'!$A$6:$D$10,2,FALSE),"")</f>
        <v>I-15</v>
      </c>
      <c r="S129" s="38">
        <f>IFERROR(VLOOKUP($L129,'External Gateways'!$A$6:$D$10,3,FALSE),N129)</f>
        <v>2102195</v>
      </c>
      <c r="T129" s="38">
        <f>IFERROR(VLOOKUP($L129,'External Gateways'!$A$6:$D$10,4,FALSE),O129)</f>
        <v>6289147</v>
      </c>
      <c r="U129" s="231">
        <f t="shared" si="3"/>
        <v>9.0532245169037147</v>
      </c>
      <c r="V129" s="231">
        <f t="shared" si="4"/>
        <v>101.89355096619258</v>
      </c>
    </row>
    <row r="130" spans="1:22" ht="15" customHeight="1" x14ac:dyDescent="0.45">
      <c r="A130" s="216">
        <v>1160</v>
      </c>
      <c r="B130" s="316" t="s">
        <v>238</v>
      </c>
      <c r="C130" s="316" t="s">
        <v>220</v>
      </c>
      <c r="D130" s="316" t="s">
        <v>216</v>
      </c>
      <c r="E130" s="67">
        <v>92021</v>
      </c>
      <c r="F130" s="318">
        <v>92113</v>
      </c>
      <c r="G130" s="317">
        <v>90</v>
      </c>
      <c r="H130" s="316" t="s">
        <v>280</v>
      </c>
      <c r="I130" s="317">
        <v>10</v>
      </c>
      <c r="J130" s="318">
        <f t="shared" si="5"/>
        <v>9</v>
      </c>
      <c r="K130" s="67" t="s">
        <v>97</v>
      </c>
      <c r="L130" s="316" t="s">
        <v>227</v>
      </c>
      <c r="M130" s="316" t="s">
        <v>216</v>
      </c>
      <c r="N130" s="38">
        <f>VLOOKUP($E130,'ZipCode Coordinates'!$A:$E,4,FALSE)</f>
        <v>1885700</v>
      </c>
      <c r="O130" s="38">
        <f>VLOOKUP($E130,'ZipCode Coordinates'!$A:$E,5,FALSE)</f>
        <v>6371420</v>
      </c>
      <c r="P130" s="38">
        <f>VLOOKUP($F130,'ZipCode Coordinates'!$A:$E,4,FALSE)</f>
        <v>1834470</v>
      </c>
      <c r="Q130" s="38">
        <f>VLOOKUP($F130,'ZipCode Coordinates'!$A:$E,5,FALSE)</f>
        <v>6294590</v>
      </c>
      <c r="R130" s="230" t="str">
        <f>IFERROR(VLOOKUP($L130,'External Gateways'!$A$6:$D$10,2,FALSE),"")</f>
        <v/>
      </c>
      <c r="S130" s="38">
        <f>IFERROR(VLOOKUP($L130,'External Gateways'!$A$6:$D$10,3,FALSE),N130)</f>
        <v>1885700</v>
      </c>
      <c r="T130" s="38">
        <f>IFERROR(VLOOKUP($L130,'External Gateways'!$A$6:$D$10,4,FALSE),O130)</f>
        <v>6371420</v>
      </c>
      <c r="U130" s="231">
        <f t="shared" si="3"/>
        <v>0</v>
      </c>
      <c r="V130" s="231">
        <f t="shared" si="4"/>
        <v>90</v>
      </c>
    </row>
    <row r="131" spans="1:22" ht="15" customHeight="1" x14ac:dyDescent="0.45">
      <c r="A131" s="216">
        <v>1161</v>
      </c>
      <c r="B131" s="316" t="s">
        <v>238</v>
      </c>
      <c r="C131" s="316" t="s">
        <v>220</v>
      </c>
      <c r="D131" s="316" t="s">
        <v>216</v>
      </c>
      <c r="E131" s="67">
        <v>92129</v>
      </c>
      <c r="F131" s="318">
        <v>92113</v>
      </c>
      <c r="G131" s="317">
        <v>40</v>
      </c>
      <c r="H131" s="316" t="s">
        <v>320</v>
      </c>
      <c r="I131" s="317">
        <v>9</v>
      </c>
      <c r="J131" s="318">
        <f t="shared" si="5"/>
        <v>8</v>
      </c>
      <c r="K131" s="67" t="s">
        <v>97</v>
      </c>
      <c r="L131" s="316" t="s">
        <v>231</v>
      </c>
      <c r="M131" s="316" t="s">
        <v>216</v>
      </c>
      <c r="N131" s="38">
        <f>VLOOKUP($E131,'ZipCode Coordinates'!$A:$E,4,FALSE)</f>
        <v>1931860</v>
      </c>
      <c r="O131" s="38">
        <f>VLOOKUP($E131,'ZipCode Coordinates'!$A:$E,5,FALSE)</f>
        <v>6293150</v>
      </c>
      <c r="P131" s="38">
        <f>VLOOKUP($F131,'ZipCode Coordinates'!$A:$E,4,FALSE)</f>
        <v>1834470</v>
      </c>
      <c r="Q131" s="38">
        <f>VLOOKUP($F131,'ZipCode Coordinates'!$A:$E,5,FALSE)</f>
        <v>6294590</v>
      </c>
      <c r="R131" s="230" t="str">
        <f>IFERROR(VLOOKUP($L131,'External Gateways'!$A$6:$D$10,2,FALSE),"")</f>
        <v/>
      </c>
      <c r="S131" s="38">
        <f>IFERROR(VLOOKUP($L131,'External Gateways'!$A$6:$D$10,3,FALSE),N131)</f>
        <v>1931860</v>
      </c>
      <c r="T131" s="38">
        <f>IFERROR(VLOOKUP($L131,'External Gateways'!$A$6:$D$10,4,FALSE),O131)</f>
        <v>6293150</v>
      </c>
      <c r="U131" s="231">
        <f t="shared" ref="U131:U194" si="6">SQRT((S131-N131)^2+(T131-O131)^2)/5280</f>
        <v>0</v>
      </c>
      <c r="V131" s="231">
        <f t="shared" ref="V131:V194" si="7">MAX(G131-2*U131,0)</f>
        <v>40</v>
      </c>
    </row>
    <row r="132" spans="1:22" ht="15" customHeight="1" x14ac:dyDescent="0.45">
      <c r="A132" s="216">
        <v>1164</v>
      </c>
      <c r="B132" s="316" t="s">
        <v>309</v>
      </c>
      <c r="C132" s="316" t="s">
        <v>299</v>
      </c>
      <c r="D132" s="316" t="s">
        <v>231</v>
      </c>
      <c r="E132" s="67">
        <v>92026</v>
      </c>
      <c r="F132" s="318">
        <v>92093</v>
      </c>
      <c r="G132" s="317">
        <v>139</v>
      </c>
      <c r="H132" s="316" t="s">
        <v>228</v>
      </c>
      <c r="I132" s="317">
        <v>7</v>
      </c>
      <c r="J132" s="318">
        <f t="shared" ref="J132:J195" si="8">I132-1</f>
        <v>6</v>
      </c>
      <c r="K132" s="67" t="s">
        <v>97</v>
      </c>
      <c r="L132" s="316" t="s">
        <v>224</v>
      </c>
      <c r="M132" s="316" t="s">
        <v>231</v>
      </c>
      <c r="N132" s="38">
        <f>VLOOKUP($E132,'ZipCode Coordinates'!$A:$E,4,FALSE)</f>
        <v>2022480</v>
      </c>
      <c r="O132" s="38">
        <f>VLOOKUP($E132,'ZipCode Coordinates'!$A:$E,5,FALSE)</f>
        <v>6297420</v>
      </c>
      <c r="P132" s="38">
        <f>VLOOKUP($F132,'ZipCode Coordinates'!$A:$E,4,FALSE)</f>
        <v>1901870</v>
      </c>
      <c r="Q132" s="38">
        <f>VLOOKUP($F132,'ZipCode Coordinates'!$A:$E,5,FALSE)</f>
        <v>6259600</v>
      </c>
      <c r="R132" s="230" t="str">
        <f>IFERROR(VLOOKUP($L132,'External Gateways'!$A$6:$D$10,2,FALSE),"")</f>
        <v/>
      </c>
      <c r="S132" s="38">
        <f>IFERROR(VLOOKUP($L132,'External Gateways'!$A$6:$D$10,3,FALSE),N132)</f>
        <v>2022480</v>
      </c>
      <c r="T132" s="38">
        <f>IFERROR(VLOOKUP($L132,'External Gateways'!$A$6:$D$10,4,FALSE),O132)</f>
        <v>6297420</v>
      </c>
      <c r="U132" s="231">
        <f t="shared" si="6"/>
        <v>0</v>
      </c>
      <c r="V132" s="231">
        <f t="shared" si="7"/>
        <v>139</v>
      </c>
    </row>
    <row r="133" spans="1:22" ht="15" customHeight="1" x14ac:dyDescent="0.45">
      <c r="A133" s="216">
        <v>1167</v>
      </c>
      <c r="B133" s="316" t="s">
        <v>229</v>
      </c>
      <c r="C133" s="316" t="s">
        <v>220</v>
      </c>
      <c r="D133" s="316" t="s">
        <v>231</v>
      </c>
      <c r="E133" s="67">
        <v>92595</v>
      </c>
      <c r="F133" s="318">
        <v>92127</v>
      </c>
      <c r="G133" s="317">
        <v>86</v>
      </c>
      <c r="H133" s="316" t="s">
        <v>280</v>
      </c>
      <c r="I133" s="317">
        <v>10</v>
      </c>
      <c r="J133" s="318">
        <f t="shared" si="8"/>
        <v>9</v>
      </c>
      <c r="K133" s="67" t="s">
        <v>97</v>
      </c>
      <c r="L133" s="316" t="s">
        <v>222</v>
      </c>
      <c r="M133" s="316" t="s">
        <v>231</v>
      </c>
      <c r="N133" s="38">
        <f>VLOOKUP($E133,'ZipCode Coordinates'!$A:$E,4,FALSE)</f>
        <v>2170100</v>
      </c>
      <c r="O133" s="38">
        <f>VLOOKUP($E133,'ZipCode Coordinates'!$A:$E,5,FALSE)</f>
        <v>6254090</v>
      </c>
      <c r="P133" s="38">
        <f>VLOOKUP($F133,'ZipCode Coordinates'!$A:$E,4,FALSE)</f>
        <v>1951970</v>
      </c>
      <c r="Q133" s="38">
        <f>VLOOKUP($F133,'ZipCode Coordinates'!$A:$E,5,FALSE)</f>
        <v>6293830</v>
      </c>
      <c r="R133" s="230" t="str">
        <f>IFERROR(VLOOKUP($L133,'External Gateways'!$A$6:$D$10,2,FALSE),"")</f>
        <v>I-15</v>
      </c>
      <c r="S133" s="38">
        <f>IFERROR(VLOOKUP($L133,'External Gateways'!$A$6:$D$10,3,FALSE),N133)</f>
        <v>2102195</v>
      </c>
      <c r="T133" s="38">
        <f>IFERROR(VLOOKUP($L133,'External Gateways'!$A$6:$D$10,4,FALSE),O133)</f>
        <v>6289147</v>
      </c>
      <c r="U133" s="231">
        <f t="shared" si="6"/>
        <v>14.473566476992975</v>
      </c>
      <c r="V133" s="231">
        <f t="shared" si="7"/>
        <v>57.05286704601405</v>
      </c>
    </row>
    <row r="134" spans="1:22" ht="15" customHeight="1" x14ac:dyDescent="0.45">
      <c r="A134" s="216">
        <v>1190</v>
      </c>
      <c r="B134" s="316" t="s">
        <v>321</v>
      </c>
      <c r="C134" s="316" t="s">
        <v>230</v>
      </c>
      <c r="D134" s="316" t="s">
        <v>231</v>
      </c>
      <c r="E134" s="67">
        <v>92563</v>
      </c>
      <c r="F134" s="318">
        <v>92121</v>
      </c>
      <c r="G134" s="317">
        <v>108</v>
      </c>
      <c r="H134" s="316" t="s">
        <v>274</v>
      </c>
      <c r="I134" s="317">
        <v>7</v>
      </c>
      <c r="J134" s="318">
        <f t="shared" si="8"/>
        <v>6</v>
      </c>
      <c r="K134" s="67" t="s">
        <v>97</v>
      </c>
      <c r="L134" s="316" t="s">
        <v>222</v>
      </c>
      <c r="M134" s="316" t="s">
        <v>231</v>
      </c>
      <c r="N134" s="38">
        <f>VLOOKUP($E134,'ZipCode Coordinates'!$A:$E,4,FALSE)</f>
        <v>2156450</v>
      </c>
      <c r="O134" s="38">
        <f>VLOOKUP($E134,'ZipCode Coordinates'!$A:$E,5,FALSE)</f>
        <v>6288710</v>
      </c>
      <c r="P134" s="38">
        <f>VLOOKUP($F134,'ZipCode Coordinates'!$A:$E,4,FALSE)</f>
        <v>1907910</v>
      </c>
      <c r="Q134" s="38">
        <f>VLOOKUP($F134,'ZipCode Coordinates'!$A:$E,5,FALSE)</f>
        <v>6269540</v>
      </c>
      <c r="R134" s="230" t="str">
        <f>IFERROR(VLOOKUP($L134,'External Gateways'!$A$6:$D$10,2,FALSE),"")</f>
        <v>I-15</v>
      </c>
      <c r="S134" s="38">
        <f>IFERROR(VLOOKUP($L134,'External Gateways'!$A$6:$D$10,3,FALSE),N134)</f>
        <v>2102195</v>
      </c>
      <c r="T134" s="38">
        <f>IFERROR(VLOOKUP($L134,'External Gateways'!$A$6:$D$10,4,FALSE),O134)</f>
        <v>6289147</v>
      </c>
      <c r="U134" s="231">
        <f t="shared" si="6"/>
        <v>10.275901494735123</v>
      </c>
      <c r="V134" s="231">
        <f t="shared" si="7"/>
        <v>87.448197010529753</v>
      </c>
    </row>
    <row r="135" spans="1:22" ht="15" customHeight="1" x14ac:dyDescent="0.45">
      <c r="A135" s="216">
        <v>1201</v>
      </c>
      <c r="B135" s="316" t="s">
        <v>238</v>
      </c>
      <c r="C135" s="316" t="s">
        <v>220</v>
      </c>
      <c r="D135" s="316" t="s">
        <v>216</v>
      </c>
      <c r="E135" s="67">
        <v>92231</v>
      </c>
      <c r="F135" s="318">
        <v>92113</v>
      </c>
      <c r="G135" s="317">
        <v>250</v>
      </c>
      <c r="H135" s="316" t="s">
        <v>278</v>
      </c>
      <c r="I135" s="317">
        <v>8</v>
      </c>
      <c r="J135" s="318">
        <f t="shared" si="8"/>
        <v>7</v>
      </c>
      <c r="K135" s="67" t="s">
        <v>97</v>
      </c>
      <c r="L135" s="316" t="s">
        <v>264</v>
      </c>
      <c r="M135" s="316" t="s">
        <v>216</v>
      </c>
      <c r="N135" s="38">
        <f>VLOOKUP($E135,'ZipCode Coordinates'!$A:$E,4,FALSE)</f>
        <v>1829680</v>
      </c>
      <c r="O135" s="38">
        <f>VLOOKUP($E135,'ZipCode Coordinates'!$A:$E,5,FALSE)</f>
        <v>6778130</v>
      </c>
      <c r="P135" s="38">
        <f>VLOOKUP($F135,'ZipCode Coordinates'!$A:$E,4,FALSE)</f>
        <v>1834470</v>
      </c>
      <c r="Q135" s="38">
        <f>VLOOKUP($F135,'ZipCode Coordinates'!$A:$E,5,FALSE)</f>
        <v>6294590</v>
      </c>
      <c r="R135" s="230" t="str">
        <f>IFERROR(VLOOKUP($L135,'External Gateways'!$A$6:$D$10,2,FALSE),"")</f>
        <v>I-8</v>
      </c>
      <c r="S135" s="38">
        <f>IFERROR(VLOOKUP($L135,'External Gateways'!$A$6:$D$10,3,FALSE),N135)</f>
        <v>1814524</v>
      </c>
      <c r="T135" s="38">
        <f>IFERROR(VLOOKUP($L135,'External Gateways'!$A$6:$D$10,4,FALSE),O135)</f>
        <v>6606089</v>
      </c>
      <c r="U135" s="231">
        <f t="shared" si="6"/>
        <v>32.709715110593962</v>
      </c>
      <c r="V135" s="231">
        <f t="shared" si="7"/>
        <v>184.58056977881208</v>
      </c>
    </row>
    <row r="136" spans="1:22" ht="15" customHeight="1" x14ac:dyDescent="0.45">
      <c r="A136" s="216">
        <v>1203</v>
      </c>
      <c r="B136" s="316" t="s">
        <v>265</v>
      </c>
      <c r="C136" s="316" t="s">
        <v>95</v>
      </c>
      <c r="D136" s="316" t="s">
        <v>231</v>
      </c>
      <c r="E136" s="67">
        <v>92592</v>
      </c>
      <c r="F136" s="318">
        <v>92110</v>
      </c>
      <c r="G136" s="317">
        <v>135</v>
      </c>
      <c r="H136" s="316" t="s">
        <v>240</v>
      </c>
      <c r="I136" s="317">
        <v>8</v>
      </c>
      <c r="J136" s="318">
        <f t="shared" si="8"/>
        <v>7</v>
      </c>
      <c r="K136" s="67" t="s">
        <v>95</v>
      </c>
      <c r="L136" s="316" t="s">
        <v>222</v>
      </c>
      <c r="M136" s="316" t="s">
        <v>231</v>
      </c>
      <c r="N136" s="38">
        <f>VLOOKUP($E136,'ZipCode Coordinates'!$A:$E,4,FALSE)</f>
        <v>2128740</v>
      </c>
      <c r="O136" s="38">
        <f>VLOOKUP($E136,'ZipCode Coordinates'!$A:$E,5,FALSE)</f>
        <v>6328900</v>
      </c>
      <c r="P136" s="38">
        <f>VLOOKUP($F136,'ZipCode Coordinates'!$A:$E,4,FALSE)</f>
        <v>1859050</v>
      </c>
      <c r="Q136" s="38">
        <f>VLOOKUP($F136,'ZipCode Coordinates'!$A:$E,5,FALSE)</f>
        <v>6269400</v>
      </c>
      <c r="R136" s="230" t="str">
        <f>IFERROR(VLOOKUP($L136,'External Gateways'!$A$6:$D$10,2,FALSE),"")</f>
        <v>I-15</v>
      </c>
      <c r="S136" s="38">
        <f>IFERROR(VLOOKUP($L136,'External Gateways'!$A$6:$D$10,3,FALSE),N136)</f>
        <v>2102195</v>
      </c>
      <c r="T136" s="38">
        <f>IFERROR(VLOOKUP($L136,'External Gateways'!$A$6:$D$10,4,FALSE),O136)</f>
        <v>6289147</v>
      </c>
      <c r="U136" s="231">
        <f t="shared" si="6"/>
        <v>9.0532245169037147</v>
      </c>
      <c r="V136" s="231">
        <f t="shared" si="7"/>
        <v>116.89355096619258</v>
      </c>
    </row>
    <row r="137" spans="1:22" ht="15" customHeight="1" x14ac:dyDescent="0.45">
      <c r="A137" s="216">
        <v>1205</v>
      </c>
      <c r="B137" s="316" t="s">
        <v>276</v>
      </c>
      <c r="C137" s="316" t="s">
        <v>220</v>
      </c>
      <c r="D137" s="316" t="s">
        <v>216</v>
      </c>
      <c r="E137" s="67">
        <v>92553</v>
      </c>
      <c r="F137" s="318">
        <v>92113</v>
      </c>
      <c r="G137" s="317">
        <v>189</v>
      </c>
      <c r="H137" s="316" t="s">
        <v>232</v>
      </c>
      <c r="I137" s="317">
        <v>8</v>
      </c>
      <c r="J137" s="318">
        <f t="shared" si="8"/>
        <v>7</v>
      </c>
      <c r="K137" s="67" t="s">
        <v>97</v>
      </c>
      <c r="L137" s="316" t="s">
        <v>222</v>
      </c>
      <c r="M137" s="316" t="s">
        <v>216</v>
      </c>
      <c r="N137" s="38">
        <f>VLOOKUP($E137,'ZipCode Coordinates'!$A:$E,4,FALSE)</f>
        <v>2280950</v>
      </c>
      <c r="O137" s="38">
        <f>VLOOKUP($E137,'ZipCode Coordinates'!$A:$E,5,FALSE)</f>
        <v>6259720</v>
      </c>
      <c r="P137" s="38">
        <f>VLOOKUP($F137,'ZipCode Coordinates'!$A:$E,4,FALSE)</f>
        <v>1834470</v>
      </c>
      <c r="Q137" s="38">
        <f>VLOOKUP($F137,'ZipCode Coordinates'!$A:$E,5,FALSE)</f>
        <v>6294590</v>
      </c>
      <c r="R137" s="230" t="str">
        <f>IFERROR(VLOOKUP($L137,'External Gateways'!$A$6:$D$10,2,FALSE),"")</f>
        <v>I-15</v>
      </c>
      <c r="S137" s="38">
        <f>IFERROR(VLOOKUP($L137,'External Gateways'!$A$6:$D$10,3,FALSE),N137)</f>
        <v>2102195</v>
      </c>
      <c r="T137" s="38">
        <f>IFERROR(VLOOKUP($L137,'External Gateways'!$A$6:$D$10,4,FALSE),O137)</f>
        <v>6289147</v>
      </c>
      <c r="U137" s="231">
        <f t="shared" si="6"/>
        <v>34.310790453656878</v>
      </c>
      <c r="V137" s="231">
        <f t="shared" si="7"/>
        <v>120.37841909268624</v>
      </c>
    </row>
    <row r="138" spans="1:22" ht="15" customHeight="1" x14ac:dyDescent="0.45">
      <c r="A138" s="216">
        <v>1209</v>
      </c>
      <c r="B138" s="316" t="s">
        <v>289</v>
      </c>
      <c r="C138" s="316" t="s">
        <v>234</v>
      </c>
      <c r="D138" s="316" t="s">
        <v>216</v>
      </c>
      <c r="E138" s="67">
        <v>91915</v>
      </c>
      <c r="F138" s="318">
        <v>92101</v>
      </c>
      <c r="G138" s="317">
        <v>58</v>
      </c>
      <c r="H138" s="316" t="s">
        <v>322</v>
      </c>
      <c r="I138" s="317">
        <v>14</v>
      </c>
      <c r="J138" s="318">
        <f t="shared" si="8"/>
        <v>13</v>
      </c>
      <c r="K138" s="67" t="s">
        <v>97</v>
      </c>
      <c r="L138" s="316" t="s">
        <v>227</v>
      </c>
      <c r="M138" s="316" t="s">
        <v>216</v>
      </c>
      <c r="N138" s="38">
        <f>VLOOKUP($E138,'ZipCode Coordinates'!$A:$E,4,FALSE)</f>
        <v>1804550</v>
      </c>
      <c r="O138" s="38">
        <f>VLOOKUP($E138,'ZipCode Coordinates'!$A:$E,5,FALSE)</f>
        <v>6342300</v>
      </c>
      <c r="P138" s="38">
        <f>VLOOKUP($F138,'ZipCode Coordinates'!$A:$E,4,FALSE)</f>
        <v>1844080</v>
      </c>
      <c r="Q138" s="38">
        <f>VLOOKUP($F138,'ZipCode Coordinates'!$A:$E,5,FALSE)</f>
        <v>6278770</v>
      </c>
      <c r="R138" s="230" t="str">
        <f>IFERROR(VLOOKUP($L138,'External Gateways'!$A$6:$D$10,2,FALSE),"")</f>
        <v/>
      </c>
      <c r="S138" s="38">
        <f>IFERROR(VLOOKUP($L138,'External Gateways'!$A$6:$D$10,3,FALSE),N138)</f>
        <v>1804550</v>
      </c>
      <c r="T138" s="38">
        <f>IFERROR(VLOOKUP($L138,'External Gateways'!$A$6:$D$10,4,FALSE),O138)</f>
        <v>6342300</v>
      </c>
      <c r="U138" s="231">
        <f t="shared" si="6"/>
        <v>0</v>
      </c>
      <c r="V138" s="231">
        <f t="shared" si="7"/>
        <v>58</v>
      </c>
    </row>
    <row r="139" spans="1:22" ht="15" customHeight="1" x14ac:dyDescent="0.45">
      <c r="A139" s="216">
        <v>1214</v>
      </c>
      <c r="B139" s="316" t="s">
        <v>219</v>
      </c>
      <c r="C139" s="316" t="s">
        <v>220</v>
      </c>
      <c r="D139" s="316" t="s">
        <v>231</v>
      </c>
      <c r="E139" s="67">
        <v>91910</v>
      </c>
      <c r="F139" s="318">
        <v>92123</v>
      </c>
      <c r="G139" s="317">
        <v>57</v>
      </c>
      <c r="H139" s="316" t="s">
        <v>228</v>
      </c>
      <c r="I139" s="317">
        <v>7</v>
      </c>
      <c r="J139" s="318">
        <f t="shared" si="8"/>
        <v>6</v>
      </c>
      <c r="K139" s="67" t="s">
        <v>97</v>
      </c>
      <c r="L139" s="316" t="s">
        <v>218</v>
      </c>
      <c r="M139" s="316" t="s">
        <v>231</v>
      </c>
      <c r="N139" s="38">
        <f>VLOOKUP($E139,'ZipCode Coordinates'!$A:$E,4,FALSE)</f>
        <v>1812850</v>
      </c>
      <c r="O139" s="38">
        <f>VLOOKUP($E139,'ZipCode Coordinates'!$A:$E,5,FALSE)</f>
        <v>6313650</v>
      </c>
      <c r="P139" s="38">
        <f>VLOOKUP($F139,'ZipCode Coordinates'!$A:$E,4,FALSE)</f>
        <v>1874700</v>
      </c>
      <c r="Q139" s="38">
        <f>VLOOKUP($F139,'ZipCode Coordinates'!$A:$E,5,FALSE)</f>
        <v>6289760</v>
      </c>
      <c r="R139" s="230" t="str">
        <f>IFERROR(VLOOKUP($L139,'External Gateways'!$A$6:$D$10,2,FALSE),"")</f>
        <v/>
      </c>
      <c r="S139" s="38">
        <f>IFERROR(VLOOKUP($L139,'External Gateways'!$A$6:$D$10,3,FALSE),N139)</f>
        <v>1812850</v>
      </c>
      <c r="T139" s="38">
        <f>IFERROR(VLOOKUP($L139,'External Gateways'!$A$6:$D$10,4,FALSE),O139)</f>
        <v>6313650</v>
      </c>
      <c r="U139" s="231">
        <f t="shared" si="6"/>
        <v>0</v>
      </c>
      <c r="V139" s="231">
        <f t="shared" si="7"/>
        <v>57</v>
      </c>
    </row>
    <row r="140" spans="1:22" ht="15" customHeight="1" x14ac:dyDescent="0.45">
      <c r="A140" s="216">
        <v>1224</v>
      </c>
      <c r="B140" s="316" t="s">
        <v>279</v>
      </c>
      <c r="C140" s="316" t="s">
        <v>95</v>
      </c>
      <c r="D140" s="316" t="s">
        <v>216</v>
      </c>
      <c r="E140" s="67">
        <v>92592</v>
      </c>
      <c r="F140" s="318">
        <v>92134</v>
      </c>
      <c r="G140" s="317">
        <v>122</v>
      </c>
      <c r="H140" s="316" t="s">
        <v>241</v>
      </c>
      <c r="I140" s="317">
        <v>7</v>
      </c>
      <c r="J140" s="318">
        <f t="shared" si="8"/>
        <v>6</v>
      </c>
      <c r="K140" s="67" t="s">
        <v>95</v>
      </c>
      <c r="L140" s="316" t="s">
        <v>222</v>
      </c>
      <c r="M140" s="316" t="s">
        <v>216</v>
      </c>
      <c r="N140" s="38">
        <f>VLOOKUP($E140,'ZipCode Coordinates'!$A:$E,4,FALSE)</f>
        <v>2128740</v>
      </c>
      <c r="O140" s="38">
        <f>VLOOKUP($E140,'ZipCode Coordinates'!$A:$E,5,FALSE)</f>
        <v>6328900</v>
      </c>
      <c r="P140" s="38">
        <f>VLOOKUP($F140,'ZipCode Coordinates'!$A:$E,4,FALSE)</f>
        <v>1845130</v>
      </c>
      <c r="Q140" s="38">
        <f>VLOOKUP($F140,'ZipCode Coordinates'!$A:$E,5,FALSE)</f>
        <v>6286040</v>
      </c>
      <c r="R140" s="230" t="str">
        <f>IFERROR(VLOOKUP($L140,'External Gateways'!$A$6:$D$10,2,FALSE),"")</f>
        <v>I-15</v>
      </c>
      <c r="S140" s="38">
        <f>IFERROR(VLOOKUP($L140,'External Gateways'!$A$6:$D$10,3,FALSE),N140)</f>
        <v>2102195</v>
      </c>
      <c r="T140" s="38">
        <f>IFERROR(VLOOKUP($L140,'External Gateways'!$A$6:$D$10,4,FALSE),O140)</f>
        <v>6289147</v>
      </c>
      <c r="U140" s="231">
        <f t="shared" si="6"/>
        <v>9.0532245169037147</v>
      </c>
      <c r="V140" s="231">
        <f t="shared" si="7"/>
        <v>103.89355096619258</v>
      </c>
    </row>
    <row r="141" spans="1:22" ht="15" customHeight="1" x14ac:dyDescent="0.45">
      <c r="A141" s="216">
        <v>1242</v>
      </c>
      <c r="B141" s="316" t="s">
        <v>297</v>
      </c>
      <c r="C141" s="316" t="s">
        <v>95</v>
      </c>
      <c r="D141" s="316" t="s">
        <v>216</v>
      </c>
      <c r="E141" s="67">
        <v>92592</v>
      </c>
      <c r="F141" s="318">
        <v>92147</v>
      </c>
      <c r="G141" s="317">
        <v>151</v>
      </c>
      <c r="H141" s="316" t="s">
        <v>300</v>
      </c>
      <c r="I141" s="317">
        <v>7</v>
      </c>
      <c r="J141" s="318">
        <f t="shared" si="8"/>
        <v>6</v>
      </c>
      <c r="K141" s="67" t="s">
        <v>95</v>
      </c>
      <c r="L141" s="316" t="s">
        <v>222</v>
      </c>
      <c r="M141" s="316" t="s">
        <v>216</v>
      </c>
      <c r="N141" s="38">
        <f>VLOOKUP($E141,'ZipCode Coordinates'!$A:$E,4,FALSE)</f>
        <v>2128740</v>
      </c>
      <c r="O141" s="38">
        <f>VLOOKUP($E141,'ZipCode Coordinates'!$A:$E,5,FALSE)</f>
        <v>6328900</v>
      </c>
      <c r="P141" s="38">
        <f>VLOOKUP($F141,'ZipCode Coordinates'!$A:$E,4,FALSE)</f>
        <v>1844566</v>
      </c>
      <c r="Q141" s="38">
        <f>VLOOKUP($F141,'ZipCode Coordinates'!$A:$E,5,FALSE)</f>
        <v>6263742</v>
      </c>
      <c r="R141" s="230" t="str">
        <f>IFERROR(VLOOKUP($L141,'External Gateways'!$A$6:$D$10,2,FALSE),"")</f>
        <v>I-15</v>
      </c>
      <c r="S141" s="38">
        <f>IFERROR(VLOOKUP($L141,'External Gateways'!$A$6:$D$10,3,FALSE),N141)</f>
        <v>2102195</v>
      </c>
      <c r="T141" s="38">
        <f>IFERROR(VLOOKUP($L141,'External Gateways'!$A$6:$D$10,4,FALSE),O141)</f>
        <v>6289147</v>
      </c>
      <c r="U141" s="231">
        <f t="shared" si="6"/>
        <v>9.0532245169037147</v>
      </c>
      <c r="V141" s="231">
        <f t="shared" si="7"/>
        <v>132.89355096619258</v>
      </c>
    </row>
    <row r="142" spans="1:22" ht="15" customHeight="1" x14ac:dyDescent="0.45">
      <c r="A142" s="216">
        <v>1261</v>
      </c>
      <c r="B142" s="316" t="s">
        <v>323</v>
      </c>
      <c r="C142" s="316" t="s">
        <v>95</v>
      </c>
      <c r="D142" s="316" t="s">
        <v>216</v>
      </c>
      <c r="E142" s="67">
        <v>92591</v>
      </c>
      <c r="F142" s="318">
        <v>92147</v>
      </c>
      <c r="G142" s="317">
        <v>150</v>
      </c>
      <c r="H142" s="316" t="s">
        <v>313</v>
      </c>
      <c r="I142" s="317">
        <v>7</v>
      </c>
      <c r="J142" s="318">
        <f t="shared" si="8"/>
        <v>6</v>
      </c>
      <c r="K142" s="67" t="s">
        <v>95</v>
      </c>
      <c r="L142" s="316" t="s">
        <v>222</v>
      </c>
      <c r="M142" s="316" t="s">
        <v>216</v>
      </c>
      <c r="N142" s="38">
        <f>VLOOKUP($E142,'ZipCode Coordinates'!$A:$E,4,FALSE)</f>
        <v>2138420</v>
      </c>
      <c r="O142" s="38">
        <f>VLOOKUP($E142,'ZipCode Coordinates'!$A:$E,5,FALSE)</f>
        <v>6299220</v>
      </c>
      <c r="P142" s="38">
        <f>VLOOKUP($F142,'ZipCode Coordinates'!$A:$E,4,FALSE)</f>
        <v>1844566</v>
      </c>
      <c r="Q142" s="38">
        <f>VLOOKUP($F142,'ZipCode Coordinates'!$A:$E,5,FALSE)</f>
        <v>6263742</v>
      </c>
      <c r="R142" s="230" t="str">
        <f>IFERROR(VLOOKUP($L142,'External Gateways'!$A$6:$D$10,2,FALSE),"")</f>
        <v>I-15</v>
      </c>
      <c r="S142" s="38">
        <f>IFERROR(VLOOKUP($L142,'External Gateways'!$A$6:$D$10,3,FALSE),N142)</f>
        <v>2102195</v>
      </c>
      <c r="T142" s="38">
        <f>IFERROR(VLOOKUP($L142,'External Gateways'!$A$6:$D$10,4,FALSE),O142)</f>
        <v>6289147</v>
      </c>
      <c r="U142" s="231">
        <f t="shared" si="6"/>
        <v>7.1211011888925713</v>
      </c>
      <c r="V142" s="231">
        <f t="shared" si="7"/>
        <v>135.75779762221487</v>
      </c>
    </row>
    <row r="143" spans="1:22" ht="15" customHeight="1" x14ac:dyDescent="0.45">
      <c r="A143" s="216">
        <v>1270</v>
      </c>
      <c r="B143" s="316" t="s">
        <v>272</v>
      </c>
      <c r="C143" s="316" t="s">
        <v>234</v>
      </c>
      <c r="D143" s="316" t="s">
        <v>273</v>
      </c>
      <c r="E143" s="67">
        <v>92071</v>
      </c>
      <c r="F143" s="318">
        <v>91962</v>
      </c>
      <c r="G143" s="317">
        <v>147</v>
      </c>
      <c r="H143" s="316" t="s">
        <v>324</v>
      </c>
      <c r="I143" s="317">
        <v>12</v>
      </c>
      <c r="J143" s="318">
        <f t="shared" si="8"/>
        <v>11</v>
      </c>
      <c r="K143" s="67" t="s">
        <v>271</v>
      </c>
      <c r="L143" s="316" t="s">
        <v>227</v>
      </c>
      <c r="M143" s="316" t="s">
        <v>273</v>
      </c>
      <c r="N143" s="38">
        <f>VLOOKUP($E143,'ZipCode Coordinates'!$A:$E,4,FALSE)</f>
        <v>1895600</v>
      </c>
      <c r="O143" s="38">
        <f>VLOOKUP($E143,'ZipCode Coordinates'!$A:$E,5,FALSE)</f>
        <v>6327040</v>
      </c>
      <c r="P143" s="38">
        <f>VLOOKUP($F143,'ZipCode Coordinates'!$A:$E,4,FALSE)</f>
        <v>1874980</v>
      </c>
      <c r="Q143" s="38">
        <f>VLOOKUP($F143,'ZipCode Coordinates'!$A:$E,5,FALSE)</f>
        <v>6499110</v>
      </c>
      <c r="R143" s="230" t="str">
        <f>IFERROR(VLOOKUP($L143,'External Gateways'!$A$6:$D$10,2,FALSE),"")</f>
        <v/>
      </c>
      <c r="S143" s="38">
        <f>IFERROR(VLOOKUP($L143,'External Gateways'!$A$6:$D$10,3,FALSE),N143)</f>
        <v>1895600</v>
      </c>
      <c r="T143" s="38">
        <f>IFERROR(VLOOKUP($L143,'External Gateways'!$A$6:$D$10,4,FALSE),O143)</f>
        <v>6327040</v>
      </c>
      <c r="U143" s="231">
        <f t="shared" si="6"/>
        <v>0</v>
      </c>
      <c r="V143" s="231">
        <f t="shared" si="7"/>
        <v>147</v>
      </c>
    </row>
    <row r="144" spans="1:22" ht="15" customHeight="1" x14ac:dyDescent="0.45">
      <c r="A144" s="216">
        <v>1279</v>
      </c>
      <c r="B144" s="316" t="s">
        <v>306</v>
      </c>
      <c r="C144" s="316" t="s">
        <v>95</v>
      </c>
      <c r="D144" s="316" t="s">
        <v>231</v>
      </c>
      <c r="E144" s="67">
        <v>91914</v>
      </c>
      <c r="F144" s="318">
        <v>92145</v>
      </c>
      <c r="G144" s="317">
        <v>79</v>
      </c>
      <c r="H144" s="316" t="s">
        <v>217</v>
      </c>
      <c r="I144" s="317">
        <v>7</v>
      </c>
      <c r="J144" s="318">
        <f t="shared" si="8"/>
        <v>6</v>
      </c>
      <c r="K144" s="67" t="s">
        <v>95</v>
      </c>
      <c r="L144" s="316" t="s">
        <v>227</v>
      </c>
      <c r="M144" s="316" t="s">
        <v>231</v>
      </c>
      <c r="N144" s="38">
        <f>VLOOKUP($E144,'ZipCode Coordinates'!$A:$E,4,FALSE)</f>
        <v>1823440</v>
      </c>
      <c r="O144" s="38">
        <f>VLOOKUP($E144,'ZipCode Coordinates'!$A:$E,5,FALSE)</f>
        <v>6346410</v>
      </c>
      <c r="P144" s="38">
        <f>VLOOKUP($F144,'ZipCode Coordinates'!$A:$E,4,FALSE)</f>
        <v>1896720</v>
      </c>
      <c r="Q144" s="38">
        <f>VLOOKUP($F144,'ZipCode Coordinates'!$A:$E,5,FALSE)</f>
        <v>6297440</v>
      </c>
      <c r="R144" s="230" t="str">
        <f>IFERROR(VLOOKUP($L144,'External Gateways'!$A$6:$D$10,2,FALSE),"")</f>
        <v/>
      </c>
      <c r="S144" s="38">
        <f>IFERROR(VLOOKUP($L144,'External Gateways'!$A$6:$D$10,3,FALSE),N144)</f>
        <v>1823440</v>
      </c>
      <c r="T144" s="38">
        <f>IFERROR(VLOOKUP($L144,'External Gateways'!$A$6:$D$10,4,FALSE),O144)</f>
        <v>6346410</v>
      </c>
      <c r="U144" s="231">
        <f t="shared" si="6"/>
        <v>0</v>
      </c>
      <c r="V144" s="231">
        <f t="shared" si="7"/>
        <v>79</v>
      </c>
    </row>
    <row r="145" spans="1:22" ht="15" customHeight="1" x14ac:dyDescent="0.45">
      <c r="A145" s="216">
        <v>1288</v>
      </c>
      <c r="B145" s="316" t="s">
        <v>316</v>
      </c>
      <c r="C145" s="316" t="s">
        <v>317</v>
      </c>
      <c r="D145" s="316" t="s">
        <v>249</v>
      </c>
      <c r="E145" s="67">
        <v>92530</v>
      </c>
      <c r="F145" s="318">
        <v>92672</v>
      </c>
      <c r="G145" s="317">
        <v>57</v>
      </c>
      <c r="H145" s="316" t="s">
        <v>320</v>
      </c>
      <c r="I145" s="317">
        <v>9</v>
      </c>
      <c r="J145" s="318">
        <f t="shared" si="8"/>
        <v>8</v>
      </c>
      <c r="K145" s="67" t="s">
        <v>97</v>
      </c>
      <c r="L145" s="316" t="s">
        <v>222</v>
      </c>
      <c r="M145" s="316" t="s">
        <v>249</v>
      </c>
      <c r="N145" s="38">
        <f>VLOOKUP($E145,'ZipCode Coordinates'!$A:$E,4,FALSE)</f>
        <v>2166440</v>
      </c>
      <c r="O145" s="38">
        <f>VLOOKUP($E145,'ZipCode Coordinates'!$A:$E,5,FALSE)</f>
        <v>6212730</v>
      </c>
      <c r="P145" s="38">
        <f>VLOOKUP($F145,'ZipCode Coordinates'!$A:$E,4,FALSE)</f>
        <v>2090210</v>
      </c>
      <c r="Q145" s="38">
        <f>VLOOKUP($F145,'ZipCode Coordinates'!$A:$E,5,FALSE)</f>
        <v>6163720</v>
      </c>
      <c r="R145" s="230" t="str">
        <f>IFERROR(VLOOKUP($L145,'External Gateways'!$A$6:$D$10,2,FALSE),"")</f>
        <v>I-15</v>
      </c>
      <c r="S145" s="38">
        <f>IFERROR(VLOOKUP($L145,'External Gateways'!$A$6:$D$10,3,FALSE),N145)</f>
        <v>2102195</v>
      </c>
      <c r="T145" s="38">
        <f>IFERROR(VLOOKUP($L145,'External Gateways'!$A$6:$D$10,4,FALSE),O145)</f>
        <v>6289147</v>
      </c>
      <c r="U145" s="231">
        <f t="shared" si="6"/>
        <v>18.908097166137583</v>
      </c>
      <c r="V145" s="231">
        <f t="shared" si="7"/>
        <v>19.183805667724833</v>
      </c>
    </row>
    <row r="146" spans="1:22" ht="15" customHeight="1" x14ac:dyDescent="0.45">
      <c r="A146" s="216">
        <v>1293</v>
      </c>
      <c r="B146" s="316" t="s">
        <v>325</v>
      </c>
      <c r="C146" s="316" t="s">
        <v>291</v>
      </c>
      <c r="D146" s="316" t="s">
        <v>216</v>
      </c>
      <c r="E146" s="67">
        <v>92021</v>
      </c>
      <c r="F146" s="318">
        <v>92101</v>
      </c>
      <c r="G146" s="317">
        <v>70</v>
      </c>
      <c r="H146" s="316" t="s">
        <v>280</v>
      </c>
      <c r="I146" s="317">
        <v>10</v>
      </c>
      <c r="J146" s="318">
        <f t="shared" si="8"/>
        <v>9</v>
      </c>
      <c r="K146" s="67" t="s">
        <v>97</v>
      </c>
      <c r="L146" s="316" t="s">
        <v>227</v>
      </c>
      <c r="M146" s="316" t="s">
        <v>216</v>
      </c>
      <c r="N146" s="38">
        <f>VLOOKUP($E146,'ZipCode Coordinates'!$A:$E,4,FALSE)</f>
        <v>1885700</v>
      </c>
      <c r="O146" s="38">
        <f>VLOOKUP($E146,'ZipCode Coordinates'!$A:$E,5,FALSE)</f>
        <v>6371420</v>
      </c>
      <c r="P146" s="38">
        <f>VLOOKUP($F146,'ZipCode Coordinates'!$A:$E,4,FALSE)</f>
        <v>1844080</v>
      </c>
      <c r="Q146" s="38">
        <f>VLOOKUP($F146,'ZipCode Coordinates'!$A:$E,5,FALSE)</f>
        <v>6278770</v>
      </c>
      <c r="R146" s="230" t="str">
        <f>IFERROR(VLOOKUP($L146,'External Gateways'!$A$6:$D$10,2,FALSE),"")</f>
        <v/>
      </c>
      <c r="S146" s="38">
        <f>IFERROR(VLOOKUP($L146,'External Gateways'!$A$6:$D$10,3,FALSE),N146)</f>
        <v>1885700</v>
      </c>
      <c r="T146" s="38">
        <f>IFERROR(VLOOKUP($L146,'External Gateways'!$A$6:$D$10,4,FALSE),O146)</f>
        <v>6371420</v>
      </c>
      <c r="U146" s="231">
        <f t="shared" si="6"/>
        <v>0</v>
      </c>
      <c r="V146" s="231">
        <f t="shared" si="7"/>
        <v>70</v>
      </c>
    </row>
    <row r="147" spans="1:22" ht="15" customHeight="1" x14ac:dyDescent="0.45">
      <c r="A147" s="216">
        <v>1295</v>
      </c>
      <c r="B147" s="316" t="s">
        <v>326</v>
      </c>
      <c r="C147" s="316" t="s">
        <v>234</v>
      </c>
      <c r="D147" s="316" t="s">
        <v>231</v>
      </c>
      <c r="E147" s="67">
        <v>92563</v>
      </c>
      <c r="F147" s="318">
        <v>92110</v>
      </c>
      <c r="G147" s="317">
        <v>130</v>
      </c>
      <c r="H147" s="316" t="s">
        <v>274</v>
      </c>
      <c r="I147" s="317">
        <v>7</v>
      </c>
      <c r="J147" s="318">
        <f t="shared" si="8"/>
        <v>6</v>
      </c>
      <c r="K147" s="67" t="s">
        <v>97</v>
      </c>
      <c r="L147" s="316" t="s">
        <v>222</v>
      </c>
      <c r="M147" s="316" t="s">
        <v>231</v>
      </c>
      <c r="N147" s="38">
        <f>VLOOKUP($E147,'ZipCode Coordinates'!$A:$E,4,FALSE)</f>
        <v>2156450</v>
      </c>
      <c r="O147" s="38">
        <f>VLOOKUP($E147,'ZipCode Coordinates'!$A:$E,5,FALSE)</f>
        <v>6288710</v>
      </c>
      <c r="P147" s="38">
        <f>VLOOKUP($F147,'ZipCode Coordinates'!$A:$E,4,FALSE)</f>
        <v>1859050</v>
      </c>
      <c r="Q147" s="38">
        <f>VLOOKUP($F147,'ZipCode Coordinates'!$A:$E,5,FALSE)</f>
        <v>6269400</v>
      </c>
      <c r="R147" s="230" t="str">
        <f>IFERROR(VLOOKUP($L147,'External Gateways'!$A$6:$D$10,2,FALSE),"")</f>
        <v>I-15</v>
      </c>
      <c r="S147" s="38">
        <f>IFERROR(VLOOKUP($L147,'External Gateways'!$A$6:$D$10,3,FALSE),N147)</f>
        <v>2102195</v>
      </c>
      <c r="T147" s="38">
        <f>IFERROR(VLOOKUP($L147,'External Gateways'!$A$6:$D$10,4,FALSE),O147)</f>
        <v>6289147</v>
      </c>
      <c r="U147" s="231">
        <f t="shared" si="6"/>
        <v>10.275901494735123</v>
      </c>
      <c r="V147" s="231">
        <f t="shared" si="7"/>
        <v>109.44819701052975</v>
      </c>
    </row>
    <row r="148" spans="1:22" ht="15" customHeight="1" x14ac:dyDescent="0.45">
      <c r="A148" s="216">
        <v>1296</v>
      </c>
      <c r="B148" s="316" t="s">
        <v>327</v>
      </c>
      <c r="C148" s="316" t="s">
        <v>234</v>
      </c>
      <c r="D148" s="316" t="s">
        <v>231</v>
      </c>
      <c r="E148" s="67">
        <v>92069</v>
      </c>
      <c r="F148" s="318">
        <v>92110</v>
      </c>
      <c r="G148" s="317">
        <v>72</v>
      </c>
      <c r="H148" s="316" t="s">
        <v>278</v>
      </c>
      <c r="I148" s="317">
        <v>8</v>
      </c>
      <c r="J148" s="318">
        <f t="shared" si="8"/>
        <v>7</v>
      </c>
      <c r="K148" s="67" t="s">
        <v>97</v>
      </c>
      <c r="L148" s="316" t="s">
        <v>224</v>
      </c>
      <c r="M148" s="316" t="s">
        <v>231</v>
      </c>
      <c r="N148" s="38">
        <f>VLOOKUP($E148,'ZipCode Coordinates'!$A:$E,4,FALSE)</f>
        <v>2008640</v>
      </c>
      <c r="O148" s="38">
        <f>VLOOKUP($E148,'ZipCode Coordinates'!$A:$E,5,FALSE)</f>
        <v>6283870</v>
      </c>
      <c r="P148" s="38">
        <f>VLOOKUP($F148,'ZipCode Coordinates'!$A:$E,4,FALSE)</f>
        <v>1859050</v>
      </c>
      <c r="Q148" s="38">
        <f>VLOOKUP($F148,'ZipCode Coordinates'!$A:$E,5,FALSE)</f>
        <v>6269400</v>
      </c>
      <c r="R148" s="230" t="str">
        <f>IFERROR(VLOOKUP($L148,'External Gateways'!$A$6:$D$10,2,FALSE),"")</f>
        <v/>
      </c>
      <c r="S148" s="38">
        <f>IFERROR(VLOOKUP($L148,'External Gateways'!$A$6:$D$10,3,FALSE),N148)</f>
        <v>2008640</v>
      </c>
      <c r="T148" s="38">
        <f>IFERROR(VLOOKUP($L148,'External Gateways'!$A$6:$D$10,4,FALSE),O148)</f>
        <v>6283870</v>
      </c>
      <c r="U148" s="231">
        <f t="shared" si="6"/>
        <v>0</v>
      </c>
      <c r="V148" s="231">
        <f t="shared" si="7"/>
        <v>72</v>
      </c>
    </row>
    <row r="149" spans="1:22" ht="15" customHeight="1" x14ac:dyDescent="0.45">
      <c r="A149" s="216">
        <v>1309</v>
      </c>
      <c r="B149" s="316" t="s">
        <v>302</v>
      </c>
      <c r="C149" s="316" t="s">
        <v>251</v>
      </c>
      <c r="D149" s="316" t="s">
        <v>273</v>
      </c>
      <c r="E149" s="67">
        <v>92243</v>
      </c>
      <c r="F149" s="318">
        <v>91906</v>
      </c>
      <c r="G149" s="317">
        <v>120</v>
      </c>
      <c r="H149" s="316" t="s">
        <v>280</v>
      </c>
      <c r="I149" s="317">
        <v>10</v>
      </c>
      <c r="J149" s="318">
        <f t="shared" si="8"/>
        <v>9</v>
      </c>
      <c r="K149" s="67" t="s">
        <v>97</v>
      </c>
      <c r="L149" s="316" t="s">
        <v>264</v>
      </c>
      <c r="M149" s="316" t="s">
        <v>273</v>
      </c>
      <c r="N149" s="38">
        <f>VLOOKUP($E149,'ZipCode Coordinates'!$A:$E,4,FALSE)</f>
        <v>1861900</v>
      </c>
      <c r="O149" s="38">
        <f>VLOOKUP($E149,'ZipCode Coordinates'!$A:$E,5,FALSE)</f>
        <v>6761000</v>
      </c>
      <c r="P149" s="38">
        <f>VLOOKUP($F149,'ZipCode Coordinates'!$A:$E,4,FALSE)</f>
        <v>1833150</v>
      </c>
      <c r="Q149" s="38">
        <f>VLOOKUP($F149,'ZipCode Coordinates'!$A:$E,5,FALSE)</f>
        <v>6479630</v>
      </c>
      <c r="R149" s="230" t="str">
        <f>IFERROR(VLOOKUP($L149,'External Gateways'!$A$6:$D$10,2,FALSE),"")</f>
        <v>I-8</v>
      </c>
      <c r="S149" s="38">
        <f>IFERROR(VLOOKUP($L149,'External Gateways'!$A$6:$D$10,3,FALSE),N149)</f>
        <v>1814524</v>
      </c>
      <c r="T149" s="38">
        <f>IFERROR(VLOOKUP($L149,'External Gateways'!$A$6:$D$10,4,FALSE),O149)</f>
        <v>6606089</v>
      </c>
      <c r="U149" s="231">
        <f t="shared" si="6"/>
        <v>30.680592531285384</v>
      </c>
      <c r="V149" s="231">
        <f t="shared" si="7"/>
        <v>58.638814937429231</v>
      </c>
    </row>
    <row r="150" spans="1:22" ht="15" customHeight="1" x14ac:dyDescent="0.45">
      <c r="A150" s="216">
        <v>1326</v>
      </c>
      <c r="B150" s="316" t="s">
        <v>328</v>
      </c>
      <c r="C150" s="316" t="s">
        <v>95</v>
      </c>
      <c r="D150" s="316" t="s">
        <v>216</v>
      </c>
      <c r="E150" s="67">
        <v>92139</v>
      </c>
      <c r="F150" s="318">
        <v>92135</v>
      </c>
      <c r="G150" s="317">
        <v>40</v>
      </c>
      <c r="H150" s="316" t="s">
        <v>217</v>
      </c>
      <c r="I150" s="317">
        <v>7</v>
      </c>
      <c r="J150" s="318">
        <f t="shared" si="8"/>
        <v>6</v>
      </c>
      <c r="K150" s="67" t="s">
        <v>95</v>
      </c>
      <c r="L150" s="316" t="s">
        <v>216</v>
      </c>
      <c r="M150" s="316" t="s">
        <v>216</v>
      </c>
      <c r="N150" s="38">
        <f>VLOOKUP($E150,'ZipCode Coordinates'!$A:$E,4,FALSE)</f>
        <v>1828110</v>
      </c>
      <c r="O150" s="38">
        <f>VLOOKUP($E150,'ZipCode Coordinates'!$A:$E,5,FALSE)</f>
        <v>6315850</v>
      </c>
      <c r="P150" s="38">
        <f>VLOOKUP($F150,'ZipCode Coordinates'!$A:$E,4,FALSE)</f>
        <v>1835720</v>
      </c>
      <c r="Q150" s="38">
        <f>VLOOKUP($F150,'ZipCode Coordinates'!$A:$E,5,FALSE)</f>
        <v>6266670</v>
      </c>
      <c r="R150" s="230" t="str">
        <f>IFERROR(VLOOKUP($L150,'External Gateways'!$A$6:$D$10,2,FALSE),"")</f>
        <v/>
      </c>
      <c r="S150" s="38">
        <f>IFERROR(VLOOKUP($L150,'External Gateways'!$A$6:$D$10,3,FALSE),N150)</f>
        <v>1828110</v>
      </c>
      <c r="T150" s="38">
        <f>IFERROR(VLOOKUP($L150,'External Gateways'!$A$6:$D$10,4,FALSE),O150)</f>
        <v>6315850</v>
      </c>
      <c r="U150" s="231">
        <f t="shared" si="6"/>
        <v>0</v>
      </c>
      <c r="V150" s="231">
        <f t="shared" si="7"/>
        <v>40</v>
      </c>
    </row>
    <row r="151" spans="1:22" ht="15" customHeight="1" x14ac:dyDescent="0.45">
      <c r="A151" s="216">
        <v>1329</v>
      </c>
      <c r="B151" s="316" t="s">
        <v>256</v>
      </c>
      <c r="C151" s="316" t="s">
        <v>220</v>
      </c>
      <c r="D151" s="316" t="s">
        <v>231</v>
      </c>
      <c r="E151" s="67">
        <v>92592</v>
      </c>
      <c r="F151" s="318">
        <v>92127</v>
      </c>
      <c r="G151" s="317">
        <v>86</v>
      </c>
      <c r="H151" s="316" t="s">
        <v>235</v>
      </c>
      <c r="I151" s="317">
        <v>7</v>
      </c>
      <c r="J151" s="318">
        <f t="shared" si="8"/>
        <v>6</v>
      </c>
      <c r="K151" s="67" t="s">
        <v>97</v>
      </c>
      <c r="L151" s="316" t="s">
        <v>222</v>
      </c>
      <c r="M151" s="316" t="s">
        <v>231</v>
      </c>
      <c r="N151" s="38">
        <f>VLOOKUP($E151,'ZipCode Coordinates'!$A:$E,4,FALSE)</f>
        <v>2128740</v>
      </c>
      <c r="O151" s="38">
        <f>VLOOKUP($E151,'ZipCode Coordinates'!$A:$E,5,FALSE)</f>
        <v>6328900</v>
      </c>
      <c r="P151" s="38">
        <f>VLOOKUP($F151,'ZipCode Coordinates'!$A:$E,4,FALSE)</f>
        <v>1951970</v>
      </c>
      <c r="Q151" s="38">
        <f>VLOOKUP($F151,'ZipCode Coordinates'!$A:$E,5,FALSE)</f>
        <v>6293830</v>
      </c>
      <c r="R151" s="230" t="str">
        <f>IFERROR(VLOOKUP($L151,'External Gateways'!$A$6:$D$10,2,FALSE),"")</f>
        <v>I-15</v>
      </c>
      <c r="S151" s="38">
        <f>IFERROR(VLOOKUP($L151,'External Gateways'!$A$6:$D$10,3,FALSE),N151)</f>
        <v>2102195</v>
      </c>
      <c r="T151" s="38">
        <f>IFERROR(VLOOKUP($L151,'External Gateways'!$A$6:$D$10,4,FALSE),O151)</f>
        <v>6289147</v>
      </c>
      <c r="U151" s="231">
        <f t="shared" si="6"/>
        <v>9.0532245169037147</v>
      </c>
      <c r="V151" s="231">
        <f t="shared" si="7"/>
        <v>67.893550966192578</v>
      </c>
    </row>
    <row r="152" spans="1:22" ht="15" customHeight="1" x14ac:dyDescent="0.45">
      <c r="A152" s="216">
        <v>1340</v>
      </c>
      <c r="B152" s="316" t="s">
        <v>329</v>
      </c>
      <c r="C152" s="316" t="s">
        <v>234</v>
      </c>
      <c r="D152" s="316" t="s">
        <v>216</v>
      </c>
      <c r="E152" s="67">
        <v>92026</v>
      </c>
      <c r="F152" s="318">
        <v>92101</v>
      </c>
      <c r="G152" s="317">
        <v>128</v>
      </c>
      <c r="H152" s="316" t="s">
        <v>280</v>
      </c>
      <c r="I152" s="317">
        <v>10</v>
      </c>
      <c r="J152" s="318">
        <f t="shared" si="8"/>
        <v>9</v>
      </c>
      <c r="K152" s="67" t="s">
        <v>271</v>
      </c>
      <c r="L152" s="316" t="s">
        <v>224</v>
      </c>
      <c r="M152" s="316" t="s">
        <v>216</v>
      </c>
      <c r="N152" s="38">
        <f>VLOOKUP($E152,'ZipCode Coordinates'!$A:$E,4,FALSE)</f>
        <v>2022480</v>
      </c>
      <c r="O152" s="38">
        <f>VLOOKUP($E152,'ZipCode Coordinates'!$A:$E,5,FALSE)</f>
        <v>6297420</v>
      </c>
      <c r="P152" s="38">
        <f>VLOOKUP($F152,'ZipCode Coordinates'!$A:$E,4,FALSE)</f>
        <v>1844080</v>
      </c>
      <c r="Q152" s="38">
        <f>VLOOKUP($F152,'ZipCode Coordinates'!$A:$E,5,FALSE)</f>
        <v>6278770</v>
      </c>
      <c r="R152" s="230" t="str">
        <f>IFERROR(VLOOKUP($L152,'External Gateways'!$A$6:$D$10,2,FALSE),"")</f>
        <v/>
      </c>
      <c r="S152" s="38">
        <f>IFERROR(VLOOKUP($L152,'External Gateways'!$A$6:$D$10,3,FALSE),N152)</f>
        <v>2022480</v>
      </c>
      <c r="T152" s="38">
        <f>IFERROR(VLOOKUP($L152,'External Gateways'!$A$6:$D$10,4,FALSE),O152)</f>
        <v>6297420</v>
      </c>
      <c r="U152" s="231">
        <f t="shared" si="6"/>
        <v>0</v>
      </c>
      <c r="V152" s="231">
        <f t="shared" si="7"/>
        <v>128</v>
      </c>
    </row>
    <row r="153" spans="1:22" ht="15" customHeight="1" x14ac:dyDescent="0.45">
      <c r="A153" s="216">
        <v>1345</v>
      </c>
      <c r="B153" s="316" t="s">
        <v>309</v>
      </c>
      <c r="C153" s="316" t="s">
        <v>299</v>
      </c>
      <c r="D153" s="316" t="s">
        <v>231</v>
      </c>
      <c r="E153" s="67">
        <v>91913</v>
      </c>
      <c r="F153" s="318">
        <v>92093</v>
      </c>
      <c r="G153" s="317">
        <v>54</v>
      </c>
      <c r="H153" s="316" t="s">
        <v>223</v>
      </c>
      <c r="I153" s="317">
        <v>7</v>
      </c>
      <c r="J153" s="318">
        <f t="shared" si="8"/>
        <v>6</v>
      </c>
      <c r="K153" s="67" t="s">
        <v>97</v>
      </c>
      <c r="L153" s="316" t="s">
        <v>218</v>
      </c>
      <c r="M153" s="316" t="s">
        <v>231</v>
      </c>
      <c r="N153" s="38">
        <f>VLOOKUP($E153,'ZipCode Coordinates'!$A:$E,4,FALSE)</f>
        <v>1810320</v>
      </c>
      <c r="O153" s="38">
        <f>VLOOKUP($E153,'ZipCode Coordinates'!$A:$E,5,FALSE)</f>
        <v>6334990</v>
      </c>
      <c r="P153" s="38">
        <f>VLOOKUP($F153,'ZipCode Coordinates'!$A:$E,4,FALSE)</f>
        <v>1901870</v>
      </c>
      <c r="Q153" s="38">
        <f>VLOOKUP($F153,'ZipCode Coordinates'!$A:$E,5,FALSE)</f>
        <v>6259600</v>
      </c>
      <c r="R153" s="230" t="str">
        <f>IFERROR(VLOOKUP($L153,'External Gateways'!$A$6:$D$10,2,FALSE),"")</f>
        <v/>
      </c>
      <c r="S153" s="38">
        <f>IFERROR(VLOOKUP($L153,'External Gateways'!$A$6:$D$10,3,FALSE),N153)</f>
        <v>1810320</v>
      </c>
      <c r="T153" s="38">
        <f>IFERROR(VLOOKUP($L153,'External Gateways'!$A$6:$D$10,4,FALSE),O153)</f>
        <v>6334990</v>
      </c>
      <c r="U153" s="231">
        <f t="shared" si="6"/>
        <v>0</v>
      </c>
      <c r="V153" s="231">
        <f t="shared" si="7"/>
        <v>54</v>
      </c>
    </row>
    <row r="154" spans="1:22" ht="15" customHeight="1" x14ac:dyDescent="0.45">
      <c r="A154" s="216">
        <v>1347</v>
      </c>
      <c r="B154" s="316" t="s">
        <v>330</v>
      </c>
      <c r="C154" s="316" t="s">
        <v>220</v>
      </c>
      <c r="D154" s="316" t="s">
        <v>216</v>
      </c>
      <c r="E154" s="67">
        <v>92081</v>
      </c>
      <c r="F154" s="318">
        <v>92113</v>
      </c>
      <c r="G154" s="317">
        <v>58</v>
      </c>
      <c r="H154" s="316" t="s">
        <v>310</v>
      </c>
      <c r="I154" s="317">
        <v>7</v>
      </c>
      <c r="J154" s="318">
        <f t="shared" si="8"/>
        <v>6</v>
      </c>
      <c r="K154" s="67" t="s">
        <v>97</v>
      </c>
      <c r="L154" s="316" t="s">
        <v>224</v>
      </c>
      <c r="M154" s="316" t="s">
        <v>216</v>
      </c>
      <c r="N154" s="38">
        <f>VLOOKUP($E154,'ZipCode Coordinates'!$A:$E,4,FALSE)</f>
        <v>2005090</v>
      </c>
      <c r="O154" s="38">
        <f>VLOOKUP($E154,'ZipCode Coordinates'!$A:$E,5,FALSE)</f>
        <v>6258440</v>
      </c>
      <c r="P154" s="38">
        <f>VLOOKUP($F154,'ZipCode Coordinates'!$A:$E,4,FALSE)</f>
        <v>1834470</v>
      </c>
      <c r="Q154" s="38">
        <f>VLOOKUP($F154,'ZipCode Coordinates'!$A:$E,5,FALSE)</f>
        <v>6294590</v>
      </c>
      <c r="R154" s="230" t="str">
        <f>IFERROR(VLOOKUP($L154,'External Gateways'!$A$6:$D$10,2,FALSE),"")</f>
        <v/>
      </c>
      <c r="S154" s="38">
        <f>IFERROR(VLOOKUP($L154,'External Gateways'!$A$6:$D$10,3,FALSE),N154)</f>
        <v>2005090</v>
      </c>
      <c r="T154" s="38">
        <f>IFERROR(VLOOKUP($L154,'External Gateways'!$A$6:$D$10,4,FALSE),O154)</f>
        <v>6258440</v>
      </c>
      <c r="U154" s="231">
        <f t="shared" si="6"/>
        <v>0</v>
      </c>
      <c r="V154" s="231">
        <f t="shared" si="7"/>
        <v>58</v>
      </c>
    </row>
    <row r="155" spans="1:22" ht="15" customHeight="1" x14ac:dyDescent="0.45">
      <c r="A155" s="216">
        <v>1350</v>
      </c>
      <c r="B155" s="316" t="s">
        <v>256</v>
      </c>
      <c r="C155" s="316" t="s">
        <v>230</v>
      </c>
      <c r="D155" s="316" t="s">
        <v>231</v>
      </c>
      <c r="E155" s="67">
        <v>91910</v>
      </c>
      <c r="F155" s="318">
        <v>92127</v>
      </c>
      <c r="G155" s="317">
        <v>69</v>
      </c>
      <c r="H155" s="316" t="s">
        <v>235</v>
      </c>
      <c r="I155" s="317">
        <v>7</v>
      </c>
      <c r="J155" s="318">
        <f t="shared" si="8"/>
        <v>6</v>
      </c>
      <c r="K155" s="67" t="s">
        <v>97</v>
      </c>
      <c r="L155" s="316" t="s">
        <v>218</v>
      </c>
      <c r="M155" s="316" t="s">
        <v>231</v>
      </c>
      <c r="N155" s="38">
        <f>VLOOKUP($E155,'ZipCode Coordinates'!$A:$E,4,FALSE)</f>
        <v>1812850</v>
      </c>
      <c r="O155" s="38">
        <f>VLOOKUP($E155,'ZipCode Coordinates'!$A:$E,5,FALSE)</f>
        <v>6313650</v>
      </c>
      <c r="P155" s="38">
        <f>VLOOKUP($F155,'ZipCode Coordinates'!$A:$E,4,FALSE)</f>
        <v>1951970</v>
      </c>
      <c r="Q155" s="38">
        <f>VLOOKUP($F155,'ZipCode Coordinates'!$A:$E,5,FALSE)</f>
        <v>6293830</v>
      </c>
      <c r="R155" s="230" t="str">
        <f>IFERROR(VLOOKUP($L155,'External Gateways'!$A$6:$D$10,2,FALSE),"")</f>
        <v/>
      </c>
      <c r="S155" s="38">
        <f>IFERROR(VLOOKUP($L155,'External Gateways'!$A$6:$D$10,3,FALSE),N155)</f>
        <v>1812850</v>
      </c>
      <c r="T155" s="38">
        <f>IFERROR(VLOOKUP($L155,'External Gateways'!$A$6:$D$10,4,FALSE),O155)</f>
        <v>6313650</v>
      </c>
      <c r="U155" s="231">
        <f t="shared" si="6"/>
        <v>0</v>
      </c>
      <c r="V155" s="231">
        <f t="shared" si="7"/>
        <v>69</v>
      </c>
    </row>
    <row r="156" spans="1:22" ht="15" customHeight="1" x14ac:dyDescent="0.45">
      <c r="A156" s="216">
        <v>1358</v>
      </c>
      <c r="B156" s="316" t="s">
        <v>331</v>
      </c>
      <c r="C156" s="316" t="s">
        <v>234</v>
      </c>
      <c r="D156" s="316" t="s">
        <v>231</v>
      </c>
      <c r="E156" s="67">
        <v>92582</v>
      </c>
      <c r="F156" s="318">
        <v>92108</v>
      </c>
      <c r="G156" s="317">
        <v>110</v>
      </c>
      <c r="H156" s="316" t="s">
        <v>217</v>
      </c>
      <c r="I156" s="317">
        <v>7</v>
      </c>
      <c r="J156" s="318">
        <f t="shared" si="8"/>
        <v>6</v>
      </c>
      <c r="K156" s="67" t="s">
        <v>271</v>
      </c>
      <c r="L156" s="316" t="s">
        <v>222</v>
      </c>
      <c r="M156" s="316" t="s">
        <v>231</v>
      </c>
      <c r="N156" s="38">
        <f>VLOOKUP($E156,'ZipCode Coordinates'!$A:$E,4,FALSE)</f>
        <v>2238560</v>
      </c>
      <c r="O156" s="38">
        <f>VLOOKUP($E156,'ZipCode Coordinates'!$A:$E,5,FALSE)</f>
        <v>6328720</v>
      </c>
      <c r="P156" s="38">
        <f>VLOOKUP($F156,'ZipCode Coordinates'!$A:$E,4,FALSE)</f>
        <v>1862470</v>
      </c>
      <c r="Q156" s="38">
        <f>VLOOKUP($F156,'ZipCode Coordinates'!$A:$E,5,FALSE)</f>
        <v>6286860</v>
      </c>
      <c r="R156" s="230" t="str">
        <f>IFERROR(VLOOKUP($L156,'External Gateways'!$A$6:$D$10,2,FALSE),"")</f>
        <v>I-15</v>
      </c>
      <c r="S156" s="38">
        <f>IFERROR(VLOOKUP($L156,'External Gateways'!$A$6:$D$10,3,FALSE),N156)</f>
        <v>2102195</v>
      </c>
      <c r="T156" s="38">
        <f>IFERROR(VLOOKUP($L156,'External Gateways'!$A$6:$D$10,4,FALSE),O156)</f>
        <v>6289147</v>
      </c>
      <c r="U156" s="231">
        <f t="shared" si="6"/>
        <v>26.89222916163747</v>
      </c>
      <c r="V156" s="231">
        <f t="shared" si="7"/>
        <v>56.21554167672506</v>
      </c>
    </row>
    <row r="157" spans="1:22" ht="15" customHeight="1" x14ac:dyDescent="0.45">
      <c r="A157" s="216">
        <v>1360</v>
      </c>
      <c r="B157" s="316" t="s">
        <v>332</v>
      </c>
      <c r="C157" s="316" t="s">
        <v>234</v>
      </c>
      <c r="D157" s="316" t="s">
        <v>224</v>
      </c>
      <c r="E157" s="67">
        <v>92591</v>
      </c>
      <c r="F157" s="318">
        <v>92081</v>
      </c>
      <c r="G157" s="317">
        <v>56</v>
      </c>
      <c r="H157" s="316" t="s">
        <v>239</v>
      </c>
      <c r="I157" s="317">
        <v>7</v>
      </c>
      <c r="J157" s="318">
        <f t="shared" si="8"/>
        <v>6</v>
      </c>
      <c r="K157" s="67" t="s">
        <v>271</v>
      </c>
      <c r="L157" s="316" t="s">
        <v>222</v>
      </c>
      <c r="M157" s="316" t="s">
        <v>224</v>
      </c>
      <c r="N157" s="38">
        <f>VLOOKUP($E157,'ZipCode Coordinates'!$A:$E,4,FALSE)</f>
        <v>2138420</v>
      </c>
      <c r="O157" s="38">
        <f>VLOOKUP($E157,'ZipCode Coordinates'!$A:$E,5,FALSE)</f>
        <v>6299220</v>
      </c>
      <c r="P157" s="38">
        <f>VLOOKUP($F157,'ZipCode Coordinates'!$A:$E,4,FALSE)</f>
        <v>2005090</v>
      </c>
      <c r="Q157" s="38">
        <f>VLOOKUP($F157,'ZipCode Coordinates'!$A:$E,5,FALSE)</f>
        <v>6258440</v>
      </c>
      <c r="R157" s="230" t="str">
        <f>IFERROR(VLOOKUP($L157,'External Gateways'!$A$6:$D$10,2,FALSE),"")</f>
        <v>I-15</v>
      </c>
      <c r="S157" s="38">
        <f>IFERROR(VLOOKUP($L157,'External Gateways'!$A$6:$D$10,3,FALSE),N157)</f>
        <v>2102195</v>
      </c>
      <c r="T157" s="38">
        <f>IFERROR(VLOOKUP($L157,'External Gateways'!$A$6:$D$10,4,FALSE),O157)</f>
        <v>6289147</v>
      </c>
      <c r="U157" s="231">
        <f t="shared" si="6"/>
        <v>7.1211011888925713</v>
      </c>
      <c r="V157" s="231">
        <f t="shared" si="7"/>
        <v>41.757797622214859</v>
      </c>
    </row>
    <row r="158" spans="1:22" ht="15" customHeight="1" x14ac:dyDescent="0.45">
      <c r="A158" s="216">
        <v>1365</v>
      </c>
      <c r="B158" s="316" t="s">
        <v>333</v>
      </c>
      <c r="C158" s="316" t="s">
        <v>308</v>
      </c>
      <c r="D158" s="316" t="s">
        <v>231</v>
      </c>
      <c r="E158" s="67">
        <v>91941</v>
      </c>
      <c r="F158" s="318">
        <v>92117</v>
      </c>
      <c r="G158" s="317">
        <v>46</v>
      </c>
      <c r="H158" s="316" t="s">
        <v>334</v>
      </c>
      <c r="I158" s="317">
        <v>9</v>
      </c>
      <c r="J158" s="318">
        <f t="shared" si="8"/>
        <v>8</v>
      </c>
      <c r="K158" s="67" t="s">
        <v>97</v>
      </c>
      <c r="L158" s="316" t="s">
        <v>227</v>
      </c>
      <c r="M158" s="316" t="s">
        <v>231</v>
      </c>
      <c r="N158" s="38">
        <f>VLOOKUP($E158,'ZipCode Coordinates'!$A:$E,4,FALSE)</f>
        <v>1857090</v>
      </c>
      <c r="O158" s="38">
        <f>VLOOKUP($E158,'ZipCode Coordinates'!$A:$E,5,FALSE)</f>
        <v>6332960</v>
      </c>
      <c r="P158" s="38">
        <f>VLOOKUP($F158,'ZipCode Coordinates'!$A:$E,4,FALSE)</f>
        <v>1881200</v>
      </c>
      <c r="Q158" s="38">
        <f>VLOOKUP($F158,'ZipCode Coordinates'!$A:$E,5,FALSE)</f>
        <v>6269850</v>
      </c>
      <c r="R158" s="230" t="str">
        <f>IFERROR(VLOOKUP($L158,'External Gateways'!$A$6:$D$10,2,FALSE),"")</f>
        <v/>
      </c>
      <c r="S158" s="38">
        <f>IFERROR(VLOOKUP($L158,'External Gateways'!$A$6:$D$10,3,FALSE),N158)</f>
        <v>1857090</v>
      </c>
      <c r="T158" s="38">
        <f>IFERROR(VLOOKUP($L158,'External Gateways'!$A$6:$D$10,4,FALSE),O158)</f>
        <v>6332960</v>
      </c>
      <c r="U158" s="231">
        <f t="shared" si="6"/>
        <v>0</v>
      </c>
      <c r="V158" s="231">
        <f t="shared" si="7"/>
        <v>46</v>
      </c>
    </row>
    <row r="159" spans="1:22" ht="15" customHeight="1" x14ac:dyDescent="0.45">
      <c r="A159" s="216">
        <v>1366</v>
      </c>
      <c r="B159" s="316" t="s">
        <v>309</v>
      </c>
      <c r="C159" s="316" t="s">
        <v>299</v>
      </c>
      <c r="D159" s="316" t="s">
        <v>231</v>
      </c>
      <c r="E159" s="67">
        <v>92596</v>
      </c>
      <c r="F159" s="318">
        <v>92093</v>
      </c>
      <c r="G159" s="317">
        <v>132</v>
      </c>
      <c r="H159" s="316" t="s">
        <v>246</v>
      </c>
      <c r="I159" s="317">
        <v>7</v>
      </c>
      <c r="J159" s="318">
        <f t="shared" si="8"/>
        <v>6</v>
      </c>
      <c r="K159" s="67" t="s">
        <v>97</v>
      </c>
      <c r="L159" s="316" t="s">
        <v>222</v>
      </c>
      <c r="M159" s="316" t="s">
        <v>231</v>
      </c>
      <c r="N159" s="38">
        <f>VLOOKUP($E159,'ZipCode Coordinates'!$A:$E,4,FALSE)</f>
        <v>2177700</v>
      </c>
      <c r="O159" s="38">
        <f>VLOOKUP($E159,'ZipCode Coordinates'!$A:$E,5,FALSE)</f>
        <v>6311340</v>
      </c>
      <c r="P159" s="38">
        <f>VLOOKUP($F159,'ZipCode Coordinates'!$A:$E,4,FALSE)</f>
        <v>1901870</v>
      </c>
      <c r="Q159" s="38">
        <f>VLOOKUP($F159,'ZipCode Coordinates'!$A:$E,5,FALSE)</f>
        <v>6259600</v>
      </c>
      <c r="R159" s="230" t="str">
        <f>IFERROR(VLOOKUP($L159,'External Gateways'!$A$6:$D$10,2,FALSE),"")</f>
        <v>I-15</v>
      </c>
      <c r="S159" s="38">
        <f>IFERROR(VLOOKUP($L159,'External Gateways'!$A$6:$D$10,3,FALSE),N159)</f>
        <v>2102195</v>
      </c>
      <c r="T159" s="38">
        <f>IFERROR(VLOOKUP($L159,'External Gateways'!$A$6:$D$10,4,FALSE),O159)</f>
        <v>6289147</v>
      </c>
      <c r="U159" s="231">
        <f t="shared" si="6"/>
        <v>14.905115649451727</v>
      </c>
      <c r="V159" s="231">
        <f t="shared" si="7"/>
        <v>102.18976870109654</v>
      </c>
    </row>
    <row r="160" spans="1:22" ht="15" customHeight="1" x14ac:dyDescent="0.45">
      <c r="A160" s="216">
        <v>1383</v>
      </c>
      <c r="B160" s="316" t="s">
        <v>261</v>
      </c>
      <c r="C160" s="316" t="s">
        <v>95</v>
      </c>
      <c r="D160" s="316" t="s">
        <v>249</v>
      </c>
      <c r="E160" s="67">
        <v>92058</v>
      </c>
      <c r="F160" s="318">
        <v>92055</v>
      </c>
      <c r="G160" s="317">
        <v>30</v>
      </c>
      <c r="H160" s="316" t="s">
        <v>241</v>
      </c>
      <c r="I160" s="317">
        <v>7</v>
      </c>
      <c r="J160" s="318">
        <f t="shared" si="8"/>
        <v>6</v>
      </c>
      <c r="K160" s="67" t="s">
        <v>95</v>
      </c>
      <c r="L160" s="316" t="s">
        <v>249</v>
      </c>
      <c r="M160" s="316" t="s">
        <v>249</v>
      </c>
      <c r="N160" s="38">
        <f>VLOOKUP($E160,'ZipCode Coordinates'!$A:$E,4,FALSE)</f>
        <v>2042580</v>
      </c>
      <c r="O160" s="38">
        <f>VLOOKUP($E160,'ZipCode Coordinates'!$A:$E,5,FALSE)</f>
        <v>6223930</v>
      </c>
      <c r="P160" s="38">
        <f>VLOOKUP($F160,'ZipCode Coordinates'!$A:$E,4,FALSE)</f>
        <v>2082470</v>
      </c>
      <c r="Q160" s="38">
        <f>VLOOKUP($F160,'ZipCode Coordinates'!$A:$E,5,FALSE)</f>
        <v>6206470</v>
      </c>
      <c r="R160" s="230" t="str">
        <f>IFERROR(VLOOKUP($L160,'External Gateways'!$A$6:$D$10,2,FALSE),"")</f>
        <v/>
      </c>
      <c r="S160" s="38">
        <f>IFERROR(VLOOKUP($L160,'External Gateways'!$A$6:$D$10,3,FALSE),N160)</f>
        <v>2042580</v>
      </c>
      <c r="T160" s="38">
        <f>IFERROR(VLOOKUP($L160,'External Gateways'!$A$6:$D$10,4,FALSE),O160)</f>
        <v>6223930</v>
      </c>
      <c r="U160" s="231">
        <f t="shared" si="6"/>
        <v>0</v>
      </c>
      <c r="V160" s="231">
        <f t="shared" si="7"/>
        <v>30</v>
      </c>
    </row>
    <row r="161" spans="1:22" ht="15" customHeight="1" x14ac:dyDescent="0.45">
      <c r="A161" s="216">
        <v>1385</v>
      </c>
      <c r="B161" s="316" t="s">
        <v>335</v>
      </c>
      <c r="C161" s="316" t="s">
        <v>95</v>
      </c>
      <c r="D161" s="316" t="s">
        <v>216</v>
      </c>
      <c r="E161" s="67">
        <v>91914</v>
      </c>
      <c r="F161" s="318">
        <v>92132</v>
      </c>
      <c r="G161" s="317">
        <v>40</v>
      </c>
      <c r="H161" s="316" t="s">
        <v>241</v>
      </c>
      <c r="I161" s="317">
        <v>7</v>
      </c>
      <c r="J161" s="318">
        <f t="shared" si="8"/>
        <v>6</v>
      </c>
      <c r="K161" s="67" t="s">
        <v>95</v>
      </c>
      <c r="L161" s="316" t="s">
        <v>227</v>
      </c>
      <c r="M161" s="316" t="s">
        <v>216</v>
      </c>
      <c r="N161" s="38">
        <f>VLOOKUP($E161,'ZipCode Coordinates'!$A:$E,4,FALSE)</f>
        <v>1823440</v>
      </c>
      <c r="O161" s="38">
        <f>VLOOKUP($E161,'ZipCode Coordinates'!$A:$E,5,FALSE)</f>
        <v>6346410</v>
      </c>
      <c r="P161" s="38">
        <f>VLOOKUP($F161,'ZipCode Coordinates'!$A:$E,4,FALSE)</f>
        <v>1842732</v>
      </c>
      <c r="Q161" s="38">
        <f>VLOOKUP($F161,'ZipCode Coordinates'!$A:$E,5,FALSE)</f>
        <v>6278505</v>
      </c>
      <c r="R161" s="230" t="str">
        <f>IFERROR(VLOOKUP($L161,'External Gateways'!$A$6:$D$10,2,FALSE),"")</f>
        <v/>
      </c>
      <c r="S161" s="38">
        <f>IFERROR(VLOOKUP($L161,'External Gateways'!$A$6:$D$10,3,FALSE),N161)</f>
        <v>1823440</v>
      </c>
      <c r="T161" s="38">
        <f>IFERROR(VLOOKUP($L161,'External Gateways'!$A$6:$D$10,4,FALSE),O161)</f>
        <v>6346410</v>
      </c>
      <c r="U161" s="231">
        <f t="shared" si="6"/>
        <v>0</v>
      </c>
      <c r="V161" s="231">
        <f t="shared" si="7"/>
        <v>40</v>
      </c>
    </row>
    <row r="162" spans="1:22" ht="15" customHeight="1" x14ac:dyDescent="0.45">
      <c r="A162" s="216">
        <v>1390</v>
      </c>
      <c r="B162" s="316" t="s">
        <v>315</v>
      </c>
      <c r="C162" s="316" t="s">
        <v>230</v>
      </c>
      <c r="D162" s="316" t="s">
        <v>231</v>
      </c>
      <c r="E162" s="67">
        <v>92592</v>
      </c>
      <c r="F162" s="318">
        <v>92121</v>
      </c>
      <c r="G162" s="317">
        <v>106</v>
      </c>
      <c r="H162" s="316" t="s">
        <v>246</v>
      </c>
      <c r="I162" s="317">
        <v>7</v>
      </c>
      <c r="J162" s="318">
        <f t="shared" si="8"/>
        <v>6</v>
      </c>
      <c r="K162" s="67" t="s">
        <v>97</v>
      </c>
      <c r="L162" s="316" t="s">
        <v>222</v>
      </c>
      <c r="M162" s="316" t="s">
        <v>231</v>
      </c>
      <c r="N162" s="38">
        <f>VLOOKUP($E162,'ZipCode Coordinates'!$A:$E,4,FALSE)</f>
        <v>2128740</v>
      </c>
      <c r="O162" s="38">
        <f>VLOOKUP($E162,'ZipCode Coordinates'!$A:$E,5,FALSE)</f>
        <v>6328900</v>
      </c>
      <c r="P162" s="38">
        <f>VLOOKUP($F162,'ZipCode Coordinates'!$A:$E,4,FALSE)</f>
        <v>1907910</v>
      </c>
      <c r="Q162" s="38">
        <f>VLOOKUP($F162,'ZipCode Coordinates'!$A:$E,5,FALSE)</f>
        <v>6269540</v>
      </c>
      <c r="R162" s="230" t="str">
        <f>IFERROR(VLOOKUP($L162,'External Gateways'!$A$6:$D$10,2,FALSE),"")</f>
        <v>I-15</v>
      </c>
      <c r="S162" s="38">
        <f>IFERROR(VLOOKUP($L162,'External Gateways'!$A$6:$D$10,3,FALSE),N162)</f>
        <v>2102195</v>
      </c>
      <c r="T162" s="38">
        <f>IFERROR(VLOOKUP($L162,'External Gateways'!$A$6:$D$10,4,FALSE),O162)</f>
        <v>6289147</v>
      </c>
      <c r="U162" s="231">
        <f t="shared" si="6"/>
        <v>9.0532245169037147</v>
      </c>
      <c r="V162" s="231">
        <f t="shared" si="7"/>
        <v>87.893550966192578</v>
      </c>
    </row>
    <row r="163" spans="1:22" ht="15" customHeight="1" x14ac:dyDescent="0.45">
      <c r="A163" s="216">
        <v>1406</v>
      </c>
      <c r="B163" s="316" t="s">
        <v>215</v>
      </c>
      <c r="C163" s="316" t="s">
        <v>95</v>
      </c>
      <c r="D163" s="316" t="s">
        <v>216</v>
      </c>
      <c r="E163" s="67">
        <v>92584</v>
      </c>
      <c r="F163" s="318">
        <v>92135</v>
      </c>
      <c r="G163" s="317">
        <v>166</v>
      </c>
      <c r="H163" s="316" t="s">
        <v>223</v>
      </c>
      <c r="I163" s="317">
        <v>7</v>
      </c>
      <c r="J163" s="318">
        <f t="shared" si="8"/>
        <v>6</v>
      </c>
      <c r="K163" s="67" t="s">
        <v>95</v>
      </c>
      <c r="L163" s="316" t="s">
        <v>222</v>
      </c>
      <c r="M163" s="316" t="s">
        <v>216</v>
      </c>
      <c r="N163" s="38">
        <f>VLOOKUP($E163,'ZipCode Coordinates'!$A:$E,4,FALSE)</f>
        <v>2185160</v>
      </c>
      <c r="O163" s="38">
        <f>VLOOKUP($E163,'ZipCode Coordinates'!$A:$E,5,FALSE)</f>
        <v>6280270</v>
      </c>
      <c r="P163" s="38">
        <f>VLOOKUP($F163,'ZipCode Coordinates'!$A:$E,4,FALSE)</f>
        <v>1835720</v>
      </c>
      <c r="Q163" s="38">
        <f>VLOOKUP($F163,'ZipCode Coordinates'!$A:$E,5,FALSE)</f>
        <v>6266670</v>
      </c>
      <c r="R163" s="230" t="str">
        <f>IFERROR(VLOOKUP($L163,'External Gateways'!$A$6:$D$10,2,FALSE),"")</f>
        <v>I-15</v>
      </c>
      <c r="S163" s="38">
        <f>IFERROR(VLOOKUP($L163,'External Gateways'!$A$6:$D$10,3,FALSE),N163)</f>
        <v>2102195</v>
      </c>
      <c r="T163" s="38">
        <f>IFERROR(VLOOKUP($L163,'External Gateways'!$A$6:$D$10,4,FALSE),O163)</f>
        <v>6289147</v>
      </c>
      <c r="U163" s="231">
        <f t="shared" si="6"/>
        <v>15.802756507931361</v>
      </c>
      <c r="V163" s="231">
        <f t="shared" si="7"/>
        <v>134.39448698413727</v>
      </c>
    </row>
    <row r="164" spans="1:22" ht="15" customHeight="1" x14ac:dyDescent="0.45">
      <c r="A164" s="216">
        <v>1407</v>
      </c>
      <c r="B164" s="316" t="s">
        <v>336</v>
      </c>
      <c r="C164" s="316" t="s">
        <v>251</v>
      </c>
      <c r="D164" s="316" t="s">
        <v>227</v>
      </c>
      <c r="E164" s="67">
        <v>91911</v>
      </c>
      <c r="F164" s="318">
        <v>92040</v>
      </c>
      <c r="G164" s="317">
        <v>62</v>
      </c>
      <c r="H164" s="316" t="s">
        <v>241</v>
      </c>
      <c r="I164" s="317">
        <v>7</v>
      </c>
      <c r="J164" s="318">
        <f t="shared" si="8"/>
        <v>6</v>
      </c>
      <c r="K164" s="67" t="s">
        <v>97</v>
      </c>
      <c r="L164" s="316" t="s">
        <v>218</v>
      </c>
      <c r="M164" s="316" t="s">
        <v>227</v>
      </c>
      <c r="N164" s="38">
        <f>VLOOKUP($E164,'ZipCode Coordinates'!$A:$E,4,FALSE)</f>
        <v>1801570</v>
      </c>
      <c r="O164" s="38">
        <f>VLOOKUP($E164,'ZipCode Coordinates'!$A:$E,5,FALSE)</f>
        <v>6315270</v>
      </c>
      <c r="P164" s="38">
        <f>VLOOKUP($F164,'ZipCode Coordinates'!$A:$E,4,FALSE)</f>
        <v>1912600</v>
      </c>
      <c r="Q164" s="38">
        <f>VLOOKUP($F164,'ZipCode Coordinates'!$A:$E,5,FALSE)</f>
        <v>6367510</v>
      </c>
      <c r="R164" s="230" t="str">
        <f>IFERROR(VLOOKUP($L164,'External Gateways'!$A$6:$D$10,2,FALSE),"")</f>
        <v/>
      </c>
      <c r="S164" s="38">
        <f>IFERROR(VLOOKUP($L164,'External Gateways'!$A$6:$D$10,3,FALSE),N164)</f>
        <v>1801570</v>
      </c>
      <c r="T164" s="38">
        <f>IFERROR(VLOOKUP($L164,'External Gateways'!$A$6:$D$10,4,FALSE),O164)</f>
        <v>6315270</v>
      </c>
      <c r="U164" s="231">
        <f t="shared" si="6"/>
        <v>0</v>
      </c>
      <c r="V164" s="231">
        <f t="shared" si="7"/>
        <v>62</v>
      </c>
    </row>
    <row r="165" spans="1:22" ht="15" customHeight="1" x14ac:dyDescent="0.45">
      <c r="A165" s="216">
        <v>1408</v>
      </c>
      <c r="B165" s="316" t="s">
        <v>336</v>
      </c>
      <c r="C165" s="316" t="s">
        <v>251</v>
      </c>
      <c r="D165" s="316" t="s">
        <v>227</v>
      </c>
      <c r="E165" s="67">
        <v>91910</v>
      </c>
      <c r="F165" s="318">
        <v>92040</v>
      </c>
      <c r="G165" s="317">
        <v>50</v>
      </c>
      <c r="H165" s="316" t="s">
        <v>274</v>
      </c>
      <c r="I165" s="317">
        <v>7</v>
      </c>
      <c r="J165" s="318">
        <f t="shared" si="8"/>
        <v>6</v>
      </c>
      <c r="K165" s="67" t="s">
        <v>97</v>
      </c>
      <c r="L165" s="316" t="s">
        <v>218</v>
      </c>
      <c r="M165" s="316" t="s">
        <v>227</v>
      </c>
      <c r="N165" s="38">
        <f>VLOOKUP($E165,'ZipCode Coordinates'!$A:$E,4,FALSE)</f>
        <v>1812850</v>
      </c>
      <c r="O165" s="38">
        <f>VLOOKUP($E165,'ZipCode Coordinates'!$A:$E,5,FALSE)</f>
        <v>6313650</v>
      </c>
      <c r="P165" s="38">
        <f>VLOOKUP($F165,'ZipCode Coordinates'!$A:$E,4,FALSE)</f>
        <v>1912600</v>
      </c>
      <c r="Q165" s="38">
        <f>VLOOKUP($F165,'ZipCode Coordinates'!$A:$E,5,FALSE)</f>
        <v>6367510</v>
      </c>
      <c r="R165" s="230" t="str">
        <f>IFERROR(VLOOKUP($L165,'External Gateways'!$A$6:$D$10,2,FALSE),"")</f>
        <v/>
      </c>
      <c r="S165" s="38">
        <f>IFERROR(VLOOKUP($L165,'External Gateways'!$A$6:$D$10,3,FALSE),N165)</f>
        <v>1812850</v>
      </c>
      <c r="T165" s="38">
        <f>IFERROR(VLOOKUP($L165,'External Gateways'!$A$6:$D$10,4,FALSE),O165)</f>
        <v>6313650</v>
      </c>
      <c r="U165" s="231">
        <f t="shared" si="6"/>
        <v>0</v>
      </c>
      <c r="V165" s="231">
        <f t="shared" si="7"/>
        <v>50</v>
      </c>
    </row>
    <row r="166" spans="1:22" ht="15" customHeight="1" x14ac:dyDescent="0.45">
      <c r="A166" s="216">
        <v>1416</v>
      </c>
      <c r="B166" s="316" t="s">
        <v>261</v>
      </c>
      <c r="C166" s="316" t="s">
        <v>95</v>
      </c>
      <c r="D166" s="316" t="s">
        <v>249</v>
      </c>
      <c r="E166" s="67">
        <v>92586</v>
      </c>
      <c r="F166" s="318">
        <v>92055</v>
      </c>
      <c r="G166" s="317">
        <v>92</v>
      </c>
      <c r="H166" s="316" t="s">
        <v>223</v>
      </c>
      <c r="I166" s="317">
        <v>7</v>
      </c>
      <c r="J166" s="318">
        <f t="shared" si="8"/>
        <v>6</v>
      </c>
      <c r="K166" s="67" t="s">
        <v>95</v>
      </c>
      <c r="L166" s="316" t="s">
        <v>222</v>
      </c>
      <c r="M166" s="316" t="s">
        <v>249</v>
      </c>
      <c r="N166" s="38">
        <f>VLOOKUP($E166,'ZipCode Coordinates'!$A:$E,4,FALSE)</f>
        <v>2202010</v>
      </c>
      <c r="O166" s="38">
        <f>VLOOKUP($E166,'ZipCode Coordinates'!$A:$E,5,FALSE)</f>
        <v>6272780</v>
      </c>
      <c r="P166" s="38">
        <f>VLOOKUP($F166,'ZipCode Coordinates'!$A:$E,4,FALSE)</f>
        <v>2082470</v>
      </c>
      <c r="Q166" s="38">
        <f>VLOOKUP($F166,'ZipCode Coordinates'!$A:$E,5,FALSE)</f>
        <v>6206470</v>
      </c>
      <c r="R166" s="230" t="str">
        <f>IFERROR(VLOOKUP($L166,'External Gateways'!$A$6:$D$10,2,FALSE),"")</f>
        <v>I-15</v>
      </c>
      <c r="S166" s="38">
        <f>IFERROR(VLOOKUP($L166,'External Gateways'!$A$6:$D$10,3,FALSE),N166)</f>
        <v>2102195</v>
      </c>
      <c r="T166" s="38">
        <f>IFERROR(VLOOKUP($L166,'External Gateways'!$A$6:$D$10,4,FALSE),O166)</f>
        <v>6289147</v>
      </c>
      <c r="U166" s="231">
        <f t="shared" si="6"/>
        <v>19.156813510070481</v>
      </c>
      <c r="V166" s="231">
        <f t="shared" si="7"/>
        <v>53.686372979859037</v>
      </c>
    </row>
    <row r="167" spans="1:22" ht="15" customHeight="1" x14ac:dyDescent="0.45">
      <c r="A167" s="216">
        <v>1418</v>
      </c>
      <c r="B167" s="316" t="s">
        <v>215</v>
      </c>
      <c r="C167" s="316" t="s">
        <v>95</v>
      </c>
      <c r="D167" s="316" t="s">
        <v>216</v>
      </c>
      <c r="E167" s="67">
        <v>92126</v>
      </c>
      <c r="F167" s="318">
        <v>92135</v>
      </c>
      <c r="G167" s="317">
        <v>48</v>
      </c>
      <c r="H167" s="316" t="s">
        <v>246</v>
      </c>
      <c r="I167" s="317">
        <v>7</v>
      </c>
      <c r="J167" s="318">
        <f t="shared" si="8"/>
        <v>6</v>
      </c>
      <c r="K167" s="67" t="s">
        <v>95</v>
      </c>
      <c r="L167" s="316" t="s">
        <v>231</v>
      </c>
      <c r="M167" s="316" t="s">
        <v>216</v>
      </c>
      <c r="N167" s="38">
        <f>VLOOKUP($E167,'ZipCode Coordinates'!$A:$E,4,FALSE)</f>
        <v>1913050</v>
      </c>
      <c r="O167" s="38">
        <f>VLOOKUP($E167,'ZipCode Coordinates'!$A:$E,5,FALSE)</f>
        <v>6287520</v>
      </c>
      <c r="P167" s="38">
        <f>VLOOKUP($F167,'ZipCode Coordinates'!$A:$E,4,FALSE)</f>
        <v>1835720</v>
      </c>
      <c r="Q167" s="38">
        <f>VLOOKUP($F167,'ZipCode Coordinates'!$A:$E,5,FALSE)</f>
        <v>6266670</v>
      </c>
      <c r="R167" s="230" t="str">
        <f>IFERROR(VLOOKUP($L167,'External Gateways'!$A$6:$D$10,2,FALSE),"")</f>
        <v/>
      </c>
      <c r="S167" s="38">
        <f>IFERROR(VLOOKUP($L167,'External Gateways'!$A$6:$D$10,3,FALSE),N167)</f>
        <v>1913050</v>
      </c>
      <c r="T167" s="38">
        <f>IFERROR(VLOOKUP($L167,'External Gateways'!$A$6:$D$10,4,FALSE),O167)</f>
        <v>6287520</v>
      </c>
      <c r="U167" s="231">
        <f t="shared" si="6"/>
        <v>0</v>
      </c>
      <c r="V167" s="231">
        <f t="shared" si="7"/>
        <v>48</v>
      </c>
    </row>
    <row r="168" spans="1:22" ht="15" customHeight="1" x14ac:dyDescent="0.45">
      <c r="A168" s="216">
        <v>1421</v>
      </c>
      <c r="B168" s="316" t="s">
        <v>272</v>
      </c>
      <c r="C168" s="316" t="s">
        <v>234</v>
      </c>
      <c r="D168" s="316" t="s">
        <v>273</v>
      </c>
      <c r="E168" s="67">
        <v>91901</v>
      </c>
      <c r="F168" s="318">
        <v>91905</v>
      </c>
      <c r="G168" s="317">
        <v>68</v>
      </c>
      <c r="H168" s="316" t="s">
        <v>278</v>
      </c>
      <c r="I168" s="317">
        <v>8</v>
      </c>
      <c r="J168" s="318">
        <f t="shared" si="8"/>
        <v>7</v>
      </c>
      <c r="K168" s="67" t="s">
        <v>271</v>
      </c>
      <c r="L168" s="316" t="s">
        <v>273</v>
      </c>
      <c r="M168" s="316" t="s">
        <v>273</v>
      </c>
      <c r="N168" s="38">
        <f>VLOOKUP($E168,'ZipCode Coordinates'!$A:$E,4,FALSE)</f>
        <v>1874070</v>
      </c>
      <c r="O168" s="38">
        <f>VLOOKUP($E168,'ZipCode Coordinates'!$A:$E,5,FALSE)</f>
        <v>6418790</v>
      </c>
      <c r="P168" s="38">
        <f>VLOOKUP($F168,'ZipCode Coordinates'!$A:$E,4,FALSE)</f>
        <v>1844120</v>
      </c>
      <c r="Q168" s="38">
        <f>VLOOKUP($F168,'ZipCode Coordinates'!$A:$E,5,FALSE)</f>
        <v>6545720</v>
      </c>
      <c r="R168" s="230" t="str">
        <f>IFERROR(VLOOKUP($L168,'External Gateways'!$A$6:$D$10,2,FALSE),"")</f>
        <v/>
      </c>
      <c r="S168" s="38">
        <f>IFERROR(VLOOKUP($L168,'External Gateways'!$A$6:$D$10,3,FALSE),N168)</f>
        <v>1874070</v>
      </c>
      <c r="T168" s="38">
        <f>IFERROR(VLOOKUP($L168,'External Gateways'!$A$6:$D$10,4,FALSE),O168)</f>
        <v>6418790</v>
      </c>
      <c r="U168" s="231">
        <f t="shared" si="6"/>
        <v>0</v>
      </c>
      <c r="V168" s="231">
        <f t="shared" si="7"/>
        <v>68</v>
      </c>
    </row>
    <row r="169" spans="1:22" ht="15" customHeight="1" x14ac:dyDescent="0.45">
      <c r="A169" s="216">
        <v>1442</v>
      </c>
      <c r="B169" s="316" t="s">
        <v>319</v>
      </c>
      <c r="C169" s="316" t="s">
        <v>230</v>
      </c>
      <c r="D169" s="316" t="s">
        <v>231</v>
      </c>
      <c r="E169" s="67">
        <v>92620</v>
      </c>
      <c r="F169" s="318">
        <v>92121</v>
      </c>
      <c r="G169" s="317">
        <v>140</v>
      </c>
      <c r="H169" s="316" t="s">
        <v>241</v>
      </c>
      <c r="I169" s="317">
        <v>7</v>
      </c>
      <c r="J169" s="318">
        <f t="shared" si="8"/>
        <v>6</v>
      </c>
      <c r="K169" s="67" t="s">
        <v>97</v>
      </c>
      <c r="L169" s="316" t="s">
        <v>242</v>
      </c>
      <c r="M169" s="316" t="s">
        <v>231</v>
      </c>
      <c r="N169" s="38">
        <f>VLOOKUP($E169,'ZipCode Coordinates'!$A:$E,4,FALSE)</f>
        <v>2204860</v>
      </c>
      <c r="O169" s="38">
        <f>VLOOKUP($E169,'ZipCode Coordinates'!$A:$E,5,FALSE)</f>
        <v>6103570</v>
      </c>
      <c r="P169" s="38">
        <f>VLOOKUP($F169,'ZipCode Coordinates'!$A:$E,4,FALSE)</f>
        <v>1907910</v>
      </c>
      <c r="Q169" s="38">
        <f>VLOOKUP($F169,'ZipCode Coordinates'!$A:$E,5,FALSE)</f>
        <v>6269540</v>
      </c>
      <c r="R169" s="230" t="str">
        <f>IFERROR(VLOOKUP($L169,'External Gateways'!$A$6:$D$10,2,FALSE),"")</f>
        <v>I-5</v>
      </c>
      <c r="S169" s="38">
        <f>IFERROR(VLOOKUP($L169,'External Gateways'!$A$6:$D$10,3,FALSE),N169)</f>
        <v>2090594</v>
      </c>
      <c r="T169" s="38">
        <f>IFERROR(VLOOKUP($L169,'External Gateways'!$A$6:$D$10,4,FALSE),O169)</f>
        <v>6151524</v>
      </c>
      <c r="U169" s="231">
        <f t="shared" si="6"/>
        <v>23.469802786750126</v>
      </c>
      <c r="V169" s="231">
        <f t="shared" si="7"/>
        <v>93.060394426499755</v>
      </c>
    </row>
    <row r="170" spans="1:22" ht="15" customHeight="1" x14ac:dyDescent="0.45">
      <c r="A170" s="216">
        <v>1449</v>
      </c>
      <c r="B170" s="316" t="s">
        <v>337</v>
      </c>
      <c r="C170" s="316" t="s">
        <v>234</v>
      </c>
      <c r="D170" s="316" t="s">
        <v>216</v>
      </c>
      <c r="E170" s="67">
        <v>92551</v>
      </c>
      <c r="F170" s="318">
        <v>92101</v>
      </c>
      <c r="G170" s="317">
        <v>120</v>
      </c>
      <c r="H170" s="316" t="s">
        <v>241</v>
      </c>
      <c r="I170" s="317">
        <v>7</v>
      </c>
      <c r="J170" s="318">
        <f t="shared" si="8"/>
        <v>6</v>
      </c>
      <c r="K170" s="67" t="s">
        <v>271</v>
      </c>
      <c r="L170" s="316" t="s">
        <v>222</v>
      </c>
      <c r="M170" s="316" t="s">
        <v>216</v>
      </c>
      <c r="N170" s="38">
        <f>VLOOKUP($E170,'ZipCode Coordinates'!$A:$E,4,FALSE)</f>
        <v>2265640</v>
      </c>
      <c r="O170" s="38">
        <f>VLOOKUP($E170,'ZipCode Coordinates'!$A:$E,5,FALSE)</f>
        <v>6265400</v>
      </c>
      <c r="P170" s="38">
        <f>VLOOKUP($F170,'ZipCode Coordinates'!$A:$E,4,FALSE)</f>
        <v>1844080</v>
      </c>
      <c r="Q170" s="38">
        <f>VLOOKUP($F170,'ZipCode Coordinates'!$A:$E,5,FALSE)</f>
        <v>6278770</v>
      </c>
      <c r="R170" s="230" t="str">
        <f>IFERROR(VLOOKUP($L170,'External Gateways'!$A$6:$D$10,2,FALSE),"")</f>
        <v>I-15</v>
      </c>
      <c r="S170" s="38">
        <f>IFERROR(VLOOKUP($L170,'External Gateways'!$A$6:$D$10,3,FALSE),N170)</f>
        <v>2102195</v>
      </c>
      <c r="T170" s="38">
        <f>IFERROR(VLOOKUP($L170,'External Gateways'!$A$6:$D$10,4,FALSE),O170)</f>
        <v>6289147</v>
      </c>
      <c r="U170" s="231">
        <f t="shared" si="6"/>
        <v>31.280510836596996</v>
      </c>
      <c r="V170" s="231">
        <f t="shared" si="7"/>
        <v>57.438978326806009</v>
      </c>
    </row>
    <row r="171" spans="1:22" ht="15" customHeight="1" x14ac:dyDescent="0.45">
      <c r="A171" s="216">
        <v>1459</v>
      </c>
      <c r="B171" s="316" t="s">
        <v>330</v>
      </c>
      <c r="C171" s="316" t="s">
        <v>220</v>
      </c>
      <c r="D171" s="316" t="s">
        <v>216</v>
      </c>
      <c r="E171" s="67">
        <v>92231</v>
      </c>
      <c r="F171" s="318">
        <v>92113</v>
      </c>
      <c r="G171" s="317">
        <v>210</v>
      </c>
      <c r="H171" s="316" t="s">
        <v>240</v>
      </c>
      <c r="I171" s="317">
        <v>8</v>
      </c>
      <c r="J171" s="318">
        <f t="shared" si="8"/>
        <v>7</v>
      </c>
      <c r="K171" s="67" t="s">
        <v>97</v>
      </c>
      <c r="L171" s="316" t="s">
        <v>264</v>
      </c>
      <c r="M171" s="316" t="s">
        <v>216</v>
      </c>
      <c r="N171" s="38">
        <f>VLOOKUP($E171,'ZipCode Coordinates'!$A:$E,4,FALSE)</f>
        <v>1829680</v>
      </c>
      <c r="O171" s="38">
        <f>VLOOKUP($E171,'ZipCode Coordinates'!$A:$E,5,FALSE)</f>
        <v>6778130</v>
      </c>
      <c r="P171" s="38">
        <f>VLOOKUP($F171,'ZipCode Coordinates'!$A:$E,4,FALSE)</f>
        <v>1834470</v>
      </c>
      <c r="Q171" s="38">
        <f>VLOOKUP($F171,'ZipCode Coordinates'!$A:$E,5,FALSE)</f>
        <v>6294590</v>
      </c>
      <c r="R171" s="230" t="str">
        <f>IFERROR(VLOOKUP($L171,'External Gateways'!$A$6:$D$10,2,FALSE),"")</f>
        <v>I-8</v>
      </c>
      <c r="S171" s="38">
        <f>IFERROR(VLOOKUP($L171,'External Gateways'!$A$6:$D$10,3,FALSE),N171)</f>
        <v>1814524</v>
      </c>
      <c r="T171" s="38">
        <f>IFERROR(VLOOKUP($L171,'External Gateways'!$A$6:$D$10,4,FALSE),O171)</f>
        <v>6606089</v>
      </c>
      <c r="U171" s="231">
        <f t="shared" si="6"/>
        <v>32.709715110593962</v>
      </c>
      <c r="V171" s="231">
        <f t="shared" si="7"/>
        <v>144.58056977881208</v>
      </c>
    </row>
    <row r="172" spans="1:22" ht="15" customHeight="1" x14ac:dyDescent="0.45">
      <c r="A172" s="216">
        <v>1460</v>
      </c>
      <c r="B172" s="316" t="s">
        <v>272</v>
      </c>
      <c r="C172" s="316" t="s">
        <v>234</v>
      </c>
      <c r="D172" s="316" t="s">
        <v>273</v>
      </c>
      <c r="E172" s="67">
        <v>92116</v>
      </c>
      <c r="F172" s="318">
        <v>91962</v>
      </c>
      <c r="G172" s="317">
        <v>82</v>
      </c>
      <c r="H172" s="316" t="s">
        <v>285</v>
      </c>
      <c r="I172" s="317">
        <v>7</v>
      </c>
      <c r="J172" s="318">
        <f t="shared" si="8"/>
        <v>6</v>
      </c>
      <c r="K172" s="67" t="s">
        <v>271</v>
      </c>
      <c r="L172" s="316" t="s">
        <v>216</v>
      </c>
      <c r="M172" s="316" t="s">
        <v>273</v>
      </c>
      <c r="N172" s="38">
        <f>VLOOKUP($E172,'ZipCode Coordinates'!$A:$E,4,FALSE)</f>
        <v>1859210</v>
      </c>
      <c r="O172" s="38">
        <f>VLOOKUP($E172,'ZipCode Coordinates'!$A:$E,5,FALSE)</f>
        <v>6293300</v>
      </c>
      <c r="P172" s="38">
        <f>VLOOKUP($F172,'ZipCode Coordinates'!$A:$E,4,FALSE)</f>
        <v>1874980</v>
      </c>
      <c r="Q172" s="38">
        <f>VLOOKUP($F172,'ZipCode Coordinates'!$A:$E,5,FALSE)</f>
        <v>6499110</v>
      </c>
      <c r="R172" s="230" t="str">
        <f>IFERROR(VLOOKUP($L172,'External Gateways'!$A$6:$D$10,2,FALSE),"")</f>
        <v/>
      </c>
      <c r="S172" s="38">
        <f>IFERROR(VLOOKUP($L172,'External Gateways'!$A$6:$D$10,3,FALSE),N172)</f>
        <v>1859210</v>
      </c>
      <c r="T172" s="38">
        <f>IFERROR(VLOOKUP($L172,'External Gateways'!$A$6:$D$10,4,FALSE),O172)</f>
        <v>6293300</v>
      </c>
      <c r="U172" s="231">
        <f t="shared" si="6"/>
        <v>0</v>
      </c>
      <c r="V172" s="231">
        <f t="shared" si="7"/>
        <v>82</v>
      </c>
    </row>
    <row r="173" spans="1:22" ht="15" customHeight="1" x14ac:dyDescent="0.45">
      <c r="A173" s="216">
        <v>1468</v>
      </c>
      <c r="B173" s="316" t="s">
        <v>272</v>
      </c>
      <c r="C173" s="316" t="s">
        <v>234</v>
      </c>
      <c r="D173" s="316" t="s">
        <v>273</v>
      </c>
      <c r="E173" s="67">
        <v>92020</v>
      </c>
      <c r="F173" s="318">
        <v>91962</v>
      </c>
      <c r="G173" s="317">
        <v>74</v>
      </c>
      <c r="H173" s="316" t="s">
        <v>285</v>
      </c>
      <c r="I173" s="317">
        <v>7</v>
      </c>
      <c r="J173" s="318">
        <f t="shared" si="8"/>
        <v>6</v>
      </c>
      <c r="K173" s="67" t="s">
        <v>271</v>
      </c>
      <c r="L173" s="316" t="s">
        <v>227</v>
      </c>
      <c r="M173" s="316" t="s">
        <v>273</v>
      </c>
      <c r="N173" s="38">
        <f>VLOOKUP($E173,'ZipCode Coordinates'!$A:$E,4,FALSE)</f>
        <v>1870340</v>
      </c>
      <c r="O173" s="38">
        <f>VLOOKUP($E173,'ZipCode Coordinates'!$A:$E,5,FALSE)</f>
        <v>6340260</v>
      </c>
      <c r="P173" s="38">
        <f>VLOOKUP($F173,'ZipCode Coordinates'!$A:$E,4,FALSE)</f>
        <v>1874980</v>
      </c>
      <c r="Q173" s="38">
        <f>VLOOKUP($F173,'ZipCode Coordinates'!$A:$E,5,FALSE)</f>
        <v>6499110</v>
      </c>
      <c r="R173" s="230" t="str">
        <f>IFERROR(VLOOKUP($L173,'External Gateways'!$A$6:$D$10,2,FALSE),"")</f>
        <v/>
      </c>
      <c r="S173" s="38">
        <f>IFERROR(VLOOKUP($L173,'External Gateways'!$A$6:$D$10,3,FALSE),N173)</f>
        <v>1870340</v>
      </c>
      <c r="T173" s="38">
        <f>IFERROR(VLOOKUP($L173,'External Gateways'!$A$6:$D$10,4,FALSE),O173)</f>
        <v>6340260</v>
      </c>
      <c r="U173" s="231">
        <f t="shared" si="6"/>
        <v>0</v>
      </c>
      <c r="V173" s="231">
        <f t="shared" si="7"/>
        <v>74</v>
      </c>
    </row>
    <row r="174" spans="1:22" ht="15" customHeight="1" x14ac:dyDescent="0.45">
      <c r="A174" s="216">
        <v>1489</v>
      </c>
      <c r="B174" s="316" t="s">
        <v>338</v>
      </c>
      <c r="C174" s="316" t="s">
        <v>220</v>
      </c>
      <c r="D174" s="316" t="s">
        <v>231</v>
      </c>
      <c r="E174" s="67">
        <v>92505</v>
      </c>
      <c r="F174" s="318">
        <v>92121</v>
      </c>
      <c r="G174" s="317">
        <v>180</v>
      </c>
      <c r="H174" s="316" t="s">
        <v>235</v>
      </c>
      <c r="I174" s="317">
        <v>7</v>
      </c>
      <c r="J174" s="318">
        <f t="shared" si="8"/>
        <v>6</v>
      </c>
      <c r="K174" s="67" t="s">
        <v>97</v>
      </c>
      <c r="L174" s="316" t="s">
        <v>222</v>
      </c>
      <c r="M174" s="316" t="s">
        <v>231</v>
      </c>
      <c r="N174" s="38">
        <f>VLOOKUP($E174,'ZipCode Coordinates'!$A:$E,4,FALSE)</f>
        <v>2285700</v>
      </c>
      <c r="O174" s="38">
        <f>VLOOKUP($E174,'ZipCode Coordinates'!$A:$E,5,FALSE)</f>
        <v>6183980</v>
      </c>
      <c r="P174" s="38">
        <f>VLOOKUP($F174,'ZipCode Coordinates'!$A:$E,4,FALSE)</f>
        <v>1907910</v>
      </c>
      <c r="Q174" s="38">
        <f>VLOOKUP($F174,'ZipCode Coordinates'!$A:$E,5,FALSE)</f>
        <v>6269540</v>
      </c>
      <c r="R174" s="230" t="str">
        <f>IFERROR(VLOOKUP($L174,'External Gateways'!$A$6:$D$10,2,FALSE),"")</f>
        <v>I-15</v>
      </c>
      <c r="S174" s="38">
        <f>IFERROR(VLOOKUP($L174,'External Gateways'!$A$6:$D$10,3,FALSE),N174)</f>
        <v>2102195</v>
      </c>
      <c r="T174" s="38">
        <f>IFERROR(VLOOKUP($L174,'External Gateways'!$A$6:$D$10,4,FALSE),O174)</f>
        <v>6289147</v>
      </c>
      <c r="U174" s="231">
        <f t="shared" si="6"/>
        <v>40.057683615015307</v>
      </c>
      <c r="V174" s="231">
        <f t="shared" si="7"/>
        <v>99.884632769969386</v>
      </c>
    </row>
    <row r="175" spans="1:22" ht="15" customHeight="1" x14ac:dyDescent="0.45">
      <c r="A175" s="216">
        <v>1499</v>
      </c>
      <c r="B175" s="316" t="s">
        <v>309</v>
      </c>
      <c r="C175" s="316" t="s">
        <v>299</v>
      </c>
      <c r="D175" s="316" t="s">
        <v>231</v>
      </c>
      <c r="E175" s="67">
        <v>92562</v>
      </c>
      <c r="F175" s="318">
        <v>92093</v>
      </c>
      <c r="G175" s="317">
        <v>132</v>
      </c>
      <c r="H175" s="316" t="s">
        <v>241</v>
      </c>
      <c r="I175" s="317">
        <v>7</v>
      </c>
      <c r="J175" s="318">
        <f t="shared" si="8"/>
        <v>6</v>
      </c>
      <c r="K175" s="67" t="s">
        <v>97</v>
      </c>
      <c r="L175" s="316" t="s">
        <v>222</v>
      </c>
      <c r="M175" s="316" t="s">
        <v>231</v>
      </c>
      <c r="N175" s="38">
        <f>VLOOKUP($E175,'ZipCode Coordinates'!$A:$E,4,FALSE)</f>
        <v>2144470</v>
      </c>
      <c r="O175" s="38">
        <f>VLOOKUP($E175,'ZipCode Coordinates'!$A:$E,5,FALSE)</f>
        <v>6251450</v>
      </c>
      <c r="P175" s="38">
        <f>VLOOKUP($F175,'ZipCode Coordinates'!$A:$E,4,FALSE)</f>
        <v>1901870</v>
      </c>
      <c r="Q175" s="38">
        <f>VLOOKUP($F175,'ZipCode Coordinates'!$A:$E,5,FALSE)</f>
        <v>6259600</v>
      </c>
      <c r="R175" s="230" t="str">
        <f>IFERROR(VLOOKUP($L175,'External Gateways'!$A$6:$D$10,2,FALSE),"")</f>
        <v>I-15</v>
      </c>
      <c r="S175" s="38">
        <f>IFERROR(VLOOKUP($L175,'External Gateways'!$A$6:$D$10,3,FALSE),N175)</f>
        <v>2102195</v>
      </c>
      <c r="T175" s="38">
        <f>IFERROR(VLOOKUP($L175,'External Gateways'!$A$6:$D$10,4,FALSE),O175)</f>
        <v>6289147</v>
      </c>
      <c r="U175" s="231">
        <f t="shared" si="6"/>
        <v>10.727523233277124</v>
      </c>
      <c r="V175" s="231">
        <f t="shared" si="7"/>
        <v>110.54495353344575</v>
      </c>
    </row>
    <row r="176" spans="1:22" ht="15" customHeight="1" x14ac:dyDescent="0.45">
      <c r="A176" s="216">
        <v>1500</v>
      </c>
      <c r="B176" s="316" t="s">
        <v>339</v>
      </c>
      <c r="C176" s="316" t="s">
        <v>95</v>
      </c>
      <c r="D176" s="316" t="s">
        <v>216</v>
      </c>
      <c r="E176" s="67">
        <v>92592</v>
      </c>
      <c r="F176" s="318">
        <v>92140</v>
      </c>
      <c r="G176" s="317">
        <v>148</v>
      </c>
      <c r="H176" s="316" t="s">
        <v>239</v>
      </c>
      <c r="I176" s="317">
        <v>7</v>
      </c>
      <c r="J176" s="318">
        <f t="shared" si="8"/>
        <v>6</v>
      </c>
      <c r="K176" s="67" t="s">
        <v>95</v>
      </c>
      <c r="L176" s="316" t="s">
        <v>222</v>
      </c>
      <c r="M176" s="316" t="s">
        <v>216</v>
      </c>
      <c r="N176" s="38">
        <f>VLOOKUP($E176,'ZipCode Coordinates'!$A:$E,4,FALSE)</f>
        <v>2128740</v>
      </c>
      <c r="O176" s="38">
        <f>VLOOKUP($E176,'ZipCode Coordinates'!$A:$E,5,FALSE)</f>
        <v>6328900</v>
      </c>
      <c r="P176" s="38">
        <f>VLOOKUP($F176,'ZipCode Coordinates'!$A:$E,4,FALSE)</f>
        <v>1850480</v>
      </c>
      <c r="Q176" s="38">
        <f>VLOOKUP($F176,'ZipCode Coordinates'!$A:$E,5,FALSE)</f>
        <v>6270510</v>
      </c>
      <c r="R176" s="230" t="str">
        <f>IFERROR(VLOOKUP($L176,'External Gateways'!$A$6:$D$10,2,FALSE),"")</f>
        <v>I-15</v>
      </c>
      <c r="S176" s="38">
        <f>IFERROR(VLOOKUP($L176,'External Gateways'!$A$6:$D$10,3,FALSE),N176)</f>
        <v>2102195</v>
      </c>
      <c r="T176" s="38">
        <f>IFERROR(VLOOKUP($L176,'External Gateways'!$A$6:$D$10,4,FALSE),O176)</f>
        <v>6289147</v>
      </c>
      <c r="U176" s="231">
        <f t="shared" si="6"/>
        <v>9.0532245169037147</v>
      </c>
      <c r="V176" s="231">
        <f t="shared" si="7"/>
        <v>129.89355096619258</v>
      </c>
    </row>
    <row r="177" spans="1:22" ht="15" customHeight="1" x14ac:dyDescent="0.45">
      <c r="A177" s="216">
        <v>1531</v>
      </c>
      <c r="B177" s="316" t="s">
        <v>314</v>
      </c>
      <c r="C177" s="316" t="s">
        <v>234</v>
      </c>
      <c r="D177" s="316" t="s">
        <v>231</v>
      </c>
      <c r="E177" s="67">
        <v>91910</v>
      </c>
      <c r="F177" s="318">
        <v>92161</v>
      </c>
      <c r="G177" s="317">
        <v>72</v>
      </c>
      <c r="H177" s="316" t="s">
        <v>235</v>
      </c>
      <c r="I177" s="317">
        <v>7</v>
      </c>
      <c r="J177" s="318">
        <f t="shared" si="8"/>
        <v>6</v>
      </c>
      <c r="K177" s="67" t="s">
        <v>271</v>
      </c>
      <c r="L177" s="316" t="s">
        <v>218</v>
      </c>
      <c r="M177" s="316" t="s">
        <v>231</v>
      </c>
      <c r="N177" s="38">
        <f>VLOOKUP($E177,'ZipCode Coordinates'!$A:$E,4,FALSE)</f>
        <v>1812850</v>
      </c>
      <c r="O177" s="38">
        <f>VLOOKUP($E177,'ZipCode Coordinates'!$A:$E,5,FALSE)</f>
        <v>6313650</v>
      </c>
      <c r="P177" s="38">
        <f>VLOOKUP($F177,'ZipCode Coordinates'!$A:$E,4,FALSE)</f>
        <v>1899477</v>
      </c>
      <c r="Q177" s="38">
        <f>VLOOKUP($F177,'ZipCode Coordinates'!$A:$E,5,FALSE)</f>
        <v>6258957</v>
      </c>
      <c r="R177" s="230" t="str">
        <f>IFERROR(VLOOKUP($L177,'External Gateways'!$A$6:$D$10,2,FALSE),"")</f>
        <v/>
      </c>
      <c r="S177" s="38">
        <f>IFERROR(VLOOKUP($L177,'External Gateways'!$A$6:$D$10,3,FALSE),N177)</f>
        <v>1812850</v>
      </c>
      <c r="T177" s="38">
        <f>IFERROR(VLOOKUP($L177,'External Gateways'!$A$6:$D$10,4,FALSE),O177)</f>
        <v>6313650</v>
      </c>
      <c r="U177" s="231">
        <f t="shared" si="6"/>
        <v>0</v>
      </c>
      <c r="V177" s="231">
        <f t="shared" si="7"/>
        <v>72</v>
      </c>
    </row>
    <row r="178" spans="1:22" ht="15" customHeight="1" x14ac:dyDescent="0.45">
      <c r="A178" s="216">
        <v>1541</v>
      </c>
      <c r="B178" s="316" t="s">
        <v>265</v>
      </c>
      <c r="C178" s="316" t="s">
        <v>95</v>
      </c>
      <c r="D178" s="316" t="s">
        <v>231</v>
      </c>
      <c r="E178" s="67">
        <v>92563</v>
      </c>
      <c r="F178" s="318">
        <v>92110</v>
      </c>
      <c r="G178" s="317">
        <v>126</v>
      </c>
      <c r="H178" s="316" t="s">
        <v>274</v>
      </c>
      <c r="I178" s="317">
        <v>7</v>
      </c>
      <c r="J178" s="318">
        <f t="shared" si="8"/>
        <v>6</v>
      </c>
      <c r="K178" s="67" t="s">
        <v>95</v>
      </c>
      <c r="L178" s="316" t="s">
        <v>222</v>
      </c>
      <c r="M178" s="316" t="s">
        <v>231</v>
      </c>
      <c r="N178" s="38">
        <f>VLOOKUP($E178,'ZipCode Coordinates'!$A:$E,4,FALSE)</f>
        <v>2156450</v>
      </c>
      <c r="O178" s="38">
        <f>VLOOKUP($E178,'ZipCode Coordinates'!$A:$E,5,FALSE)</f>
        <v>6288710</v>
      </c>
      <c r="P178" s="38">
        <f>VLOOKUP($F178,'ZipCode Coordinates'!$A:$E,4,FALSE)</f>
        <v>1859050</v>
      </c>
      <c r="Q178" s="38">
        <f>VLOOKUP($F178,'ZipCode Coordinates'!$A:$E,5,FALSE)</f>
        <v>6269400</v>
      </c>
      <c r="R178" s="230" t="str">
        <f>IFERROR(VLOOKUP($L178,'External Gateways'!$A$6:$D$10,2,FALSE),"")</f>
        <v>I-15</v>
      </c>
      <c r="S178" s="38">
        <f>IFERROR(VLOOKUP($L178,'External Gateways'!$A$6:$D$10,3,FALSE),N178)</f>
        <v>2102195</v>
      </c>
      <c r="T178" s="38">
        <f>IFERROR(VLOOKUP($L178,'External Gateways'!$A$6:$D$10,4,FALSE),O178)</f>
        <v>6289147</v>
      </c>
      <c r="U178" s="231">
        <f t="shared" si="6"/>
        <v>10.275901494735123</v>
      </c>
      <c r="V178" s="231">
        <f t="shared" si="7"/>
        <v>105.44819701052975</v>
      </c>
    </row>
    <row r="179" spans="1:22" ht="15" customHeight="1" x14ac:dyDescent="0.45">
      <c r="A179" s="216">
        <v>1549</v>
      </c>
      <c r="B179" s="316" t="s">
        <v>261</v>
      </c>
      <c r="C179" s="316" t="s">
        <v>95</v>
      </c>
      <c r="D179" s="316" t="s">
        <v>249</v>
      </c>
      <c r="E179" s="67">
        <v>92596</v>
      </c>
      <c r="F179" s="318">
        <v>92055</v>
      </c>
      <c r="G179" s="317">
        <v>78</v>
      </c>
      <c r="H179" s="316" t="s">
        <v>310</v>
      </c>
      <c r="I179" s="317">
        <v>7</v>
      </c>
      <c r="J179" s="318">
        <f t="shared" si="8"/>
        <v>6</v>
      </c>
      <c r="K179" s="67" t="s">
        <v>95</v>
      </c>
      <c r="L179" s="316" t="s">
        <v>222</v>
      </c>
      <c r="M179" s="316" t="s">
        <v>249</v>
      </c>
      <c r="N179" s="38">
        <f>VLOOKUP($E179,'ZipCode Coordinates'!$A:$E,4,FALSE)</f>
        <v>2177700</v>
      </c>
      <c r="O179" s="38">
        <f>VLOOKUP($E179,'ZipCode Coordinates'!$A:$E,5,FALSE)</f>
        <v>6311340</v>
      </c>
      <c r="P179" s="38">
        <f>VLOOKUP($F179,'ZipCode Coordinates'!$A:$E,4,FALSE)</f>
        <v>2082470</v>
      </c>
      <c r="Q179" s="38">
        <f>VLOOKUP($F179,'ZipCode Coordinates'!$A:$E,5,FALSE)</f>
        <v>6206470</v>
      </c>
      <c r="R179" s="230" t="str">
        <f>IFERROR(VLOOKUP($L179,'External Gateways'!$A$6:$D$10,2,FALSE),"")</f>
        <v>I-15</v>
      </c>
      <c r="S179" s="38">
        <f>IFERROR(VLOOKUP($L179,'External Gateways'!$A$6:$D$10,3,FALSE),N179)</f>
        <v>2102195</v>
      </c>
      <c r="T179" s="38">
        <f>IFERROR(VLOOKUP($L179,'External Gateways'!$A$6:$D$10,4,FALSE),O179)</f>
        <v>6289147</v>
      </c>
      <c r="U179" s="231">
        <f t="shared" si="6"/>
        <v>14.905115649451727</v>
      </c>
      <c r="V179" s="231">
        <f t="shared" si="7"/>
        <v>48.189768701096547</v>
      </c>
    </row>
    <row r="180" spans="1:22" ht="15" customHeight="1" x14ac:dyDescent="0.45">
      <c r="A180" s="216">
        <v>1554</v>
      </c>
      <c r="B180" s="316" t="s">
        <v>314</v>
      </c>
      <c r="C180" s="316" t="s">
        <v>234</v>
      </c>
      <c r="D180" s="316" t="s">
        <v>231</v>
      </c>
      <c r="E180" s="67">
        <v>92064</v>
      </c>
      <c r="F180" s="318">
        <v>92161</v>
      </c>
      <c r="G180" s="317">
        <v>30</v>
      </c>
      <c r="H180" s="316" t="s">
        <v>313</v>
      </c>
      <c r="I180" s="317">
        <v>7</v>
      </c>
      <c r="J180" s="318">
        <f t="shared" si="8"/>
        <v>6</v>
      </c>
      <c r="K180" s="67" t="s">
        <v>271</v>
      </c>
      <c r="L180" s="316" t="s">
        <v>231</v>
      </c>
      <c r="M180" s="316" t="s">
        <v>231</v>
      </c>
      <c r="N180" s="38">
        <f>VLOOKUP($E180,'ZipCode Coordinates'!$A:$E,4,FALSE)</f>
        <v>1939040</v>
      </c>
      <c r="O180" s="38">
        <f>VLOOKUP($E180,'ZipCode Coordinates'!$A:$E,5,FALSE)</f>
        <v>6325350</v>
      </c>
      <c r="P180" s="38">
        <f>VLOOKUP($F180,'ZipCode Coordinates'!$A:$E,4,FALSE)</f>
        <v>1899477</v>
      </c>
      <c r="Q180" s="38">
        <f>VLOOKUP($F180,'ZipCode Coordinates'!$A:$E,5,FALSE)</f>
        <v>6258957</v>
      </c>
      <c r="R180" s="230" t="str">
        <f>IFERROR(VLOOKUP($L180,'External Gateways'!$A$6:$D$10,2,FALSE),"")</f>
        <v/>
      </c>
      <c r="S180" s="38">
        <f>IFERROR(VLOOKUP($L180,'External Gateways'!$A$6:$D$10,3,FALSE),N180)</f>
        <v>1939040</v>
      </c>
      <c r="T180" s="38">
        <f>IFERROR(VLOOKUP($L180,'External Gateways'!$A$6:$D$10,4,FALSE),O180)</f>
        <v>6325350</v>
      </c>
      <c r="U180" s="231">
        <f t="shared" si="6"/>
        <v>0</v>
      </c>
      <c r="V180" s="231">
        <f t="shared" si="7"/>
        <v>30</v>
      </c>
    </row>
    <row r="181" spans="1:22" ht="15" customHeight="1" x14ac:dyDescent="0.45">
      <c r="A181" s="216">
        <v>1555</v>
      </c>
      <c r="B181" s="316" t="s">
        <v>331</v>
      </c>
      <c r="C181" s="316" t="s">
        <v>234</v>
      </c>
      <c r="D181" s="316" t="s">
        <v>231</v>
      </c>
      <c r="E181" s="67">
        <v>92069</v>
      </c>
      <c r="F181" s="318">
        <v>92108</v>
      </c>
      <c r="G181" s="317">
        <v>100</v>
      </c>
      <c r="H181" s="316" t="s">
        <v>235</v>
      </c>
      <c r="I181" s="317">
        <v>7</v>
      </c>
      <c r="J181" s="318">
        <f t="shared" si="8"/>
        <v>6</v>
      </c>
      <c r="K181" s="67" t="s">
        <v>271</v>
      </c>
      <c r="L181" s="316" t="s">
        <v>224</v>
      </c>
      <c r="M181" s="316" t="s">
        <v>231</v>
      </c>
      <c r="N181" s="38">
        <f>VLOOKUP($E181,'ZipCode Coordinates'!$A:$E,4,FALSE)</f>
        <v>2008640</v>
      </c>
      <c r="O181" s="38">
        <f>VLOOKUP($E181,'ZipCode Coordinates'!$A:$E,5,FALSE)</f>
        <v>6283870</v>
      </c>
      <c r="P181" s="38">
        <f>VLOOKUP($F181,'ZipCode Coordinates'!$A:$E,4,FALSE)</f>
        <v>1862470</v>
      </c>
      <c r="Q181" s="38">
        <f>VLOOKUP($F181,'ZipCode Coordinates'!$A:$E,5,FALSE)</f>
        <v>6286860</v>
      </c>
      <c r="R181" s="230" t="str">
        <f>IFERROR(VLOOKUP($L181,'External Gateways'!$A$6:$D$10,2,FALSE),"")</f>
        <v/>
      </c>
      <c r="S181" s="38">
        <f>IFERROR(VLOOKUP($L181,'External Gateways'!$A$6:$D$10,3,FALSE),N181)</f>
        <v>2008640</v>
      </c>
      <c r="T181" s="38">
        <f>IFERROR(VLOOKUP($L181,'External Gateways'!$A$6:$D$10,4,FALSE),O181)</f>
        <v>6283870</v>
      </c>
      <c r="U181" s="231">
        <f t="shared" si="6"/>
        <v>0</v>
      </c>
      <c r="V181" s="231">
        <f t="shared" si="7"/>
        <v>100</v>
      </c>
    </row>
    <row r="182" spans="1:22" ht="15" customHeight="1" x14ac:dyDescent="0.45">
      <c r="A182" s="216">
        <v>1574</v>
      </c>
      <c r="B182" s="316" t="s">
        <v>258</v>
      </c>
      <c r="C182" s="316" t="s">
        <v>95</v>
      </c>
      <c r="D182" s="316" t="s">
        <v>216</v>
      </c>
      <c r="E182" s="67">
        <v>92592</v>
      </c>
      <c r="F182" s="318">
        <v>92136</v>
      </c>
      <c r="G182" s="317">
        <v>142</v>
      </c>
      <c r="H182" s="316" t="s">
        <v>285</v>
      </c>
      <c r="I182" s="317">
        <v>7</v>
      </c>
      <c r="J182" s="318">
        <f t="shared" si="8"/>
        <v>6</v>
      </c>
      <c r="K182" s="67" t="s">
        <v>95</v>
      </c>
      <c r="L182" s="316" t="s">
        <v>222</v>
      </c>
      <c r="M182" s="316" t="s">
        <v>216</v>
      </c>
      <c r="N182" s="38">
        <f>VLOOKUP($E182,'ZipCode Coordinates'!$A:$E,4,FALSE)</f>
        <v>2128740</v>
      </c>
      <c r="O182" s="38">
        <f>VLOOKUP($E182,'ZipCode Coordinates'!$A:$E,5,FALSE)</f>
        <v>6328900</v>
      </c>
      <c r="P182" s="38">
        <f>VLOOKUP($F182,'ZipCode Coordinates'!$A:$E,4,FALSE)</f>
        <v>1828370</v>
      </c>
      <c r="Q182" s="38">
        <f>VLOOKUP($F182,'ZipCode Coordinates'!$A:$E,5,FALSE)</f>
        <v>6293940</v>
      </c>
      <c r="R182" s="230" t="str">
        <f>IFERROR(VLOOKUP($L182,'External Gateways'!$A$6:$D$10,2,FALSE),"")</f>
        <v>I-15</v>
      </c>
      <c r="S182" s="38">
        <f>IFERROR(VLOOKUP($L182,'External Gateways'!$A$6:$D$10,3,FALSE),N182)</f>
        <v>2102195</v>
      </c>
      <c r="T182" s="38">
        <f>IFERROR(VLOOKUP($L182,'External Gateways'!$A$6:$D$10,4,FALSE),O182)</f>
        <v>6289147</v>
      </c>
      <c r="U182" s="231">
        <f t="shared" si="6"/>
        <v>9.0532245169037147</v>
      </c>
      <c r="V182" s="231">
        <f t="shared" si="7"/>
        <v>123.89355096619258</v>
      </c>
    </row>
    <row r="183" spans="1:22" ht="15" customHeight="1" x14ac:dyDescent="0.45">
      <c r="A183" s="216">
        <v>1575</v>
      </c>
      <c r="B183" s="316" t="s">
        <v>314</v>
      </c>
      <c r="C183" s="316" t="s">
        <v>234</v>
      </c>
      <c r="D183" s="316" t="s">
        <v>231</v>
      </c>
      <c r="E183" s="67">
        <v>91915</v>
      </c>
      <c r="F183" s="318">
        <v>92161</v>
      </c>
      <c r="G183" s="317">
        <v>64</v>
      </c>
      <c r="H183" s="316" t="s">
        <v>241</v>
      </c>
      <c r="I183" s="317">
        <v>7</v>
      </c>
      <c r="J183" s="318">
        <f t="shared" si="8"/>
        <v>6</v>
      </c>
      <c r="K183" s="67" t="s">
        <v>271</v>
      </c>
      <c r="L183" s="316" t="s">
        <v>227</v>
      </c>
      <c r="M183" s="316" t="s">
        <v>231</v>
      </c>
      <c r="N183" s="38">
        <f>VLOOKUP($E183,'ZipCode Coordinates'!$A:$E,4,FALSE)</f>
        <v>1804550</v>
      </c>
      <c r="O183" s="38">
        <f>VLOOKUP($E183,'ZipCode Coordinates'!$A:$E,5,FALSE)</f>
        <v>6342300</v>
      </c>
      <c r="P183" s="38">
        <f>VLOOKUP($F183,'ZipCode Coordinates'!$A:$E,4,FALSE)</f>
        <v>1899477</v>
      </c>
      <c r="Q183" s="38">
        <f>VLOOKUP($F183,'ZipCode Coordinates'!$A:$E,5,FALSE)</f>
        <v>6258957</v>
      </c>
      <c r="R183" s="230" t="str">
        <f>IFERROR(VLOOKUP($L183,'External Gateways'!$A$6:$D$10,2,FALSE),"")</f>
        <v/>
      </c>
      <c r="S183" s="38">
        <f>IFERROR(VLOOKUP($L183,'External Gateways'!$A$6:$D$10,3,FALSE),N183)</f>
        <v>1804550</v>
      </c>
      <c r="T183" s="38">
        <f>IFERROR(VLOOKUP($L183,'External Gateways'!$A$6:$D$10,4,FALSE),O183)</f>
        <v>6342300</v>
      </c>
      <c r="U183" s="231">
        <f t="shared" si="6"/>
        <v>0</v>
      </c>
      <c r="V183" s="231">
        <f t="shared" si="7"/>
        <v>64</v>
      </c>
    </row>
    <row r="184" spans="1:22" ht="15" customHeight="1" x14ac:dyDescent="0.45">
      <c r="A184" s="216">
        <v>1580</v>
      </c>
      <c r="B184" s="316" t="s">
        <v>215</v>
      </c>
      <c r="C184" s="316" t="s">
        <v>95</v>
      </c>
      <c r="D184" s="316" t="s">
        <v>216</v>
      </c>
      <c r="E184" s="67">
        <v>92346</v>
      </c>
      <c r="F184" s="318">
        <v>92135</v>
      </c>
      <c r="G184" s="317">
        <v>156</v>
      </c>
      <c r="H184" s="316" t="s">
        <v>241</v>
      </c>
      <c r="I184" s="317">
        <v>7</v>
      </c>
      <c r="J184" s="318">
        <f t="shared" si="8"/>
        <v>6</v>
      </c>
      <c r="K184" s="67" t="s">
        <v>95</v>
      </c>
      <c r="L184" s="316" t="s">
        <v>340</v>
      </c>
      <c r="M184" s="316" t="s">
        <v>216</v>
      </c>
      <c r="N184" s="38">
        <f>VLOOKUP($E184,'ZipCode Coordinates'!$A:$E,4,FALSE)</f>
        <v>2351990</v>
      </c>
      <c r="O184" s="38">
        <f>VLOOKUP($E184,'ZipCode Coordinates'!$A:$E,5,FALSE)</f>
        <v>6280660</v>
      </c>
      <c r="P184" s="38">
        <f>VLOOKUP($F184,'ZipCode Coordinates'!$A:$E,4,FALSE)</f>
        <v>1835720</v>
      </c>
      <c r="Q184" s="38">
        <f>VLOOKUP($F184,'ZipCode Coordinates'!$A:$E,5,FALSE)</f>
        <v>6266670</v>
      </c>
      <c r="R184" s="230" t="str">
        <f>IFERROR(VLOOKUP($L184,'External Gateways'!$A$6:$D$10,2,FALSE),"")</f>
        <v>I-15</v>
      </c>
      <c r="S184" s="38">
        <f>IFERROR(VLOOKUP($L184,'External Gateways'!$A$6:$D$10,3,FALSE),N184)</f>
        <v>2102195</v>
      </c>
      <c r="T184" s="38">
        <f>IFERROR(VLOOKUP($L184,'External Gateways'!$A$6:$D$10,4,FALSE),O184)</f>
        <v>6289147</v>
      </c>
      <c r="U184" s="231">
        <f t="shared" si="6"/>
        <v>47.336957382367125</v>
      </c>
      <c r="V184" s="231">
        <f t="shared" si="7"/>
        <v>61.326085235265751</v>
      </c>
    </row>
    <row r="185" spans="1:22" ht="15" customHeight="1" x14ac:dyDescent="0.45">
      <c r="A185" s="216">
        <v>1581</v>
      </c>
      <c r="B185" s="316" t="s">
        <v>314</v>
      </c>
      <c r="C185" s="316" t="s">
        <v>234</v>
      </c>
      <c r="D185" s="316" t="s">
        <v>231</v>
      </c>
      <c r="E185" s="67">
        <v>92027</v>
      </c>
      <c r="F185" s="318">
        <v>92161</v>
      </c>
      <c r="G185" s="317">
        <v>64</v>
      </c>
      <c r="H185" s="316" t="s">
        <v>241</v>
      </c>
      <c r="I185" s="317">
        <v>7</v>
      </c>
      <c r="J185" s="318">
        <f t="shared" si="8"/>
        <v>6</v>
      </c>
      <c r="K185" s="67" t="s">
        <v>271</v>
      </c>
      <c r="L185" s="316" t="s">
        <v>224</v>
      </c>
      <c r="M185" s="316" t="s">
        <v>231</v>
      </c>
      <c r="N185" s="38">
        <f>VLOOKUP($E185,'ZipCode Coordinates'!$A:$E,4,FALSE)</f>
        <v>1994010</v>
      </c>
      <c r="O185" s="38">
        <f>VLOOKUP($E185,'ZipCode Coordinates'!$A:$E,5,FALSE)</f>
        <v>6337210</v>
      </c>
      <c r="P185" s="38">
        <f>VLOOKUP($F185,'ZipCode Coordinates'!$A:$E,4,FALSE)</f>
        <v>1899477</v>
      </c>
      <c r="Q185" s="38">
        <f>VLOOKUP($F185,'ZipCode Coordinates'!$A:$E,5,FALSE)</f>
        <v>6258957</v>
      </c>
      <c r="R185" s="230" t="str">
        <f>IFERROR(VLOOKUP($L185,'External Gateways'!$A$6:$D$10,2,FALSE),"")</f>
        <v/>
      </c>
      <c r="S185" s="38">
        <f>IFERROR(VLOOKUP($L185,'External Gateways'!$A$6:$D$10,3,FALSE),N185)</f>
        <v>1994010</v>
      </c>
      <c r="T185" s="38">
        <f>IFERROR(VLOOKUP($L185,'External Gateways'!$A$6:$D$10,4,FALSE),O185)</f>
        <v>6337210</v>
      </c>
      <c r="U185" s="231">
        <f t="shared" si="6"/>
        <v>0</v>
      </c>
      <c r="V185" s="231">
        <f t="shared" si="7"/>
        <v>64</v>
      </c>
    </row>
    <row r="186" spans="1:22" ht="15" customHeight="1" x14ac:dyDescent="0.45">
      <c r="A186" s="216">
        <v>1592</v>
      </c>
      <c r="B186" s="316" t="s">
        <v>258</v>
      </c>
      <c r="C186" s="316" t="s">
        <v>95</v>
      </c>
      <c r="D186" s="316" t="s">
        <v>216</v>
      </c>
      <c r="E186" s="67">
        <v>92545</v>
      </c>
      <c r="F186" s="318">
        <v>92136</v>
      </c>
      <c r="G186" s="317">
        <v>132</v>
      </c>
      <c r="H186" s="316" t="s">
        <v>267</v>
      </c>
      <c r="I186" s="317">
        <v>8</v>
      </c>
      <c r="J186" s="318">
        <f t="shared" si="8"/>
        <v>7</v>
      </c>
      <c r="K186" s="67" t="s">
        <v>95</v>
      </c>
      <c r="L186" s="316" t="s">
        <v>222</v>
      </c>
      <c r="M186" s="316" t="s">
        <v>216</v>
      </c>
      <c r="N186" s="38">
        <f>VLOOKUP($E186,'ZipCode Coordinates'!$A:$E,4,FALSE)</f>
        <v>2210660</v>
      </c>
      <c r="O186" s="38">
        <f>VLOOKUP($E186,'ZipCode Coordinates'!$A:$E,5,FALSE)</f>
        <v>6321330</v>
      </c>
      <c r="P186" s="38">
        <f>VLOOKUP($F186,'ZipCode Coordinates'!$A:$E,4,FALSE)</f>
        <v>1828370</v>
      </c>
      <c r="Q186" s="38">
        <f>VLOOKUP($F186,'ZipCode Coordinates'!$A:$E,5,FALSE)</f>
        <v>6293940</v>
      </c>
      <c r="R186" s="230" t="str">
        <f>IFERROR(VLOOKUP($L186,'External Gateways'!$A$6:$D$10,2,FALSE),"")</f>
        <v>I-15</v>
      </c>
      <c r="S186" s="38">
        <f>IFERROR(VLOOKUP($L186,'External Gateways'!$A$6:$D$10,3,FALSE),N186)</f>
        <v>2102195</v>
      </c>
      <c r="T186" s="38">
        <f>IFERROR(VLOOKUP($L186,'External Gateways'!$A$6:$D$10,4,FALSE),O186)</f>
        <v>6289147</v>
      </c>
      <c r="U186" s="231">
        <f t="shared" si="6"/>
        <v>21.427814454119865</v>
      </c>
      <c r="V186" s="231">
        <f t="shared" si="7"/>
        <v>89.144371091760263</v>
      </c>
    </row>
    <row r="187" spans="1:22" ht="15" customHeight="1" x14ac:dyDescent="0.45">
      <c r="A187" s="216">
        <v>1594</v>
      </c>
      <c r="B187" s="316" t="s">
        <v>328</v>
      </c>
      <c r="C187" s="316" t="s">
        <v>95</v>
      </c>
      <c r="D187" s="316" t="s">
        <v>216</v>
      </c>
      <c r="E187" s="67">
        <v>92563</v>
      </c>
      <c r="F187" s="318">
        <v>92135</v>
      </c>
      <c r="G187" s="317">
        <v>146</v>
      </c>
      <c r="H187" s="316" t="s">
        <v>257</v>
      </c>
      <c r="I187" s="317">
        <v>9</v>
      </c>
      <c r="J187" s="318">
        <f t="shared" si="8"/>
        <v>8</v>
      </c>
      <c r="K187" s="67" t="s">
        <v>95</v>
      </c>
      <c r="L187" s="316" t="s">
        <v>222</v>
      </c>
      <c r="M187" s="316" t="s">
        <v>216</v>
      </c>
      <c r="N187" s="38">
        <f>VLOOKUP($E187,'ZipCode Coordinates'!$A:$E,4,FALSE)</f>
        <v>2156450</v>
      </c>
      <c r="O187" s="38">
        <f>VLOOKUP($E187,'ZipCode Coordinates'!$A:$E,5,FALSE)</f>
        <v>6288710</v>
      </c>
      <c r="P187" s="38">
        <f>VLOOKUP($F187,'ZipCode Coordinates'!$A:$E,4,FALSE)</f>
        <v>1835720</v>
      </c>
      <c r="Q187" s="38">
        <f>VLOOKUP($F187,'ZipCode Coordinates'!$A:$E,5,FALSE)</f>
        <v>6266670</v>
      </c>
      <c r="R187" s="230" t="str">
        <f>IFERROR(VLOOKUP($L187,'External Gateways'!$A$6:$D$10,2,FALSE),"")</f>
        <v>I-15</v>
      </c>
      <c r="S187" s="38">
        <f>IFERROR(VLOOKUP($L187,'External Gateways'!$A$6:$D$10,3,FALSE),N187)</f>
        <v>2102195</v>
      </c>
      <c r="T187" s="38">
        <f>IFERROR(VLOOKUP($L187,'External Gateways'!$A$6:$D$10,4,FALSE),O187)</f>
        <v>6289147</v>
      </c>
      <c r="U187" s="231">
        <f t="shared" si="6"/>
        <v>10.275901494735123</v>
      </c>
      <c r="V187" s="231">
        <f t="shared" si="7"/>
        <v>125.44819701052975</v>
      </c>
    </row>
    <row r="188" spans="1:22" ht="15" customHeight="1" x14ac:dyDescent="0.45">
      <c r="A188" s="216">
        <v>1598</v>
      </c>
      <c r="B188" s="316" t="s">
        <v>341</v>
      </c>
      <c r="C188" s="316" t="s">
        <v>220</v>
      </c>
      <c r="D188" s="316" t="s">
        <v>216</v>
      </c>
      <c r="E188" s="67">
        <v>92596</v>
      </c>
      <c r="F188" s="318">
        <v>92113</v>
      </c>
      <c r="G188" s="317">
        <v>132</v>
      </c>
      <c r="H188" s="316" t="s">
        <v>274</v>
      </c>
      <c r="I188" s="317">
        <v>7</v>
      </c>
      <c r="J188" s="318">
        <f t="shared" si="8"/>
        <v>6</v>
      </c>
      <c r="K188" s="67" t="s">
        <v>97</v>
      </c>
      <c r="L188" s="316" t="s">
        <v>222</v>
      </c>
      <c r="M188" s="316" t="s">
        <v>216</v>
      </c>
      <c r="N188" s="38">
        <f>VLOOKUP($E188,'ZipCode Coordinates'!$A:$E,4,FALSE)</f>
        <v>2177700</v>
      </c>
      <c r="O188" s="38">
        <f>VLOOKUP($E188,'ZipCode Coordinates'!$A:$E,5,FALSE)</f>
        <v>6311340</v>
      </c>
      <c r="P188" s="38">
        <f>VLOOKUP($F188,'ZipCode Coordinates'!$A:$E,4,FALSE)</f>
        <v>1834470</v>
      </c>
      <c r="Q188" s="38">
        <f>VLOOKUP($F188,'ZipCode Coordinates'!$A:$E,5,FALSE)</f>
        <v>6294590</v>
      </c>
      <c r="R188" s="230" t="str">
        <f>IFERROR(VLOOKUP($L188,'External Gateways'!$A$6:$D$10,2,FALSE),"")</f>
        <v>I-15</v>
      </c>
      <c r="S188" s="38">
        <f>IFERROR(VLOOKUP($L188,'External Gateways'!$A$6:$D$10,3,FALSE),N188)</f>
        <v>2102195</v>
      </c>
      <c r="T188" s="38">
        <f>IFERROR(VLOOKUP($L188,'External Gateways'!$A$6:$D$10,4,FALSE),O188)</f>
        <v>6289147</v>
      </c>
      <c r="U188" s="231">
        <f t="shared" si="6"/>
        <v>14.905115649451727</v>
      </c>
      <c r="V188" s="231">
        <f t="shared" si="7"/>
        <v>102.18976870109654</v>
      </c>
    </row>
    <row r="189" spans="1:22" ht="15" customHeight="1" x14ac:dyDescent="0.45">
      <c r="A189" s="216">
        <v>1602</v>
      </c>
      <c r="B189" s="316" t="s">
        <v>302</v>
      </c>
      <c r="C189" s="316" t="s">
        <v>251</v>
      </c>
      <c r="D189" s="316" t="s">
        <v>273</v>
      </c>
      <c r="E189" s="67">
        <v>92249</v>
      </c>
      <c r="F189" s="318">
        <v>91906</v>
      </c>
      <c r="G189" s="317">
        <v>112</v>
      </c>
      <c r="H189" s="316" t="s">
        <v>239</v>
      </c>
      <c r="I189" s="317">
        <v>7</v>
      </c>
      <c r="J189" s="318">
        <f t="shared" si="8"/>
        <v>6</v>
      </c>
      <c r="K189" s="67" t="s">
        <v>97</v>
      </c>
      <c r="L189" s="316" t="s">
        <v>264</v>
      </c>
      <c r="M189" s="316" t="s">
        <v>273</v>
      </c>
      <c r="N189" s="38">
        <f>VLOOKUP($E189,'ZipCode Coordinates'!$A:$E,4,FALSE)</f>
        <v>1842600</v>
      </c>
      <c r="O189" s="38">
        <f>VLOOKUP($E189,'ZipCode Coordinates'!$A:$E,5,FALSE)</f>
        <v>6804870</v>
      </c>
      <c r="P189" s="38">
        <f>VLOOKUP($F189,'ZipCode Coordinates'!$A:$E,4,FALSE)</f>
        <v>1833150</v>
      </c>
      <c r="Q189" s="38">
        <f>VLOOKUP($F189,'ZipCode Coordinates'!$A:$E,5,FALSE)</f>
        <v>6479630</v>
      </c>
      <c r="R189" s="230" t="str">
        <f>IFERROR(VLOOKUP($L189,'External Gateways'!$A$6:$D$10,2,FALSE),"")</f>
        <v>I-8</v>
      </c>
      <c r="S189" s="38">
        <f>IFERROR(VLOOKUP($L189,'External Gateways'!$A$6:$D$10,3,FALSE),N189)</f>
        <v>1814524</v>
      </c>
      <c r="T189" s="38">
        <f>IFERROR(VLOOKUP($L189,'External Gateways'!$A$6:$D$10,4,FALSE),O189)</f>
        <v>6606089</v>
      </c>
      <c r="U189" s="231">
        <f t="shared" si="6"/>
        <v>38.021581107499969</v>
      </c>
      <c r="V189" s="231">
        <f t="shared" si="7"/>
        <v>35.956837785000062</v>
      </c>
    </row>
    <row r="190" spans="1:22" ht="15" customHeight="1" x14ac:dyDescent="0.45">
      <c r="A190" s="216">
        <v>1609</v>
      </c>
      <c r="B190" s="316" t="s">
        <v>215</v>
      </c>
      <c r="C190" s="316" t="s">
        <v>95</v>
      </c>
      <c r="D190" s="316" t="s">
        <v>216</v>
      </c>
      <c r="E190" s="67">
        <v>92592</v>
      </c>
      <c r="F190" s="318">
        <v>92135</v>
      </c>
      <c r="G190" s="317">
        <v>136</v>
      </c>
      <c r="H190" s="316" t="s">
        <v>241</v>
      </c>
      <c r="I190" s="317">
        <v>7</v>
      </c>
      <c r="J190" s="318">
        <f t="shared" si="8"/>
        <v>6</v>
      </c>
      <c r="K190" s="67" t="s">
        <v>95</v>
      </c>
      <c r="L190" s="316" t="s">
        <v>222</v>
      </c>
      <c r="M190" s="316" t="s">
        <v>216</v>
      </c>
      <c r="N190" s="38">
        <f>VLOOKUP($E190,'ZipCode Coordinates'!$A:$E,4,FALSE)</f>
        <v>2128740</v>
      </c>
      <c r="O190" s="38">
        <f>VLOOKUP($E190,'ZipCode Coordinates'!$A:$E,5,FALSE)</f>
        <v>6328900</v>
      </c>
      <c r="P190" s="38">
        <f>VLOOKUP($F190,'ZipCode Coordinates'!$A:$E,4,FALSE)</f>
        <v>1835720</v>
      </c>
      <c r="Q190" s="38">
        <f>VLOOKUP($F190,'ZipCode Coordinates'!$A:$E,5,FALSE)</f>
        <v>6266670</v>
      </c>
      <c r="R190" s="230" t="str">
        <f>IFERROR(VLOOKUP($L190,'External Gateways'!$A$6:$D$10,2,FALSE),"")</f>
        <v>I-15</v>
      </c>
      <c r="S190" s="38">
        <f>IFERROR(VLOOKUP($L190,'External Gateways'!$A$6:$D$10,3,FALSE),N190)</f>
        <v>2102195</v>
      </c>
      <c r="T190" s="38">
        <f>IFERROR(VLOOKUP($L190,'External Gateways'!$A$6:$D$10,4,FALSE),O190)</f>
        <v>6289147</v>
      </c>
      <c r="U190" s="231">
        <f t="shared" si="6"/>
        <v>9.0532245169037147</v>
      </c>
      <c r="V190" s="231">
        <f t="shared" si="7"/>
        <v>117.89355096619258</v>
      </c>
    </row>
    <row r="191" spans="1:22" ht="15" customHeight="1" x14ac:dyDescent="0.45">
      <c r="A191" s="216">
        <v>1614</v>
      </c>
      <c r="B191" s="316" t="s">
        <v>272</v>
      </c>
      <c r="C191" s="316" t="s">
        <v>234</v>
      </c>
      <c r="D191" s="316" t="s">
        <v>273</v>
      </c>
      <c r="E191" s="67">
        <v>92120</v>
      </c>
      <c r="F191" s="318">
        <v>91962</v>
      </c>
      <c r="G191" s="317">
        <v>74</v>
      </c>
      <c r="H191" s="316" t="s">
        <v>246</v>
      </c>
      <c r="I191" s="317">
        <v>7</v>
      </c>
      <c r="J191" s="318">
        <f t="shared" si="8"/>
        <v>6</v>
      </c>
      <c r="K191" s="67" t="s">
        <v>271</v>
      </c>
      <c r="L191" s="316" t="s">
        <v>231</v>
      </c>
      <c r="M191" s="316" t="s">
        <v>273</v>
      </c>
      <c r="N191" s="38">
        <f>VLOOKUP($E191,'ZipCode Coordinates'!$A:$E,4,FALSE)</f>
        <v>1869860</v>
      </c>
      <c r="O191" s="38">
        <f>VLOOKUP($E191,'ZipCode Coordinates'!$A:$E,5,FALSE)</f>
        <v>6308830</v>
      </c>
      <c r="P191" s="38">
        <f>VLOOKUP($F191,'ZipCode Coordinates'!$A:$E,4,FALSE)</f>
        <v>1874980</v>
      </c>
      <c r="Q191" s="38">
        <f>VLOOKUP($F191,'ZipCode Coordinates'!$A:$E,5,FALSE)</f>
        <v>6499110</v>
      </c>
      <c r="R191" s="230" t="str">
        <f>IFERROR(VLOOKUP($L191,'External Gateways'!$A$6:$D$10,2,FALSE),"")</f>
        <v/>
      </c>
      <c r="S191" s="38">
        <f>IFERROR(VLOOKUP($L191,'External Gateways'!$A$6:$D$10,3,FALSE),N191)</f>
        <v>1869860</v>
      </c>
      <c r="T191" s="38">
        <f>IFERROR(VLOOKUP($L191,'External Gateways'!$A$6:$D$10,4,FALSE),O191)</f>
        <v>6308830</v>
      </c>
      <c r="U191" s="231">
        <f t="shared" si="6"/>
        <v>0</v>
      </c>
      <c r="V191" s="231">
        <f t="shared" si="7"/>
        <v>74</v>
      </c>
    </row>
    <row r="192" spans="1:22" ht="15" customHeight="1" x14ac:dyDescent="0.45">
      <c r="A192" s="216">
        <v>1621</v>
      </c>
      <c r="B192" s="316" t="s">
        <v>306</v>
      </c>
      <c r="C192" s="316" t="s">
        <v>95</v>
      </c>
      <c r="D192" s="316" t="s">
        <v>231</v>
      </c>
      <c r="E192" s="67">
        <v>92562</v>
      </c>
      <c r="F192" s="318">
        <v>92145</v>
      </c>
      <c r="G192" s="317">
        <v>112</v>
      </c>
      <c r="H192" s="316" t="s">
        <v>310</v>
      </c>
      <c r="I192" s="317">
        <v>7</v>
      </c>
      <c r="J192" s="318">
        <f t="shared" si="8"/>
        <v>6</v>
      </c>
      <c r="K192" s="67" t="s">
        <v>95</v>
      </c>
      <c r="L192" s="316" t="s">
        <v>222</v>
      </c>
      <c r="M192" s="316" t="s">
        <v>231</v>
      </c>
      <c r="N192" s="38">
        <f>VLOOKUP($E192,'ZipCode Coordinates'!$A:$E,4,FALSE)</f>
        <v>2144470</v>
      </c>
      <c r="O192" s="38">
        <f>VLOOKUP($E192,'ZipCode Coordinates'!$A:$E,5,FALSE)</f>
        <v>6251450</v>
      </c>
      <c r="P192" s="38">
        <f>VLOOKUP($F192,'ZipCode Coordinates'!$A:$E,4,FALSE)</f>
        <v>1896720</v>
      </c>
      <c r="Q192" s="38">
        <f>VLOOKUP($F192,'ZipCode Coordinates'!$A:$E,5,FALSE)</f>
        <v>6297440</v>
      </c>
      <c r="R192" s="230" t="str">
        <f>IFERROR(VLOOKUP($L192,'External Gateways'!$A$6:$D$10,2,FALSE),"")</f>
        <v>I-15</v>
      </c>
      <c r="S192" s="38">
        <f>IFERROR(VLOOKUP($L192,'External Gateways'!$A$6:$D$10,3,FALSE),N192)</f>
        <v>2102195</v>
      </c>
      <c r="T192" s="38">
        <f>IFERROR(VLOOKUP($L192,'External Gateways'!$A$6:$D$10,4,FALSE),O192)</f>
        <v>6289147</v>
      </c>
      <c r="U192" s="231">
        <f t="shared" si="6"/>
        <v>10.727523233277124</v>
      </c>
      <c r="V192" s="231">
        <f t="shared" si="7"/>
        <v>90.544953533445749</v>
      </c>
    </row>
    <row r="193" spans="1:22" ht="15" customHeight="1" x14ac:dyDescent="0.45">
      <c r="A193" s="216">
        <v>1623</v>
      </c>
      <c r="B193" s="316" t="s">
        <v>238</v>
      </c>
      <c r="C193" s="316" t="s">
        <v>220</v>
      </c>
      <c r="D193" s="316" t="s">
        <v>231</v>
      </c>
      <c r="E193" s="67">
        <v>92586</v>
      </c>
      <c r="F193" s="318">
        <v>92108</v>
      </c>
      <c r="G193" s="317">
        <v>160</v>
      </c>
      <c r="H193" s="316" t="s">
        <v>225</v>
      </c>
      <c r="I193" s="317">
        <v>10</v>
      </c>
      <c r="J193" s="318">
        <f t="shared" si="8"/>
        <v>9</v>
      </c>
      <c r="K193" s="67" t="s">
        <v>97</v>
      </c>
      <c r="L193" s="316" t="s">
        <v>222</v>
      </c>
      <c r="M193" s="316" t="s">
        <v>231</v>
      </c>
      <c r="N193" s="38">
        <f>VLOOKUP($E193,'ZipCode Coordinates'!$A:$E,4,FALSE)</f>
        <v>2202010</v>
      </c>
      <c r="O193" s="38">
        <f>VLOOKUP($E193,'ZipCode Coordinates'!$A:$E,5,FALSE)</f>
        <v>6272780</v>
      </c>
      <c r="P193" s="38">
        <f>VLOOKUP($F193,'ZipCode Coordinates'!$A:$E,4,FALSE)</f>
        <v>1862470</v>
      </c>
      <c r="Q193" s="38">
        <f>VLOOKUP($F193,'ZipCode Coordinates'!$A:$E,5,FALSE)</f>
        <v>6286860</v>
      </c>
      <c r="R193" s="230" t="str">
        <f>IFERROR(VLOOKUP($L193,'External Gateways'!$A$6:$D$10,2,FALSE),"")</f>
        <v>I-15</v>
      </c>
      <c r="S193" s="38">
        <f>IFERROR(VLOOKUP($L193,'External Gateways'!$A$6:$D$10,3,FALSE),N193)</f>
        <v>2102195</v>
      </c>
      <c r="T193" s="38">
        <f>IFERROR(VLOOKUP($L193,'External Gateways'!$A$6:$D$10,4,FALSE),O193)</f>
        <v>6289147</v>
      </c>
      <c r="U193" s="231">
        <f t="shared" si="6"/>
        <v>19.156813510070481</v>
      </c>
      <c r="V193" s="231">
        <f t="shared" si="7"/>
        <v>121.68637297985904</v>
      </c>
    </row>
    <row r="194" spans="1:22" ht="15" customHeight="1" x14ac:dyDescent="0.45">
      <c r="A194" s="216">
        <v>1627</v>
      </c>
      <c r="B194" s="316" t="s">
        <v>286</v>
      </c>
      <c r="C194" s="316" t="s">
        <v>234</v>
      </c>
      <c r="D194" s="316" t="s">
        <v>273</v>
      </c>
      <c r="E194" s="67">
        <v>92021</v>
      </c>
      <c r="F194" s="318">
        <v>91962</v>
      </c>
      <c r="G194" s="317">
        <v>58</v>
      </c>
      <c r="H194" s="316" t="s">
        <v>239</v>
      </c>
      <c r="I194" s="317">
        <v>7</v>
      </c>
      <c r="J194" s="318">
        <f t="shared" si="8"/>
        <v>6</v>
      </c>
      <c r="K194" s="67" t="s">
        <v>271</v>
      </c>
      <c r="L194" s="316" t="s">
        <v>227</v>
      </c>
      <c r="M194" s="316" t="s">
        <v>273</v>
      </c>
      <c r="N194" s="38">
        <f>VLOOKUP($E194,'ZipCode Coordinates'!$A:$E,4,FALSE)</f>
        <v>1885700</v>
      </c>
      <c r="O194" s="38">
        <f>VLOOKUP($E194,'ZipCode Coordinates'!$A:$E,5,FALSE)</f>
        <v>6371420</v>
      </c>
      <c r="P194" s="38">
        <f>VLOOKUP($F194,'ZipCode Coordinates'!$A:$E,4,FALSE)</f>
        <v>1874980</v>
      </c>
      <c r="Q194" s="38">
        <f>VLOOKUP($F194,'ZipCode Coordinates'!$A:$E,5,FALSE)</f>
        <v>6499110</v>
      </c>
      <c r="R194" s="230" t="str">
        <f>IFERROR(VLOOKUP($L194,'External Gateways'!$A$6:$D$10,2,FALSE),"")</f>
        <v/>
      </c>
      <c r="S194" s="38">
        <f>IFERROR(VLOOKUP($L194,'External Gateways'!$A$6:$D$10,3,FALSE),N194)</f>
        <v>1885700</v>
      </c>
      <c r="T194" s="38">
        <f>IFERROR(VLOOKUP($L194,'External Gateways'!$A$6:$D$10,4,FALSE),O194)</f>
        <v>6371420</v>
      </c>
      <c r="U194" s="231">
        <f t="shared" si="6"/>
        <v>0</v>
      </c>
      <c r="V194" s="231">
        <f t="shared" si="7"/>
        <v>58</v>
      </c>
    </row>
    <row r="195" spans="1:22" ht="15" customHeight="1" x14ac:dyDescent="0.45">
      <c r="A195" s="216">
        <v>1629</v>
      </c>
      <c r="B195" s="316" t="s">
        <v>316</v>
      </c>
      <c r="C195" s="316" t="s">
        <v>317</v>
      </c>
      <c r="D195" s="316" t="s">
        <v>249</v>
      </c>
      <c r="E195" s="67">
        <v>92563</v>
      </c>
      <c r="F195" s="318">
        <v>92672</v>
      </c>
      <c r="G195" s="317">
        <v>106</v>
      </c>
      <c r="H195" s="316" t="s">
        <v>240</v>
      </c>
      <c r="I195" s="317">
        <v>8</v>
      </c>
      <c r="J195" s="318">
        <f t="shared" si="8"/>
        <v>7</v>
      </c>
      <c r="K195" s="67" t="s">
        <v>97</v>
      </c>
      <c r="L195" s="316" t="s">
        <v>222</v>
      </c>
      <c r="M195" s="316" t="s">
        <v>249</v>
      </c>
      <c r="N195" s="38">
        <f>VLOOKUP($E195,'ZipCode Coordinates'!$A:$E,4,FALSE)</f>
        <v>2156450</v>
      </c>
      <c r="O195" s="38">
        <f>VLOOKUP($E195,'ZipCode Coordinates'!$A:$E,5,FALSE)</f>
        <v>6288710</v>
      </c>
      <c r="P195" s="38">
        <f>VLOOKUP($F195,'ZipCode Coordinates'!$A:$E,4,FALSE)</f>
        <v>2090210</v>
      </c>
      <c r="Q195" s="38">
        <f>VLOOKUP($F195,'ZipCode Coordinates'!$A:$E,5,FALSE)</f>
        <v>6163720</v>
      </c>
      <c r="R195" s="230" t="str">
        <f>IFERROR(VLOOKUP($L195,'External Gateways'!$A$6:$D$10,2,FALSE),"")</f>
        <v>I-15</v>
      </c>
      <c r="S195" s="38">
        <f>IFERROR(VLOOKUP($L195,'External Gateways'!$A$6:$D$10,3,FALSE),N195)</f>
        <v>2102195</v>
      </c>
      <c r="T195" s="38">
        <f>IFERROR(VLOOKUP($L195,'External Gateways'!$A$6:$D$10,4,FALSE),O195)</f>
        <v>6289147</v>
      </c>
      <c r="U195" s="231">
        <f t="shared" ref="U195:U258" si="9">SQRT((S195-N195)^2+(T195-O195)^2)/5280</f>
        <v>10.275901494735123</v>
      </c>
      <c r="V195" s="231">
        <f t="shared" ref="V195:V258" si="10">MAX(G195-2*U195,0)</f>
        <v>85.448197010529753</v>
      </c>
    </row>
    <row r="196" spans="1:22" ht="15" customHeight="1" x14ac:dyDescent="0.45">
      <c r="A196" s="216">
        <v>1631</v>
      </c>
      <c r="B196" s="316" t="s">
        <v>272</v>
      </c>
      <c r="C196" s="316" t="s">
        <v>234</v>
      </c>
      <c r="D196" s="316" t="s">
        <v>218</v>
      </c>
      <c r="E196" s="67">
        <v>92584</v>
      </c>
      <c r="F196" s="318">
        <v>92154</v>
      </c>
      <c r="G196" s="317">
        <v>148</v>
      </c>
      <c r="H196" s="316" t="s">
        <v>257</v>
      </c>
      <c r="I196" s="317">
        <v>9</v>
      </c>
      <c r="J196" s="318">
        <f t="shared" ref="J196:J259" si="11">I196-1</f>
        <v>8</v>
      </c>
      <c r="K196" s="67" t="s">
        <v>271</v>
      </c>
      <c r="L196" s="316" t="s">
        <v>222</v>
      </c>
      <c r="M196" s="316" t="s">
        <v>218</v>
      </c>
      <c r="N196" s="38">
        <f>VLOOKUP($E196,'ZipCode Coordinates'!$A:$E,4,FALSE)</f>
        <v>2185160</v>
      </c>
      <c r="O196" s="38">
        <f>VLOOKUP($E196,'ZipCode Coordinates'!$A:$E,5,FALSE)</f>
        <v>6280270</v>
      </c>
      <c r="P196" s="38">
        <f>VLOOKUP($F196,'ZipCode Coordinates'!$A:$E,4,FALSE)</f>
        <v>1787080</v>
      </c>
      <c r="Q196" s="38">
        <f>VLOOKUP($F196,'ZipCode Coordinates'!$A:$E,5,FALSE)</f>
        <v>6330680</v>
      </c>
      <c r="R196" s="230" t="str">
        <f>IFERROR(VLOOKUP($L196,'External Gateways'!$A$6:$D$10,2,FALSE),"")</f>
        <v>I-15</v>
      </c>
      <c r="S196" s="38">
        <f>IFERROR(VLOOKUP($L196,'External Gateways'!$A$6:$D$10,3,FALSE),N196)</f>
        <v>2102195</v>
      </c>
      <c r="T196" s="38">
        <f>IFERROR(VLOOKUP($L196,'External Gateways'!$A$6:$D$10,4,FALSE),O196)</f>
        <v>6289147</v>
      </c>
      <c r="U196" s="231">
        <f t="shared" si="9"/>
        <v>15.802756507931361</v>
      </c>
      <c r="V196" s="231">
        <f t="shared" si="10"/>
        <v>116.39448698413727</v>
      </c>
    </row>
    <row r="197" spans="1:22" ht="15" customHeight="1" x14ac:dyDescent="0.45">
      <c r="A197" s="216">
        <v>1641</v>
      </c>
      <c r="B197" s="316" t="s">
        <v>342</v>
      </c>
      <c r="C197" s="316" t="s">
        <v>230</v>
      </c>
      <c r="D197" s="316" t="s">
        <v>231</v>
      </c>
      <c r="E197" s="67">
        <v>92592</v>
      </c>
      <c r="F197" s="318">
        <v>92127</v>
      </c>
      <c r="G197" s="317">
        <v>76</v>
      </c>
      <c r="H197" s="316" t="s">
        <v>343</v>
      </c>
      <c r="I197" s="317">
        <v>9</v>
      </c>
      <c r="J197" s="318">
        <f t="shared" si="11"/>
        <v>8</v>
      </c>
      <c r="K197" s="67" t="s">
        <v>97</v>
      </c>
      <c r="L197" s="316" t="s">
        <v>222</v>
      </c>
      <c r="M197" s="316" t="s">
        <v>231</v>
      </c>
      <c r="N197" s="38">
        <f>VLOOKUP($E197,'ZipCode Coordinates'!$A:$E,4,FALSE)</f>
        <v>2128740</v>
      </c>
      <c r="O197" s="38">
        <f>VLOOKUP($E197,'ZipCode Coordinates'!$A:$E,5,FALSE)</f>
        <v>6328900</v>
      </c>
      <c r="P197" s="38">
        <f>VLOOKUP($F197,'ZipCode Coordinates'!$A:$E,4,FALSE)</f>
        <v>1951970</v>
      </c>
      <c r="Q197" s="38">
        <f>VLOOKUP($F197,'ZipCode Coordinates'!$A:$E,5,FALSE)</f>
        <v>6293830</v>
      </c>
      <c r="R197" s="230" t="str">
        <f>IFERROR(VLOOKUP($L197,'External Gateways'!$A$6:$D$10,2,FALSE),"")</f>
        <v>I-15</v>
      </c>
      <c r="S197" s="38">
        <f>IFERROR(VLOOKUP($L197,'External Gateways'!$A$6:$D$10,3,FALSE),N197)</f>
        <v>2102195</v>
      </c>
      <c r="T197" s="38">
        <f>IFERROR(VLOOKUP($L197,'External Gateways'!$A$6:$D$10,4,FALSE),O197)</f>
        <v>6289147</v>
      </c>
      <c r="U197" s="231">
        <f t="shared" si="9"/>
        <v>9.0532245169037147</v>
      </c>
      <c r="V197" s="231">
        <f t="shared" si="10"/>
        <v>57.893550966192571</v>
      </c>
    </row>
    <row r="198" spans="1:22" ht="15" customHeight="1" x14ac:dyDescent="0.45">
      <c r="A198" s="216">
        <v>1658</v>
      </c>
      <c r="B198" s="316" t="s">
        <v>314</v>
      </c>
      <c r="C198" s="316" t="s">
        <v>234</v>
      </c>
      <c r="D198" s="316" t="s">
        <v>231</v>
      </c>
      <c r="E198" s="67">
        <v>92026</v>
      </c>
      <c r="F198" s="318">
        <v>92161</v>
      </c>
      <c r="G198" s="317">
        <v>65</v>
      </c>
      <c r="H198" s="316" t="s">
        <v>235</v>
      </c>
      <c r="I198" s="317">
        <v>7</v>
      </c>
      <c r="J198" s="318">
        <f t="shared" si="11"/>
        <v>6</v>
      </c>
      <c r="K198" s="67" t="s">
        <v>271</v>
      </c>
      <c r="L198" s="316" t="s">
        <v>224</v>
      </c>
      <c r="M198" s="316" t="s">
        <v>231</v>
      </c>
      <c r="N198" s="38">
        <f>VLOOKUP($E198,'ZipCode Coordinates'!$A:$E,4,FALSE)</f>
        <v>2022480</v>
      </c>
      <c r="O198" s="38">
        <f>VLOOKUP($E198,'ZipCode Coordinates'!$A:$E,5,FALSE)</f>
        <v>6297420</v>
      </c>
      <c r="P198" s="38">
        <f>VLOOKUP($F198,'ZipCode Coordinates'!$A:$E,4,FALSE)</f>
        <v>1899477</v>
      </c>
      <c r="Q198" s="38">
        <f>VLOOKUP($F198,'ZipCode Coordinates'!$A:$E,5,FALSE)</f>
        <v>6258957</v>
      </c>
      <c r="R198" s="230" t="str">
        <f>IFERROR(VLOOKUP($L198,'External Gateways'!$A$6:$D$10,2,FALSE),"")</f>
        <v/>
      </c>
      <c r="S198" s="38">
        <f>IFERROR(VLOOKUP($L198,'External Gateways'!$A$6:$D$10,3,FALSE),N198)</f>
        <v>2022480</v>
      </c>
      <c r="T198" s="38">
        <f>IFERROR(VLOOKUP($L198,'External Gateways'!$A$6:$D$10,4,FALSE),O198)</f>
        <v>6297420</v>
      </c>
      <c r="U198" s="231">
        <f t="shared" si="9"/>
        <v>0</v>
      </c>
      <c r="V198" s="231">
        <f t="shared" si="10"/>
        <v>65</v>
      </c>
    </row>
    <row r="199" spans="1:22" ht="15" customHeight="1" x14ac:dyDescent="0.45">
      <c r="A199" s="216">
        <v>1665</v>
      </c>
      <c r="B199" s="316" t="s">
        <v>344</v>
      </c>
      <c r="C199" s="316" t="s">
        <v>220</v>
      </c>
      <c r="D199" s="316" t="s">
        <v>249</v>
      </c>
      <c r="E199" s="67">
        <v>92592</v>
      </c>
      <c r="F199" s="318">
        <v>92056</v>
      </c>
      <c r="G199" s="317">
        <v>62</v>
      </c>
      <c r="H199" s="316" t="s">
        <v>255</v>
      </c>
      <c r="I199" s="317">
        <v>12</v>
      </c>
      <c r="J199" s="318">
        <f t="shared" si="11"/>
        <v>11</v>
      </c>
      <c r="K199" s="67" t="s">
        <v>97</v>
      </c>
      <c r="L199" s="316" t="s">
        <v>222</v>
      </c>
      <c r="M199" s="316" t="s">
        <v>249</v>
      </c>
      <c r="N199" s="38">
        <f>VLOOKUP($E199,'ZipCode Coordinates'!$A:$E,4,FALSE)</f>
        <v>2128740</v>
      </c>
      <c r="O199" s="38">
        <f>VLOOKUP($E199,'ZipCode Coordinates'!$A:$E,5,FALSE)</f>
        <v>6328900</v>
      </c>
      <c r="P199" s="38">
        <f>VLOOKUP($F199,'ZipCode Coordinates'!$A:$E,4,FALSE)</f>
        <v>2018560</v>
      </c>
      <c r="Q199" s="38">
        <f>VLOOKUP($F199,'ZipCode Coordinates'!$A:$E,5,FALSE)</f>
        <v>6243750</v>
      </c>
      <c r="R199" s="230" t="str">
        <f>IFERROR(VLOOKUP($L199,'External Gateways'!$A$6:$D$10,2,FALSE),"")</f>
        <v>I-15</v>
      </c>
      <c r="S199" s="38">
        <f>IFERROR(VLOOKUP($L199,'External Gateways'!$A$6:$D$10,3,FALSE),N199)</f>
        <v>2102195</v>
      </c>
      <c r="T199" s="38">
        <f>IFERROR(VLOOKUP($L199,'External Gateways'!$A$6:$D$10,4,FALSE),O199)</f>
        <v>6289147</v>
      </c>
      <c r="U199" s="231">
        <f t="shared" si="9"/>
        <v>9.0532245169037147</v>
      </c>
      <c r="V199" s="231">
        <f t="shared" si="10"/>
        <v>43.893550966192571</v>
      </c>
    </row>
    <row r="200" spans="1:22" ht="15" customHeight="1" x14ac:dyDescent="0.45">
      <c r="A200" s="216">
        <v>1671</v>
      </c>
      <c r="B200" s="316" t="s">
        <v>345</v>
      </c>
      <c r="C200" s="316" t="s">
        <v>234</v>
      </c>
      <c r="D200" s="316" t="s">
        <v>231</v>
      </c>
      <c r="E200" s="67">
        <v>92128</v>
      </c>
      <c r="F200" s="318">
        <v>92108</v>
      </c>
      <c r="G200" s="317">
        <v>118</v>
      </c>
      <c r="H200" s="316" t="s">
        <v>285</v>
      </c>
      <c r="I200" s="317">
        <v>7</v>
      </c>
      <c r="J200" s="318">
        <f t="shared" si="11"/>
        <v>6</v>
      </c>
      <c r="K200" s="67" t="s">
        <v>271</v>
      </c>
      <c r="L200" s="316" t="s">
        <v>231</v>
      </c>
      <c r="M200" s="316" t="s">
        <v>231</v>
      </c>
      <c r="N200" s="38">
        <f>VLOOKUP($E200,'ZipCode Coordinates'!$A:$E,4,FALSE)</f>
        <v>1943580</v>
      </c>
      <c r="O200" s="38">
        <f>VLOOKUP($E200,'ZipCode Coordinates'!$A:$E,5,FALSE)</f>
        <v>6309440</v>
      </c>
      <c r="P200" s="38">
        <f>VLOOKUP($F200,'ZipCode Coordinates'!$A:$E,4,FALSE)</f>
        <v>1862470</v>
      </c>
      <c r="Q200" s="38">
        <f>VLOOKUP($F200,'ZipCode Coordinates'!$A:$E,5,FALSE)</f>
        <v>6286860</v>
      </c>
      <c r="R200" s="230" t="str">
        <f>IFERROR(VLOOKUP($L200,'External Gateways'!$A$6:$D$10,2,FALSE),"")</f>
        <v/>
      </c>
      <c r="S200" s="38">
        <f>IFERROR(VLOOKUP($L200,'External Gateways'!$A$6:$D$10,3,FALSE),N200)</f>
        <v>1943580</v>
      </c>
      <c r="T200" s="38">
        <f>IFERROR(VLOOKUP($L200,'External Gateways'!$A$6:$D$10,4,FALSE),O200)</f>
        <v>6309440</v>
      </c>
      <c r="U200" s="231">
        <f t="shared" si="9"/>
        <v>0</v>
      </c>
      <c r="V200" s="231">
        <f t="shared" si="10"/>
        <v>118</v>
      </c>
    </row>
    <row r="201" spans="1:22" ht="15" customHeight="1" x14ac:dyDescent="0.45">
      <c r="A201" s="216">
        <v>1673</v>
      </c>
      <c r="B201" s="316" t="s">
        <v>276</v>
      </c>
      <c r="C201" s="316" t="s">
        <v>220</v>
      </c>
      <c r="D201" s="316" t="s">
        <v>216</v>
      </c>
      <c r="E201" s="67">
        <v>92584</v>
      </c>
      <c r="F201" s="318">
        <v>92113</v>
      </c>
      <c r="G201" s="317">
        <v>126</v>
      </c>
      <c r="H201" s="316" t="s">
        <v>241</v>
      </c>
      <c r="I201" s="317">
        <v>7</v>
      </c>
      <c r="J201" s="318">
        <f t="shared" si="11"/>
        <v>6</v>
      </c>
      <c r="K201" s="67" t="s">
        <v>97</v>
      </c>
      <c r="L201" s="316" t="s">
        <v>222</v>
      </c>
      <c r="M201" s="316" t="s">
        <v>216</v>
      </c>
      <c r="N201" s="38">
        <f>VLOOKUP($E201,'ZipCode Coordinates'!$A:$E,4,FALSE)</f>
        <v>2185160</v>
      </c>
      <c r="O201" s="38">
        <f>VLOOKUP($E201,'ZipCode Coordinates'!$A:$E,5,FALSE)</f>
        <v>6280270</v>
      </c>
      <c r="P201" s="38">
        <f>VLOOKUP($F201,'ZipCode Coordinates'!$A:$E,4,FALSE)</f>
        <v>1834470</v>
      </c>
      <c r="Q201" s="38">
        <f>VLOOKUP($F201,'ZipCode Coordinates'!$A:$E,5,FALSE)</f>
        <v>6294590</v>
      </c>
      <c r="R201" s="230" t="str">
        <f>IFERROR(VLOOKUP($L201,'External Gateways'!$A$6:$D$10,2,FALSE),"")</f>
        <v>I-15</v>
      </c>
      <c r="S201" s="38">
        <f>IFERROR(VLOOKUP($L201,'External Gateways'!$A$6:$D$10,3,FALSE),N201)</f>
        <v>2102195</v>
      </c>
      <c r="T201" s="38">
        <f>IFERROR(VLOOKUP($L201,'External Gateways'!$A$6:$D$10,4,FALSE),O201)</f>
        <v>6289147</v>
      </c>
      <c r="U201" s="231">
        <f t="shared" si="9"/>
        <v>15.802756507931361</v>
      </c>
      <c r="V201" s="231">
        <f t="shared" si="10"/>
        <v>94.394486984137274</v>
      </c>
    </row>
    <row r="202" spans="1:22" ht="15" customHeight="1" x14ac:dyDescent="0.45">
      <c r="A202" s="216">
        <v>1693</v>
      </c>
      <c r="B202" s="316" t="s">
        <v>314</v>
      </c>
      <c r="C202" s="316" t="s">
        <v>234</v>
      </c>
      <c r="D202" s="316" t="s">
        <v>231</v>
      </c>
      <c r="E202" s="67">
        <v>92058</v>
      </c>
      <c r="F202" s="318">
        <v>92161</v>
      </c>
      <c r="G202" s="317">
        <v>60</v>
      </c>
      <c r="H202" s="316" t="s">
        <v>239</v>
      </c>
      <c r="I202" s="317">
        <v>7</v>
      </c>
      <c r="J202" s="318">
        <f t="shared" si="11"/>
        <v>6</v>
      </c>
      <c r="K202" s="67" t="s">
        <v>271</v>
      </c>
      <c r="L202" s="316" t="s">
        <v>249</v>
      </c>
      <c r="M202" s="316" t="s">
        <v>231</v>
      </c>
      <c r="N202" s="38">
        <f>VLOOKUP($E202,'ZipCode Coordinates'!$A:$E,4,FALSE)</f>
        <v>2042580</v>
      </c>
      <c r="O202" s="38">
        <f>VLOOKUP($E202,'ZipCode Coordinates'!$A:$E,5,FALSE)</f>
        <v>6223930</v>
      </c>
      <c r="P202" s="38">
        <f>VLOOKUP($F202,'ZipCode Coordinates'!$A:$E,4,FALSE)</f>
        <v>1899477</v>
      </c>
      <c r="Q202" s="38">
        <f>VLOOKUP($F202,'ZipCode Coordinates'!$A:$E,5,FALSE)</f>
        <v>6258957</v>
      </c>
      <c r="R202" s="230" t="str">
        <f>IFERROR(VLOOKUP($L202,'External Gateways'!$A$6:$D$10,2,FALSE),"")</f>
        <v/>
      </c>
      <c r="S202" s="38">
        <f>IFERROR(VLOOKUP($L202,'External Gateways'!$A$6:$D$10,3,FALSE),N202)</f>
        <v>2042580</v>
      </c>
      <c r="T202" s="38">
        <f>IFERROR(VLOOKUP($L202,'External Gateways'!$A$6:$D$10,4,FALSE),O202)</f>
        <v>6223930</v>
      </c>
      <c r="U202" s="231">
        <f t="shared" si="9"/>
        <v>0</v>
      </c>
      <c r="V202" s="231">
        <f t="shared" si="10"/>
        <v>60</v>
      </c>
    </row>
    <row r="203" spans="1:22" ht="15" customHeight="1" x14ac:dyDescent="0.45">
      <c r="A203" s="216">
        <v>1700</v>
      </c>
      <c r="B203" s="316" t="s">
        <v>265</v>
      </c>
      <c r="C203" s="316" t="s">
        <v>95</v>
      </c>
      <c r="D203" s="316" t="s">
        <v>231</v>
      </c>
      <c r="E203" s="67">
        <v>92127</v>
      </c>
      <c r="F203" s="318">
        <v>92110</v>
      </c>
      <c r="G203" s="317">
        <v>52</v>
      </c>
      <c r="H203" s="316" t="s">
        <v>241</v>
      </c>
      <c r="I203" s="317">
        <v>7</v>
      </c>
      <c r="J203" s="318">
        <f t="shared" si="11"/>
        <v>6</v>
      </c>
      <c r="K203" s="67" t="s">
        <v>95</v>
      </c>
      <c r="L203" s="316" t="s">
        <v>231</v>
      </c>
      <c r="M203" s="316" t="s">
        <v>231</v>
      </c>
      <c r="N203" s="38">
        <f>VLOOKUP($E203,'ZipCode Coordinates'!$A:$E,4,FALSE)</f>
        <v>1951970</v>
      </c>
      <c r="O203" s="38">
        <f>VLOOKUP($E203,'ZipCode Coordinates'!$A:$E,5,FALSE)</f>
        <v>6293830</v>
      </c>
      <c r="P203" s="38">
        <f>VLOOKUP($F203,'ZipCode Coordinates'!$A:$E,4,FALSE)</f>
        <v>1859050</v>
      </c>
      <c r="Q203" s="38">
        <f>VLOOKUP($F203,'ZipCode Coordinates'!$A:$E,5,FALSE)</f>
        <v>6269400</v>
      </c>
      <c r="R203" s="230" t="str">
        <f>IFERROR(VLOOKUP($L203,'External Gateways'!$A$6:$D$10,2,FALSE),"")</f>
        <v/>
      </c>
      <c r="S203" s="38">
        <f>IFERROR(VLOOKUP($L203,'External Gateways'!$A$6:$D$10,3,FALSE),N203)</f>
        <v>1951970</v>
      </c>
      <c r="T203" s="38">
        <f>IFERROR(VLOOKUP($L203,'External Gateways'!$A$6:$D$10,4,FALSE),O203)</f>
        <v>6293830</v>
      </c>
      <c r="U203" s="231">
        <f t="shared" si="9"/>
        <v>0</v>
      </c>
      <c r="V203" s="231">
        <f t="shared" si="10"/>
        <v>52</v>
      </c>
    </row>
    <row r="204" spans="1:22" ht="15" customHeight="1" x14ac:dyDescent="0.45">
      <c r="A204" s="216">
        <v>1706</v>
      </c>
      <c r="B204" s="316" t="s">
        <v>261</v>
      </c>
      <c r="C204" s="316" t="s">
        <v>95</v>
      </c>
      <c r="D204" s="316" t="s">
        <v>249</v>
      </c>
      <c r="E204" s="67">
        <v>92563</v>
      </c>
      <c r="F204" s="318">
        <v>92055</v>
      </c>
      <c r="G204" s="317">
        <v>72</v>
      </c>
      <c r="H204" s="316" t="s">
        <v>246</v>
      </c>
      <c r="I204" s="317">
        <v>7</v>
      </c>
      <c r="J204" s="318">
        <f t="shared" si="11"/>
        <v>6</v>
      </c>
      <c r="K204" s="67" t="s">
        <v>95</v>
      </c>
      <c r="L204" s="316" t="s">
        <v>222</v>
      </c>
      <c r="M204" s="316" t="s">
        <v>249</v>
      </c>
      <c r="N204" s="38">
        <f>VLOOKUP($E204,'ZipCode Coordinates'!$A:$E,4,FALSE)</f>
        <v>2156450</v>
      </c>
      <c r="O204" s="38">
        <f>VLOOKUP($E204,'ZipCode Coordinates'!$A:$E,5,FALSE)</f>
        <v>6288710</v>
      </c>
      <c r="P204" s="38">
        <f>VLOOKUP($F204,'ZipCode Coordinates'!$A:$E,4,FALSE)</f>
        <v>2082470</v>
      </c>
      <c r="Q204" s="38">
        <f>VLOOKUP($F204,'ZipCode Coordinates'!$A:$E,5,FALSE)</f>
        <v>6206470</v>
      </c>
      <c r="R204" s="230" t="str">
        <f>IFERROR(VLOOKUP($L204,'External Gateways'!$A$6:$D$10,2,FALSE),"")</f>
        <v>I-15</v>
      </c>
      <c r="S204" s="38">
        <f>IFERROR(VLOOKUP($L204,'External Gateways'!$A$6:$D$10,3,FALSE),N204)</f>
        <v>2102195</v>
      </c>
      <c r="T204" s="38">
        <f>IFERROR(VLOOKUP($L204,'External Gateways'!$A$6:$D$10,4,FALSE),O204)</f>
        <v>6289147</v>
      </c>
      <c r="U204" s="231">
        <f t="shared" si="9"/>
        <v>10.275901494735123</v>
      </c>
      <c r="V204" s="231">
        <f t="shared" si="10"/>
        <v>51.448197010529753</v>
      </c>
    </row>
    <row r="205" spans="1:22" ht="15" customHeight="1" x14ac:dyDescent="0.45">
      <c r="A205" s="216">
        <v>1717</v>
      </c>
      <c r="B205" s="316" t="s">
        <v>215</v>
      </c>
      <c r="C205" s="316" t="s">
        <v>95</v>
      </c>
      <c r="D205" s="316" t="s">
        <v>216</v>
      </c>
      <c r="E205" s="67">
        <v>92587</v>
      </c>
      <c r="F205" s="318">
        <v>92135</v>
      </c>
      <c r="G205" s="317">
        <v>150</v>
      </c>
      <c r="H205" s="316" t="s">
        <v>320</v>
      </c>
      <c r="I205" s="317">
        <v>9</v>
      </c>
      <c r="J205" s="318">
        <f t="shared" si="11"/>
        <v>8</v>
      </c>
      <c r="K205" s="67" t="s">
        <v>95</v>
      </c>
      <c r="L205" s="316" t="s">
        <v>222</v>
      </c>
      <c r="M205" s="316" t="s">
        <v>216</v>
      </c>
      <c r="N205" s="38">
        <f>VLOOKUP($E205,'ZipCode Coordinates'!$A:$E,4,FALSE)</f>
        <v>2198430</v>
      </c>
      <c r="O205" s="38">
        <f>VLOOKUP($E205,'ZipCode Coordinates'!$A:$E,5,FALSE)</f>
        <v>6257880</v>
      </c>
      <c r="P205" s="38">
        <f>VLOOKUP($F205,'ZipCode Coordinates'!$A:$E,4,FALSE)</f>
        <v>1835720</v>
      </c>
      <c r="Q205" s="38">
        <f>VLOOKUP($F205,'ZipCode Coordinates'!$A:$E,5,FALSE)</f>
        <v>6266670</v>
      </c>
      <c r="R205" s="230" t="str">
        <f>IFERROR(VLOOKUP($L205,'External Gateways'!$A$6:$D$10,2,FALSE),"")</f>
        <v>I-15</v>
      </c>
      <c r="S205" s="38">
        <f>IFERROR(VLOOKUP($L205,'External Gateways'!$A$6:$D$10,3,FALSE),N205)</f>
        <v>2102195</v>
      </c>
      <c r="T205" s="38">
        <f>IFERROR(VLOOKUP($L205,'External Gateways'!$A$6:$D$10,4,FALSE),O205)</f>
        <v>6289147</v>
      </c>
      <c r="U205" s="231">
        <f t="shared" si="9"/>
        <v>19.164196632747935</v>
      </c>
      <c r="V205" s="231">
        <f t="shared" si="10"/>
        <v>111.67160673450414</v>
      </c>
    </row>
    <row r="206" spans="1:22" ht="15" customHeight="1" x14ac:dyDescent="0.45">
      <c r="A206" s="216">
        <v>1727</v>
      </c>
      <c r="B206" s="316" t="s">
        <v>338</v>
      </c>
      <c r="C206" s="316" t="s">
        <v>220</v>
      </c>
      <c r="D206" s="316" t="s">
        <v>231</v>
      </c>
      <c r="E206" s="67">
        <v>92505</v>
      </c>
      <c r="F206" s="318">
        <v>92121</v>
      </c>
      <c r="G206" s="317">
        <v>178</v>
      </c>
      <c r="H206" s="316" t="s">
        <v>285</v>
      </c>
      <c r="I206" s="317">
        <v>7</v>
      </c>
      <c r="J206" s="318">
        <f t="shared" si="11"/>
        <v>6</v>
      </c>
      <c r="K206" s="67" t="s">
        <v>97</v>
      </c>
      <c r="L206" s="316" t="s">
        <v>222</v>
      </c>
      <c r="M206" s="316" t="s">
        <v>231</v>
      </c>
      <c r="N206" s="38">
        <f>VLOOKUP($E206,'ZipCode Coordinates'!$A:$E,4,FALSE)</f>
        <v>2285700</v>
      </c>
      <c r="O206" s="38">
        <f>VLOOKUP($E206,'ZipCode Coordinates'!$A:$E,5,FALSE)</f>
        <v>6183980</v>
      </c>
      <c r="P206" s="38">
        <f>VLOOKUP($F206,'ZipCode Coordinates'!$A:$E,4,FALSE)</f>
        <v>1907910</v>
      </c>
      <c r="Q206" s="38">
        <f>VLOOKUP($F206,'ZipCode Coordinates'!$A:$E,5,FALSE)</f>
        <v>6269540</v>
      </c>
      <c r="R206" s="230" t="str">
        <f>IFERROR(VLOOKUP($L206,'External Gateways'!$A$6:$D$10,2,FALSE),"")</f>
        <v>I-15</v>
      </c>
      <c r="S206" s="38">
        <f>IFERROR(VLOOKUP($L206,'External Gateways'!$A$6:$D$10,3,FALSE),N206)</f>
        <v>2102195</v>
      </c>
      <c r="T206" s="38">
        <f>IFERROR(VLOOKUP($L206,'External Gateways'!$A$6:$D$10,4,FALSE),O206)</f>
        <v>6289147</v>
      </c>
      <c r="U206" s="231">
        <f t="shared" si="9"/>
        <v>40.057683615015307</v>
      </c>
      <c r="V206" s="231">
        <f t="shared" si="10"/>
        <v>97.884632769969386</v>
      </c>
    </row>
    <row r="207" spans="1:22" ht="15" customHeight="1" x14ac:dyDescent="0.45">
      <c r="A207" s="216">
        <v>1744</v>
      </c>
      <c r="B207" s="316" t="s">
        <v>261</v>
      </c>
      <c r="C207" s="316" t="s">
        <v>95</v>
      </c>
      <c r="D207" s="316" t="s">
        <v>249</v>
      </c>
      <c r="E207" s="67">
        <v>92591</v>
      </c>
      <c r="F207" s="318">
        <v>92055</v>
      </c>
      <c r="G207" s="317">
        <v>64</v>
      </c>
      <c r="H207" s="316" t="s">
        <v>239</v>
      </c>
      <c r="I207" s="317">
        <v>7</v>
      </c>
      <c r="J207" s="318">
        <f t="shared" si="11"/>
        <v>6</v>
      </c>
      <c r="K207" s="67" t="s">
        <v>95</v>
      </c>
      <c r="L207" s="316" t="s">
        <v>222</v>
      </c>
      <c r="M207" s="316" t="s">
        <v>249</v>
      </c>
      <c r="N207" s="38">
        <f>VLOOKUP($E207,'ZipCode Coordinates'!$A:$E,4,FALSE)</f>
        <v>2138420</v>
      </c>
      <c r="O207" s="38">
        <f>VLOOKUP($E207,'ZipCode Coordinates'!$A:$E,5,FALSE)</f>
        <v>6299220</v>
      </c>
      <c r="P207" s="38">
        <f>VLOOKUP($F207,'ZipCode Coordinates'!$A:$E,4,FALSE)</f>
        <v>2082470</v>
      </c>
      <c r="Q207" s="38">
        <f>VLOOKUP($F207,'ZipCode Coordinates'!$A:$E,5,FALSE)</f>
        <v>6206470</v>
      </c>
      <c r="R207" s="230" t="str">
        <f>IFERROR(VLOOKUP($L207,'External Gateways'!$A$6:$D$10,2,FALSE),"")</f>
        <v>I-15</v>
      </c>
      <c r="S207" s="38">
        <f>IFERROR(VLOOKUP($L207,'External Gateways'!$A$6:$D$10,3,FALSE),N207)</f>
        <v>2102195</v>
      </c>
      <c r="T207" s="38">
        <f>IFERROR(VLOOKUP($L207,'External Gateways'!$A$6:$D$10,4,FALSE),O207)</f>
        <v>6289147</v>
      </c>
      <c r="U207" s="231">
        <f t="shared" si="9"/>
        <v>7.1211011888925713</v>
      </c>
      <c r="V207" s="231">
        <f t="shared" si="10"/>
        <v>49.757797622214859</v>
      </c>
    </row>
    <row r="208" spans="1:22" ht="15" customHeight="1" x14ac:dyDescent="0.45">
      <c r="A208" s="216">
        <v>1750</v>
      </c>
      <c r="B208" s="316" t="s">
        <v>314</v>
      </c>
      <c r="C208" s="316" t="s">
        <v>234</v>
      </c>
      <c r="D208" s="316" t="s">
        <v>231</v>
      </c>
      <c r="E208" s="67">
        <v>92027</v>
      </c>
      <c r="F208" s="318">
        <v>92161</v>
      </c>
      <c r="G208" s="317">
        <v>62</v>
      </c>
      <c r="H208" s="316" t="s">
        <v>239</v>
      </c>
      <c r="I208" s="317">
        <v>7</v>
      </c>
      <c r="J208" s="318">
        <f t="shared" si="11"/>
        <v>6</v>
      </c>
      <c r="K208" s="67" t="s">
        <v>271</v>
      </c>
      <c r="L208" s="316" t="s">
        <v>224</v>
      </c>
      <c r="M208" s="316" t="s">
        <v>231</v>
      </c>
      <c r="N208" s="38">
        <f>VLOOKUP($E208,'ZipCode Coordinates'!$A:$E,4,FALSE)</f>
        <v>1994010</v>
      </c>
      <c r="O208" s="38">
        <f>VLOOKUP($E208,'ZipCode Coordinates'!$A:$E,5,FALSE)</f>
        <v>6337210</v>
      </c>
      <c r="P208" s="38">
        <f>VLOOKUP($F208,'ZipCode Coordinates'!$A:$E,4,FALSE)</f>
        <v>1899477</v>
      </c>
      <c r="Q208" s="38">
        <f>VLOOKUP($F208,'ZipCode Coordinates'!$A:$E,5,FALSE)</f>
        <v>6258957</v>
      </c>
      <c r="R208" s="230" t="str">
        <f>IFERROR(VLOOKUP($L208,'External Gateways'!$A$6:$D$10,2,FALSE),"")</f>
        <v/>
      </c>
      <c r="S208" s="38">
        <f>IFERROR(VLOOKUP($L208,'External Gateways'!$A$6:$D$10,3,FALSE),N208)</f>
        <v>1994010</v>
      </c>
      <c r="T208" s="38">
        <f>IFERROR(VLOOKUP($L208,'External Gateways'!$A$6:$D$10,4,FALSE),O208)</f>
        <v>6337210</v>
      </c>
      <c r="U208" s="231">
        <f t="shared" si="9"/>
        <v>0</v>
      </c>
      <c r="V208" s="231">
        <f t="shared" si="10"/>
        <v>62</v>
      </c>
    </row>
    <row r="209" spans="1:22" ht="15" customHeight="1" x14ac:dyDescent="0.45">
      <c r="A209" s="216">
        <v>1753</v>
      </c>
      <c r="B209" s="316" t="s">
        <v>338</v>
      </c>
      <c r="C209" s="316" t="s">
        <v>220</v>
      </c>
      <c r="D209" s="316" t="s">
        <v>231</v>
      </c>
      <c r="E209" s="67">
        <v>92530</v>
      </c>
      <c r="F209" s="318">
        <v>92121</v>
      </c>
      <c r="G209" s="317">
        <v>124</v>
      </c>
      <c r="H209" s="316" t="s">
        <v>262</v>
      </c>
      <c r="I209" s="317">
        <v>8</v>
      </c>
      <c r="J209" s="318">
        <f t="shared" si="11"/>
        <v>7</v>
      </c>
      <c r="K209" s="67" t="s">
        <v>97</v>
      </c>
      <c r="L209" s="316" t="s">
        <v>222</v>
      </c>
      <c r="M209" s="316" t="s">
        <v>231</v>
      </c>
      <c r="N209" s="38">
        <f>VLOOKUP($E209,'ZipCode Coordinates'!$A:$E,4,FALSE)</f>
        <v>2166440</v>
      </c>
      <c r="O209" s="38">
        <f>VLOOKUP($E209,'ZipCode Coordinates'!$A:$E,5,FALSE)</f>
        <v>6212730</v>
      </c>
      <c r="P209" s="38">
        <f>VLOOKUP($F209,'ZipCode Coordinates'!$A:$E,4,FALSE)</f>
        <v>1907910</v>
      </c>
      <c r="Q209" s="38">
        <f>VLOOKUP($F209,'ZipCode Coordinates'!$A:$E,5,FALSE)</f>
        <v>6269540</v>
      </c>
      <c r="R209" s="230" t="str">
        <f>IFERROR(VLOOKUP($L209,'External Gateways'!$A$6:$D$10,2,FALSE),"")</f>
        <v>I-15</v>
      </c>
      <c r="S209" s="38">
        <f>IFERROR(VLOOKUP($L209,'External Gateways'!$A$6:$D$10,3,FALSE),N209)</f>
        <v>2102195</v>
      </c>
      <c r="T209" s="38">
        <f>IFERROR(VLOOKUP($L209,'External Gateways'!$A$6:$D$10,4,FALSE),O209)</f>
        <v>6289147</v>
      </c>
      <c r="U209" s="231">
        <f t="shared" si="9"/>
        <v>18.908097166137583</v>
      </c>
      <c r="V209" s="231">
        <f t="shared" si="10"/>
        <v>86.18380566772484</v>
      </c>
    </row>
    <row r="210" spans="1:22" ht="15" customHeight="1" x14ac:dyDescent="0.45">
      <c r="A210" s="216">
        <v>1754</v>
      </c>
      <c r="B210" s="316" t="s">
        <v>261</v>
      </c>
      <c r="C210" s="316" t="s">
        <v>95</v>
      </c>
      <c r="D210" s="316" t="s">
        <v>249</v>
      </c>
      <c r="E210" s="67">
        <v>92584</v>
      </c>
      <c r="F210" s="318">
        <v>92055</v>
      </c>
      <c r="G210" s="317">
        <v>68</v>
      </c>
      <c r="H210" s="316" t="s">
        <v>274</v>
      </c>
      <c r="I210" s="317">
        <v>7</v>
      </c>
      <c r="J210" s="318">
        <f t="shared" si="11"/>
        <v>6</v>
      </c>
      <c r="K210" s="67" t="s">
        <v>95</v>
      </c>
      <c r="L210" s="316" t="s">
        <v>222</v>
      </c>
      <c r="M210" s="316" t="s">
        <v>249</v>
      </c>
      <c r="N210" s="38">
        <f>VLOOKUP($E210,'ZipCode Coordinates'!$A:$E,4,FALSE)</f>
        <v>2185160</v>
      </c>
      <c r="O210" s="38">
        <f>VLOOKUP($E210,'ZipCode Coordinates'!$A:$E,5,FALSE)</f>
        <v>6280270</v>
      </c>
      <c r="P210" s="38">
        <f>VLOOKUP($F210,'ZipCode Coordinates'!$A:$E,4,FALSE)</f>
        <v>2082470</v>
      </c>
      <c r="Q210" s="38">
        <f>VLOOKUP($F210,'ZipCode Coordinates'!$A:$E,5,FALSE)</f>
        <v>6206470</v>
      </c>
      <c r="R210" s="230" t="str">
        <f>IFERROR(VLOOKUP($L210,'External Gateways'!$A$6:$D$10,2,FALSE),"")</f>
        <v>I-15</v>
      </c>
      <c r="S210" s="38">
        <f>IFERROR(VLOOKUP($L210,'External Gateways'!$A$6:$D$10,3,FALSE),N210)</f>
        <v>2102195</v>
      </c>
      <c r="T210" s="38">
        <f>IFERROR(VLOOKUP($L210,'External Gateways'!$A$6:$D$10,4,FALSE),O210)</f>
        <v>6289147</v>
      </c>
      <c r="U210" s="231">
        <f t="shared" si="9"/>
        <v>15.802756507931361</v>
      </c>
      <c r="V210" s="231">
        <f t="shared" si="10"/>
        <v>36.394486984137274</v>
      </c>
    </row>
    <row r="211" spans="1:22" ht="15" customHeight="1" x14ac:dyDescent="0.45">
      <c r="A211" s="216">
        <v>1756</v>
      </c>
      <c r="B211" s="316" t="s">
        <v>306</v>
      </c>
      <c r="C211" s="316" t="s">
        <v>95</v>
      </c>
      <c r="D211" s="316" t="s">
        <v>231</v>
      </c>
      <c r="E211" s="67">
        <v>91913</v>
      </c>
      <c r="F211" s="318">
        <v>92145</v>
      </c>
      <c r="G211" s="317">
        <v>77</v>
      </c>
      <c r="H211" s="316" t="s">
        <v>217</v>
      </c>
      <c r="I211" s="317">
        <v>7</v>
      </c>
      <c r="J211" s="318">
        <f t="shared" si="11"/>
        <v>6</v>
      </c>
      <c r="K211" s="67" t="s">
        <v>95</v>
      </c>
      <c r="L211" s="316" t="s">
        <v>218</v>
      </c>
      <c r="M211" s="316" t="s">
        <v>231</v>
      </c>
      <c r="N211" s="38">
        <f>VLOOKUP($E211,'ZipCode Coordinates'!$A:$E,4,FALSE)</f>
        <v>1810320</v>
      </c>
      <c r="O211" s="38">
        <f>VLOOKUP($E211,'ZipCode Coordinates'!$A:$E,5,FALSE)</f>
        <v>6334990</v>
      </c>
      <c r="P211" s="38">
        <f>VLOOKUP($F211,'ZipCode Coordinates'!$A:$E,4,FALSE)</f>
        <v>1896720</v>
      </c>
      <c r="Q211" s="38">
        <f>VLOOKUP($F211,'ZipCode Coordinates'!$A:$E,5,FALSE)</f>
        <v>6297440</v>
      </c>
      <c r="R211" s="230" t="str">
        <f>IFERROR(VLOOKUP($L211,'External Gateways'!$A$6:$D$10,2,FALSE),"")</f>
        <v/>
      </c>
      <c r="S211" s="38">
        <f>IFERROR(VLOOKUP($L211,'External Gateways'!$A$6:$D$10,3,FALSE),N211)</f>
        <v>1810320</v>
      </c>
      <c r="T211" s="38">
        <f>IFERROR(VLOOKUP($L211,'External Gateways'!$A$6:$D$10,4,FALSE),O211)</f>
        <v>6334990</v>
      </c>
      <c r="U211" s="231">
        <f t="shared" si="9"/>
        <v>0</v>
      </c>
      <c r="V211" s="231">
        <f t="shared" si="10"/>
        <v>77</v>
      </c>
    </row>
    <row r="212" spans="1:22" ht="15" customHeight="1" x14ac:dyDescent="0.45">
      <c r="A212" s="216">
        <v>1761</v>
      </c>
      <c r="B212" s="316" t="s">
        <v>314</v>
      </c>
      <c r="C212" s="316" t="s">
        <v>234</v>
      </c>
      <c r="D212" s="316" t="s">
        <v>231</v>
      </c>
      <c r="E212" s="67">
        <v>92563</v>
      </c>
      <c r="F212" s="318">
        <v>92161</v>
      </c>
      <c r="G212" s="317">
        <v>134</v>
      </c>
      <c r="H212" s="316" t="s">
        <v>274</v>
      </c>
      <c r="I212" s="317">
        <v>7</v>
      </c>
      <c r="J212" s="318">
        <f t="shared" si="11"/>
        <v>6</v>
      </c>
      <c r="K212" s="67" t="s">
        <v>271</v>
      </c>
      <c r="L212" s="316" t="s">
        <v>222</v>
      </c>
      <c r="M212" s="316" t="s">
        <v>231</v>
      </c>
      <c r="N212" s="38">
        <f>VLOOKUP($E212,'ZipCode Coordinates'!$A:$E,4,FALSE)</f>
        <v>2156450</v>
      </c>
      <c r="O212" s="38">
        <f>VLOOKUP($E212,'ZipCode Coordinates'!$A:$E,5,FALSE)</f>
        <v>6288710</v>
      </c>
      <c r="P212" s="38">
        <f>VLOOKUP($F212,'ZipCode Coordinates'!$A:$E,4,FALSE)</f>
        <v>1899477</v>
      </c>
      <c r="Q212" s="38">
        <f>VLOOKUP($F212,'ZipCode Coordinates'!$A:$E,5,FALSE)</f>
        <v>6258957</v>
      </c>
      <c r="R212" s="230" t="str">
        <f>IFERROR(VLOOKUP($L212,'External Gateways'!$A$6:$D$10,2,FALSE),"")</f>
        <v>I-15</v>
      </c>
      <c r="S212" s="38">
        <f>IFERROR(VLOOKUP($L212,'External Gateways'!$A$6:$D$10,3,FALSE),N212)</f>
        <v>2102195</v>
      </c>
      <c r="T212" s="38">
        <f>IFERROR(VLOOKUP($L212,'External Gateways'!$A$6:$D$10,4,FALSE),O212)</f>
        <v>6289147</v>
      </c>
      <c r="U212" s="231">
        <f t="shared" si="9"/>
        <v>10.275901494735123</v>
      </c>
      <c r="V212" s="231">
        <f t="shared" si="10"/>
        <v>113.44819701052975</v>
      </c>
    </row>
    <row r="213" spans="1:22" ht="15" customHeight="1" x14ac:dyDescent="0.45">
      <c r="A213" s="216">
        <v>1762</v>
      </c>
      <c r="B213" s="316" t="s">
        <v>346</v>
      </c>
      <c r="C213" s="316" t="s">
        <v>95</v>
      </c>
      <c r="D213" s="316" t="s">
        <v>216</v>
      </c>
      <c r="E213" s="67">
        <v>92040</v>
      </c>
      <c r="F213" s="318">
        <v>92132</v>
      </c>
      <c r="G213" s="317">
        <v>65</v>
      </c>
      <c r="H213" s="316" t="s">
        <v>232</v>
      </c>
      <c r="I213" s="317">
        <v>8</v>
      </c>
      <c r="J213" s="318">
        <f t="shared" si="11"/>
        <v>7</v>
      </c>
      <c r="K213" s="67" t="s">
        <v>95</v>
      </c>
      <c r="L213" s="316" t="s">
        <v>227</v>
      </c>
      <c r="M213" s="316" t="s">
        <v>216</v>
      </c>
      <c r="N213" s="38">
        <f>VLOOKUP($E213,'ZipCode Coordinates'!$A:$E,4,FALSE)</f>
        <v>1912600</v>
      </c>
      <c r="O213" s="38">
        <f>VLOOKUP($E213,'ZipCode Coordinates'!$A:$E,5,FALSE)</f>
        <v>6367510</v>
      </c>
      <c r="P213" s="38">
        <f>VLOOKUP($F213,'ZipCode Coordinates'!$A:$E,4,FALSE)</f>
        <v>1842732</v>
      </c>
      <c r="Q213" s="38">
        <f>VLOOKUP($F213,'ZipCode Coordinates'!$A:$E,5,FALSE)</f>
        <v>6278505</v>
      </c>
      <c r="R213" s="230" t="str">
        <f>IFERROR(VLOOKUP($L213,'External Gateways'!$A$6:$D$10,2,FALSE),"")</f>
        <v/>
      </c>
      <c r="S213" s="38">
        <f>IFERROR(VLOOKUP($L213,'External Gateways'!$A$6:$D$10,3,FALSE),N213)</f>
        <v>1912600</v>
      </c>
      <c r="T213" s="38">
        <f>IFERROR(VLOOKUP($L213,'External Gateways'!$A$6:$D$10,4,FALSE),O213)</f>
        <v>6367510</v>
      </c>
      <c r="U213" s="231">
        <f t="shared" si="9"/>
        <v>0</v>
      </c>
      <c r="V213" s="231">
        <f t="shared" si="10"/>
        <v>65</v>
      </c>
    </row>
    <row r="214" spans="1:22" ht="15" customHeight="1" x14ac:dyDescent="0.45">
      <c r="A214" s="216">
        <v>1772</v>
      </c>
      <c r="B214" s="316" t="s">
        <v>347</v>
      </c>
      <c r="C214" s="316" t="s">
        <v>220</v>
      </c>
      <c r="D214" s="316" t="s">
        <v>216</v>
      </c>
      <c r="E214" s="67">
        <v>92591</v>
      </c>
      <c r="F214" s="318">
        <v>92113</v>
      </c>
      <c r="G214" s="317">
        <v>205</v>
      </c>
      <c r="H214" s="316" t="s">
        <v>225</v>
      </c>
      <c r="I214" s="317">
        <v>10</v>
      </c>
      <c r="J214" s="318">
        <f t="shared" si="11"/>
        <v>9</v>
      </c>
      <c r="K214" s="67" t="s">
        <v>97</v>
      </c>
      <c r="L214" s="316" t="s">
        <v>222</v>
      </c>
      <c r="M214" s="316" t="s">
        <v>216</v>
      </c>
      <c r="N214" s="38">
        <f>VLOOKUP($E214,'ZipCode Coordinates'!$A:$E,4,FALSE)</f>
        <v>2138420</v>
      </c>
      <c r="O214" s="38">
        <f>VLOOKUP($E214,'ZipCode Coordinates'!$A:$E,5,FALSE)</f>
        <v>6299220</v>
      </c>
      <c r="P214" s="38">
        <f>VLOOKUP($F214,'ZipCode Coordinates'!$A:$E,4,FALSE)</f>
        <v>1834470</v>
      </c>
      <c r="Q214" s="38">
        <f>VLOOKUP($F214,'ZipCode Coordinates'!$A:$E,5,FALSE)</f>
        <v>6294590</v>
      </c>
      <c r="R214" s="230" t="str">
        <f>IFERROR(VLOOKUP($L214,'External Gateways'!$A$6:$D$10,2,FALSE),"")</f>
        <v>I-15</v>
      </c>
      <c r="S214" s="38">
        <f>IFERROR(VLOOKUP($L214,'External Gateways'!$A$6:$D$10,3,FALSE),N214)</f>
        <v>2102195</v>
      </c>
      <c r="T214" s="38">
        <f>IFERROR(VLOOKUP($L214,'External Gateways'!$A$6:$D$10,4,FALSE),O214)</f>
        <v>6289147</v>
      </c>
      <c r="U214" s="231">
        <f t="shared" si="9"/>
        <v>7.1211011888925713</v>
      </c>
      <c r="V214" s="231">
        <f t="shared" si="10"/>
        <v>190.75779762221487</v>
      </c>
    </row>
    <row r="215" spans="1:22" ht="15" customHeight="1" x14ac:dyDescent="0.45">
      <c r="A215" s="216">
        <v>1774</v>
      </c>
      <c r="B215" s="316" t="s">
        <v>338</v>
      </c>
      <c r="C215" s="316" t="s">
        <v>220</v>
      </c>
      <c r="D215" s="316" t="s">
        <v>231</v>
      </c>
      <c r="E215" s="67">
        <v>92336</v>
      </c>
      <c r="F215" s="318">
        <v>92121</v>
      </c>
      <c r="G215" s="317">
        <v>172</v>
      </c>
      <c r="H215" s="316" t="s">
        <v>348</v>
      </c>
      <c r="I215" s="317">
        <v>8</v>
      </c>
      <c r="J215" s="318">
        <f t="shared" si="11"/>
        <v>7</v>
      </c>
      <c r="K215" s="67" t="s">
        <v>97</v>
      </c>
      <c r="L215" s="316" t="s">
        <v>340</v>
      </c>
      <c r="M215" s="316" t="s">
        <v>231</v>
      </c>
      <c r="N215" s="38">
        <f>VLOOKUP($E215,'ZipCode Coordinates'!$A:$E,4,FALSE)</f>
        <v>2359740</v>
      </c>
      <c r="O215" s="38">
        <f>VLOOKUP($E215,'ZipCode Coordinates'!$A:$E,5,FALSE)</f>
        <v>6194660</v>
      </c>
      <c r="P215" s="38">
        <f>VLOOKUP($F215,'ZipCode Coordinates'!$A:$E,4,FALSE)</f>
        <v>1907910</v>
      </c>
      <c r="Q215" s="38">
        <f>VLOOKUP($F215,'ZipCode Coordinates'!$A:$E,5,FALSE)</f>
        <v>6269540</v>
      </c>
      <c r="R215" s="230" t="str">
        <f>IFERROR(VLOOKUP($L215,'External Gateways'!$A$6:$D$10,2,FALSE),"")</f>
        <v>I-15</v>
      </c>
      <c r="S215" s="38">
        <f>IFERROR(VLOOKUP($L215,'External Gateways'!$A$6:$D$10,3,FALSE),N215)</f>
        <v>2102195</v>
      </c>
      <c r="T215" s="38">
        <f>IFERROR(VLOOKUP($L215,'External Gateways'!$A$6:$D$10,4,FALSE),O215)</f>
        <v>6289147</v>
      </c>
      <c r="U215" s="231">
        <f t="shared" si="9"/>
        <v>51.956533042816822</v>
      </c>
      <c r="V215" s="231">
        <f t="shared" si="10"/>
        <v>68.086933914366355</v>
      </c>
    </row>
    <row r="216" spans="1:22" ht="15" customHeight="1" x14ac:dyDescent="0.45">
      <c r="A216" s="216">
        <v>1777</v>
      </c>
      <c r="B216" s="316" t="s">
        <v>265</v>
      </c>
      <c r="C216" s="316" t="s">
        <v>95</v>
      </c>
      <c r="D216" s="316" t="s">
        <v>231</v>
      </c>
      <c r="E216" s="67">
        <v>91915</v>
      </c>
      <c r="F216" s="318">
        <v>92110</v>
      </c>
      <c r="G216" s="317">
        <v>50</v>
      </c>
      <c r="H216" s="316" t="s">
        <v>235</v>
      </c>
      <c r="I216" s="317">
        <v>7</v>
      </c>
      <c r="J216" s="318">
        <f t="shared" si="11"/>
        <v>6</v>
      </c>
      <c r="K216" s="67" t="s">
        <v>95</v>
      </c>
      <c r="L216" s="316" t="s">
        <v>227</v>
      </c>
      <c r="M216" s="316" t="s">
        <v>231</v>
      </c>
      <c r="N216" s="38">
        <f>VLOOKUP($E216,'ZipCode Coordinates'!$A:$E,4,FALSE)</f>
        <v>1804550</v>
      </c>
      <c r="O216" s="38">
        <f>VLOOKUP($E216,'ZipCode Coordinates'!$A:$E,5,FALSE)</f>
        <v>6342300</v>
      </c>
      <c r="P216" s="38">
        <f>VLOOKUP($F216,'ZipCode Coordinates'!$A:$E,4,FALSE)</f>
        <v>1859050</v>
      </c>
      <c r="Q216" s="38">
        <f>VLOOKUP($F216,'ZipCode Coordinates'!$A:$E,5,FALSE)</f>
        <v>6269400</v>
      </c>
      <c r="R216" s="230" t="str">
        <f>IFERROR(VLOOKUP($L216,'External Gateways'!$A$6:$D$10,2,FALSE),"")</f>
        <v/>
      </c>
      <c r="S216" s="38">
        <f>IFERROR(VLOOKUP($L216,'External Gateways'!$A$6:$D$10,3,FALSE),N216)</f>
        <v>1804550</v>
      </c>
      <c r="T216" s="38">
        <f>IFERROR(VLOOKUP($L216,'External Gateways'!$A$6:$D$10,4,FALSE),O216)</f>
        <v>6342300</v>
      </c>
      <c r="U216" s="231">
        <f t="shared" si="9"/>
        <v>0</v>
      </c>
      <c r="V216" s="231">
        <f t="shared" si="10"/>
        <v>50</v>
      </c>
    </row>
    <row r="217" spans="1:22" ht="15" customHeight="1" x14ac:dyDescent="0.45">
      <c r="A217" s="216">
        <v>1784</v>
      </c>
      <c r="B217" s="316" t="s">
        <v>297</v>
      </c>
      <c r="C217" s="316" t="s">
        <v>95</v>
      </c>
      <c r="D217" s="316" t="s">
        <v>216</v>
      </c>
      <c r="E217" s="67">
        <v>92596</v>
      </c>
      <c r="F217" s="318">
        <v>92106</v>
      </c>
      <c r="G217" s="317">
        <v>160</v>
      </c>
      <c r="H217" s="316" t="s">
        <v>267</v>
      </c>
      <c r="I217" s="317">
        <v>8</v>
      </c>
      <c r="J217" s="318">
        <f t="shared" si="11"/>
        <v>7</v>
      </c>
      <c r="K217" s="67" t="s">
        <v>95</v>
      </c>
      <c r="L217" s="316" t="s">
        <v>222</v>
      </c>
      <c r="M217" s="316" t="s">
        <v>216</v>
      </c>
      <c r="N217" s="38">
        <f>VLOOKUP($E217,'ZipCode Coordinates'!$A:$E,4,FALSE)</f>
        <v>2177700</v>
      </c>
      <c r="O217" s="38">
        <f>VLOOKUP($E217,'ZipCode Coordinates'!$A:$E,5,FALSE)</f>
        <v>6311340</v>
      </c>
      <c r="P217" s="38">
        <f>VLOOKUP($F217,'ZipCode Coordinates'!$A:$E,4,FALSE)</f>
        <v>1842660</v>
      </c>
      <c r="Q217" s="38">
        <f>VLOOKUP($F217,'ZipCode Coordinates'!$A:$E,5,FALSE)</f>
        <v>6259060</v>
      </c>
      <c r="R217" s="230" t="str">
        <f>IFERROR(VLOOKUP($L217,'External Gateways'!$A$6:$D$10,2,FALSE),"")</f>
        <v>I-15</v>
      </c>
      <c r="S217" s="38">
        <f>IFERROR(VLOOKUP($L217,'External Gateways'!$A$6:$D$10,3,FALSE),N217)</f>
        <v>2102195</v>
      </c>
      <c r="T217" s="38">
        <f>IFERROR(VLOOKUP($L217,'External Gateways'!$A$6:$D$10,4,FALSE),O217)</f>
        <v>6289147</v>
      </c>
      <c r="U217" s="231">
        <f t="shared" si="9"/>
        <v>14.905115649451727</v>
      </c>
      <c r="V217" s="231">
        <f t="shared" si="10"/>
        <v>130.18976870109654</v>
      </c>
    </row>
    <row r="218" spans="1:22" ht="15" customHeight="1" x14ac:dyDescent="0.45">
      <c r="A218" s="216">
        <v>1804</v>
      </c>
      <c r="B218" s="316" t="s">
        <v>327</v>
      </c>
      <c r="C218" s="316" t="s">
        <v>234</v>
      </c>
      <c r="D218" s="316" t="s">
        <v>231</v>
      </c>
      <c r="E218" s="67">
        <v>91915</v>
      </c>
      <c r="F218" s="318">
        <v>92110</v>
      </c>
      <c r="G218" s="317">
        <v>65</v>
      </c>
      <c r="H218" s="316" t="s">
        <v>228</v>
      </c>
      <c r="I218" s="317">
        <v>7</v>
      </c>
      <c r="J218" s="318">
        <f t="shared" si="11"/>
        <v>6</v>
      </c>
      <c r="K218" s="67" t="s">
        <v>97</v>
      </c>
      <c r="L218" s="316" t="s">
        <v>227</v>
      </c>
      <c r="M218" s="316" t="s">
        <v>231</v>
      </c>
      <c r="N218" s="38">
        <f>VLOOKUP($E218,'ZipCode Coordinates'!$A:$E,4,FALSE)</f>
        <v>1804550</v>
      </c>
      <c r="O218" s="38">
        <f>VLOOKUP($E218,'ZipCode Coordinates'!$A:$E,5,FALSE)</f>
        <v>6342300</v>
      </c>
      <c r="P218" s="38">
        <f>VLOOKUP($F218,'ZipCode Coordinates'!$A:$E,4,FALSE)</f>
        <v>1859050</v>
      </c>
      <c r="Q218" s="38">
        <f>VLOOKUP($F218,'ZipCode Coordinates'!$A:$E,5,FALSE)</f>
        <v>6269400</v>
      </c>
      <c r="R218" s="230" t="str">
        <f>IFERROR(VLOOKUP($L218,'External Gateways'!$A$6:$D$10,2,FALSE),"")</f>
        <v/>
      </c>
      <c r="S218" s="38">
        <f>IFERROR(VLOOKUP($L218,'External Gateways'!$A$6:$D$10,3,FALSE),N218)</f>
        <v>1804550</v>
      </c>
      <c r="T218" s="38">
        <f>IFERROR(VLOOKUP($L218,'External Gateways'!$A$6:$D$10,4,FALSE),O218)</f>
        <v>6342300</v>
      </c>
      <c r="U218" s="231">
        <f t="shared" si="9"/>
        <v>0</v>
      </c>
      <c r="V218" s="231">
        <f t="shared" si="10"/>
        <v>65</v>
      </c>
    </row>
    <row r="219" spans="1:22" ht="15" customHeight="1" x14ac:dyDescent="0.45">
      <c r="A219" s="216">
        <v>1805</v>
      </c>
      <c r="B219" s="316" t="s">
        <v>261</v>
      </c>
      <c r="C219" s="316" t="s">
        <v>95</v>
      </c>
      <c r="D219" s="316" t="s">
        <v>249</v>
      </c>
      <c r="E219" s="67">
        <v>91910</v>
      </c>
      <c r="F219" s="318">
        <v>92055</v>
      </c>
      <c r="G219" s="317">
        <v>118</v>
      </c>
      <c r="H219" s="316" t="s">
        <v>285</v>
      </c>
      <c r="I219" s="317">
        <v>7</v>
      </c>
      <c r="J219" s="318">
        <f t="shared" si="11"/>
        <v>6</v>
      </c>
      <c r="K219" s="67" t="s">
        <v>95</v>
      </c>
      <c r="L219" s="316" t="s">
        <v>218</v>
      </c>
      <c r="M219" s="316" t="s">
        <v>249</v>
      </c>
      <c r="N219" s="38">
        <f>VLOOKUP($E219,'ZipCode Coordinates'!$A:$E,4,FALSE)</f>
        <v>1812850</v>
      </c>
      <c r="O219" s="38">
        <f>VLOOKUP($E219,'ZipCode Coordinates'!$A:$E,5,FALSE)</f>
        <v>6313650</v>
      </c>
      <c r="P219" s="38">
        <f>VLOOKUP($F219,'ZipCode Coordinates'!$A:$E,4,FALSE)</f>
        <v>2082470</v>
      </c>
      <c r="Q219" s="38">
        <f>VLOOKUP($F219,'ZipCode Coordinates'!$A:$E,5,FALSE)</f>
        <v>6206470</v>
      </c>
      <c r="R219" s="230" t="str">
        <f>IFERROR(VLOOKUP($L219,'External Gateways'!$A$6:$D$10,2,FALSE),"")</f>
        <v/>
      </c>
      <c r="S219" s="38">
        <f>IFERROR(VLOOKUP($L219,'External Gateways'!$A$6:$D$10,3,FALSE),N219)</f>
        <v>1812850</v>
      </c>
      <c r="T219" s="38">
        <f>IFERROR(VLOOKUP($L219,'External Gateways'!$A$6:$D$10,4,FALSE),O219)</f>
        <v>6313650</v>
      </c>
      <c r="U219" s="231">
        <f t="shared" si="9"/>
        <v>0</v>
      </c>
      <c r="V219" s="231">
        <f t="shared" si="10"/>
        <v>118</v>
      </c>
    </row>
    <row r="220" spans="1:22" ht="15" customHeight="1" x14ac:dyDescent="0.45">
      <c r="A220" s="216">
        <v>1806</v>
      </c>
      <c r="B220" s="316" t="s">
        <v>219</v>
      </c>
      <c r="C220" s="316" t="s">
        <v>220</v>
      </c>
      <c r="D220" s="316" t="s">
        <v>231</v>
      </c>
      <c r="E220" s="67">
        <v>92027</v>
      </c>
      <c r="F220" s="318">
        <v>92123</v>
      </c>
      <c r="G220" s="317">
        <v>60</v>
      </c>
      <c r="H220" s="316" t="s">
        <v>225</v>
      </c>
      <c r="I220" s="317">
        <v>10</v>
      </c>
      <c r="J220" s="318">
        <f t="shared" si="11"/>
        <v>9</v>
      </c>
      <c r="K220" s="67" t="s">
        <v>97</v>
      </c>
      <c r="L220" s="316" t="s">
        <v>224</v>
      </c>
      <c r="M220" s="316" t="s">
        <v>231</v>
      </c>
      <c r="N220" s="38">
        <f>VLOOKUP($E220,'ZipCode Coordinates'!$A:$E,4,FALSE)</f>
        <v>1994010</v>
      </c>
      <c r="O220" s="38">
        <f>VLOOKUP($E220,'ZipCode Coordinates'!$A:$E,5,FALSE)</f>
        <v>6337210</v>
      </c>
      <c r="P220" s="38">
        <f>VLOOKUP($F220,'ZipCode Coordinates'!$A:$E,4,FALSE)</f>
        <v>1874700</v>
      </c>
      <c r="Q220" s="38">
        <f>VLOOKUP($F220,'ZipCode Coordinates'!$A:$E,5,FALSE)</f>
        <v>6289760</v>
      </c>
      <c r="R220" s="230" t="str">
        <f>IFERROR(VLOOKUP($L220,'External Gateways'!$A$6:$D$10,2,FALSE),"")</f>
        <v/>
      </c>
      <c r="S220" s="38">
        <f>IFERROR(VLOOKUP($L220,'External Gateways'!$A$6:$D$10,3,FALSE),N220)</f>
        <v>1994010</v>
      </c>
      <c r="T220" s="38">
        <f>IFERROR(VLOOKUP($L220,'External Gateways'!$A$6:$D$10,4,FALSE),O220)</f>
        <v>6337210</v>
      </c>
      <c r="U220" s="231">
        <f t="shared" si="9"/>
        <v>0</v>
      </c>
      <c r="V220" s="231">
        <f t="shared" si="10"/>
        <v>60</v>
      </c>
    </row>
    <row r="221" spans="1:22" ht="15" customHeight="1" x14ac:dyDescent="0.45">
      <c r="A221" s="216">
        <v>1808</v>
      </c>
      <c r="B221" s="316" t="s">
        <v>306</v>
      </c>
      <c r="C221" s="316" t="s">
        <v>95</v>
      </c>
      <c r="D221" s="316" t="s">
        <v>231</v>
      </c>
      <c r="E221" s="67">
        <v>91913</v>
      </c>
      <c r="F221" s="318">
        <v>92145</v>
      </c>
      <c r="G221" s="317">
        <v>52</v>
      </c>
      <c r="H221" s="316" t="s">
        <v>262</v>
      </c>
      <c r="I221" s="317">
        <v>8</v>
      </c>
      <c r="J221" s="318">
        <f t="shared" si="11"/>
        <v>7</v>
      </c>
      <c r="K221" s="67" t="s">
        <v>95</v>
      </c>
      <c r="L221" s="316" t="s">
        <v>218</v>
      </c>
      <c r="M221" s="316" t="s">
        <v>231</v>
      </c>
      <c r="N221" s="38">
        <f>VLOOKUP($E221,'ZipCode Coordinates'!$A:$E,4,FALSE)</f>
        <v>1810320</v>
      </c>
      <c r="O221" s="38">
        <f>VLOOKUP($E221,'ZipCode Coordinates'!$A:$E,5,FALSE)</f>
        <v>6334990</v>
      </c>
      <c r="P221" s="38">
        <f>VLOOKUP($F221,'ZipCode Coordinates'!$A:$E,4,FALSE)</f>
        <v>1896720</v>
      </c>
      <c r="Q221" s="38">
        <f>VLOOKUP($F221,'ZipCode Coordinates'!$A:$E,5,FALSE)</f>
        <v>6297440</v>
      </c>
      <c r="R221" s="230" t="str">
        <f>IFERROR(VLOOKUP($L221,'External Gateways'!$A$6:$D$10,2,FALSE),"")</f>
        <v/>
      </c>
      <c r="S221" s="38">
        <f>IFERROR(VLOOKUP($L221,'External Gateways'!$A$6:$D$10,3,FALSE),N221)</f>
        <v>1810320</v>
      </c>
      <c r="T221" s="38">
        <f>IFERROR(VLOOKUP($L221,'External Gateways'!$A$6:$D$10,4,FALSE),O221)</f>
        <v>6334990</v>
      </c>
      <c r="U221" s="231">
        <f t="shared" si="9"/>
        <v>0</v>
      </c>
      <c r="V221" s="231">
        <f t="shared" si="10"/>
        <v>52</v>
      </c>
    </row>
    <row r="222" spans="1:22" ht="15" customHeight="1" x14ac:dyDescent="0.45">
      <c r="A222" s="216">
        <v>1817</v>
      </c>
      <c r="B222" s="316" t="s">
        <v>349</v>
      </c>
      <c r="C222" s="316" t="s">
        <v>234</v>
      </c>
      <c r="D222" s="316" t="s">
        <v>216</v>
      </c>
      <c r="E222" s="67">
        <v>92592</v>
      </c>
      <c r="F222" s="318">
        <v>92101</v>
      </c>
      <c r="G222" s="317">
        <v>118</v>
      </c>
      <c r="H222" s="316" t="s">
        <v>239</v>
      </c>
      <c r="I222" s="317">
        <v>7</v>
      </c>
      <c r="J222" s="318">
        <f t="shared" si="11"/>
        <v>6</v>
      </c>
      <c r="K222" s="67" t="s">
        <v>271</v>
      </c>
      <c r="L222" s="316" t="s">
        <v>222</v>
      </c>
      <c r="M222" s="316" t="s">
        <v>216</v>
      </c>
      <c r="N222" s="38">
        <f>VLOOKUP($E222,'ZipCode Coordinates'!$A:$E,4,FALSE)</f>
        <v>2128740</v>
      </c>
      <c r="O222" s="38">
        <f>VLOOKUP($E222,'ZipCode Coordinates'!$A:$E,5,FALSE)</f>
        <v>6328900</v>
      </c>
      <c r="P222" s="38">
        <f>VLOOKUP($F222,'ZipCode Coordinates'!$A:$E,4,FALSE)</f>
        <v>1844080</v>
      </c>
      <c r="Q222" s="38">
        <f>VLOOKUP($F222,'ZipCode Coordinates'!$A:$E,5,FALSE)</f>
        <v>6278770</v>
      </c>
      <c r="R222" s="230" t="str">
        <f>IFERROR(VLOOKUP($L222,'External Gateways'!$A$6:$D$10,2,FALSE),"")</f>
        <v>I-15</v>
      </c>
      <c r="S222" s="38">
        <f>IFERROR(VLOOKUP($L222,'External Gateways'!$A$6:$D$10,3,FALSE),N222)</f>
        <v>2102195</v>
      </c>
      <c r="T222" s="38">
        <f>IFERROR(VLOOKUP($L222,'External Gateways'!$A$6:$D$10,4,FALSE),O222)</f>
        <v>6289147</v>
      </c>
      <c r="U222" s="231">
        <f t="shared" si="9"/>
        <v>9.0532245169037147</v>
      </c>
      <c r="V222" s="231">
        <f t="shared" si="10"/>
        <v>99.893550966192578</v>
      </c>
    </row>
    <row r="223" spans="1:22" ht="15" customHeight="1" x14ac:dyDescent="0.45">
      <c r="A223" s="216">
        <v>1819</v>
      </c>
      <c r="B223" s="316" t="s">
        <v>314</v>
      </c>
      <c r="C223" s="316" t="s">
        <v>234</v>
      </c>
      <c r="D223" s="316" t="s">
        <v>231</v>
      </c>
      <c r="E223" s="67">
        <v>92563</v>
      </c>
      <c r="F223" s="318">
        <v>92161</v>
      </c>
      <c r="G223" s="317">
        <v>112</v>
      </c>
      <c r="H223" s="316" t="s">
        <v>311</v>
      </c>
      <c r="I223" s="317">
        <v>7</v>
      </c>
      <c r="J223" s="318">
        <f t="shared" si="11"/>
        <v>6</v>
      </c>
      <c r="K223" s="67" t="s">
        <v>271</v>
      </c>
      <c r="L223" s="316" t="s">
        <v>222</v>
      </c>
      <c r="M223" s="316" t="s">
        <v>231</v>
      </c>
      <c r="N223" s="38">
        <f>VLOOKUP($E223,'ZipCode Coordinates'!$A:$E,4,FALSE)</f>
        <v>2156450</v>
      </c>
      <c r="O223" s="38">
        <f>VLOOKUP($E223,'ZipCode Coordinates'!$A:$E,5,FALSE)</f>
        <v>6288710</v>
      </c>
      <c r="P223" s="38">
        <f>VLOOKUP($F223,'ZipCode Coordinates'!$A:$E,4,FALSE)</f>
        <v>1899477</v>
      </c>
      <c r="Q223" s="38">
        <f>VLOOKUP($F223,'ZipCode Coordinates'!$A:$E,5,FALSE)</f>
        <v>6258957</v>
      </c>
      <c r="R223" s="230" t="str">
        <f>IFERROR(VLOOKUP($L223,'External Gateways'!$A$6:$D$10,2,FALSE),"")</f>
        <v>I-15</v>
      </c>
      <c r="S223" s="38">
        <f>IFERROR(VLOOKUP($L223,'External Gateways'!$A$6:$D$10,3,FALSE),N223)</f>
        <v>2102195</v>
      </c>
      <c r="T223" s="38">
        <f>IFERROR(VLOOKUP($L223,'External Gateways'!$A$6:$D$10,4,FALSE),O223)</f>
        <v>6289147</v>
      </c>
      <c r="U223" s="231">
        <f t="shared" si="9"/>
        <v>10.275901494735123</v>
      </c>
      <c r="V223" s="231">
        <f t="shared" si="10"/>
        <v>91.448197010529753</v>
      </c>
    </row>
    <row r="224" spans="1:22" ht="15" customHeight="1" x14ac:dyDescent="0.45">
      <c r="A224" s="216">
        <v>1827</v>
      </c>
      <c r="B224" s="316" t="s">
        <v>335</v>
      </c>
      <c r="C224" s="316" t="s">
        <v>95</v>
      </c>
      <c r="D224" s="316" t="s">
        <v>216</v>
      </c>
      <c r="E224" s="67">
        <v>92563</v>
      </c>
      <c r="F224" s="318">
        <v>92136</v>
      </c>
      <c r="G224" s="317">
        <v>136</v>
      </c>
      <c r="H224" s="316" t="s">
        <v>274</v>
      </c>
      <c r="I224" s="317">
        <v>7</v>
      </c>
      <c r="J224" s="318">
        <f t="shared" si="11"/>
        <v>6</v>
      </c>
      <c r="K224" s="67" t="s">
        <v>95</v>
      </c>
      <c r="L224" s="316" t="s">
        <v>222</v>
      </c>
      <c r="M224" s="316" t="s">
        <v>216</v>
      </c>
      <c r="N224" s="38">
        <f>VLOOKUP($E224,'ZipCode Coordinates'!$A:$E,4,FALSE)</f>
        <v>2156450</v>
      </c>
      <c r="O224" s="38">
        <f>VLOOKUP($E224,'ZipCode Coordinates'!$A:$E,5,FALSE)</f>
        <v>6288710</v>
      </c>
      <c r="P224" s="38">
        <f>VLOOKUP($F224,'ZipCode Coordinates'!$A:$E,4,FALSE)</f>
        <v>1828370</v>
      </c>
      <c r="Q224" s="38">
        <f>VLOOKUP($F224,'ZipCode Coordinates'!$A:$E,5,FALSE)</f>
        <v>6293940</v>
      </c>
      <c r="R224" s="230" t="str">
        <f>IFERROR(VLOOKUP($L224,'External Gateways'!$A$6:$D$10,2,FALSE),"")</f>
        <v>I-15</v>
      </c>
      <c r="S224" s="38">
        <f>IFERROR(VLOOKUP($L224,'External Gateways'!$A$6:$D$10,3,FALSE),N224)</f>
        <v>2102195</v>
      </c>
      <c r="T224" s="38">
        <f>IFERROR(VLOOKUP($L224,'External Gateways'!$A$6:$D$10,4,FALSE),O224)</f>
        <v>6289147</v>
      </c>
      <c r="U224" s="231">
        <f t="shared" si="9"/>
        <v>10.275901494735123</v>
      </c>
      <c r="V224" s="231">
        <f t="shared" si="10"/>
        <v>115.44819701052975</v>
      </c>
    </row>
    <row r="225" spans="1:22" ht="15" customHeight="1" x14ac:dyDescent="0.45">
      <c r="A225" s="216">
        <v>1828</v>
      </c>
      <c r="B225" s="316" t="s">
        <v>350</v>
      </c>
      <c r="C225" s="316" t="s">
        <v>291</v>
      </c>
      <c r="D225" s="316" t="s">
        <v>231</v>
      </c>
      <c r="E225" s="67">
        <v>92563</v>
      </c>
      <c r="F225" s="318">
        <v>92123</v>
      </c>
      <c r="G225" s="317">
        <v>112</v>
      </c>
      <c r="H225" s="316" t="s">
        <v>274</v>
      </c>
      <c r="I225" s="317">
        <v>7</v>
      </c>
      <c r="J225" s="318">
        <f t="shared" si="11"/>
        <v>6</v>
      </c>
      <c r="K225" s="67" t="s">
        <v>97</v>
      </c>
      <c r="L225" s="316" t="s">
        <v>222</v>
      </c>
      <c r="M225" s="316" t="s">
        <v>231</v>
      </c>
      <c r="N225" s="38">
        <f>VLOOKUP($E225,'ZipCode Coordinates'!$A:$E,4,FALSE)</f>
        <v>2156450</v>
      </c>
      <c r="O225" s="38">
        <f>VLOOKUP($E225,'ZipCode Coordinates'!$A:$E,5,FALSE)</f>
        <v>6288710</v>
      </c>
      <c r="P225" s="38">
        <f>VLOOKUP($F225,'ZipCode Coordinates'!$A:$E,4,FALSE)</f>
        <v>1874700</v>
      </c>
      <c r="Q225" s="38">
        <f>VLOOKUP($F225,'ZipCode Coordinates'!$A:$E,5,FALSE)</f>
        <v>6289760</v>
      </c>
      <c r="R225" s="230" t="str">
        <f>IFERROR(VLOOKUP($L225,'External Gateways'!$A$6:$D$10,2,FALSE),"")</f>
        <v>I-15</v>
      </c>
      <c r="S225" s="38">
        <f>IFERROR(VLOOKUP($L225,'External Gateways'!$A$6:$D$10,3,FALSE),N225)</f>
        <v>2102195</v>
      </c>
      <c r="T225" s="38">
        <f>IFERROR(VLOOKUP($L225,'External Gateways'!$A$6:$D$10,4,FALSE),O225)</f>
        <v>6289147</v>
      </c>
      <c r="U225" s="231">
        <f t="shared" si="9"/>
        <v>10.275901494735123</v>
      </c>
      <c r="V225" s="231">
        <f t="shared" si="10"/>
        <v>91.448197010529753</v>
      </c>
    </row>
    <row r="226" spans="1:22" ht="15" customHeight="1" x14ac:dyDescent="0.45">
      <c r="A226" s="216">
        <v>1836</v>
      </c>
      <c r="B226" s="316" t="s">
        <v>226</v>
      </c>
      <c r="C226" s="316" t="s">
        <v>95</v>
      </c>
      <c r="D226" s="316" t="s">
        <v>216</v>
      </c>
      <c r="E226" s="67">
        <v>92584</v>
      </c>
      <c r="F226" s="318">
        <v>92155</v>
      </c>
      <c r="G226" s="317">
        <v>174</v>
      </c>
      <c r="H226" s="316" t="s">
        <v>239</v>
      </c>
      <c r="I226" s="317">
        <v>7</v>
      </c>
      <c r="J226" s="318">
        <f t="shared" si="11"/>
        <v>6</v>
      </c>
      <c r="K226" s="67" t="s">
        <v>95</v>
      </c>
      <c r="L226" s="316" t="s">
        <v>222</v>
      </c>
      <c r="M226" s="316" t="s">
        <v>216</v>
      </c>
      <c r="N226" s="38">
        <f>VLOOKUP($E226,'ZipCode Coordinates'!$A:$E,4,FALSE)</f>
        <v>2185160</v>
      </c>
      <c r="O226" s="38">
        <f>VLOOKUP($E226,'ZipCode Coordinates'!$A:$E,5,FALSE)</f>
        <v>6280270</v>
      </c>
      <c r="P226" s="38">
        <f>VLOOKUP($F226,'ZipCode Coordinates'!$A:$E,4,FALSE)</f>
        <v>1826710</v>
      </c>
      <c r="Q226" s="38">
        <f>VLOOKUP($F226,'ZipCode Coordinates'!$A:$E,5,FALSE)</f>
        <v>6281240</v>
      </c>
      <c r="R226" s="230" t="str">
        <f>IFERROR(VLOOKUP($L226,'External Gateways'!$A$6:$D$10,2,FALSE),"")</f>
        <v>I-15</v>
      </c>
      <c r="S226" s="38">
        <f>IFERROR(VLOOKUP($L226,'External Gateways'!$A$6:$D$10,3,FALSE),N226)</f>
        <v>2102195</v>
      </c>
      <c r="T226" s="38">
        <f>IFERROR(VLOOKUP($L226,'External Gateways'!$A$6:$D$10,4,FALSE),O226)</f>
        <v>6289147</v>
      </c>
      <c r="U226" s="231">
        <f t="shared" si="9"/>
        <v>15.802756507931361</v>
      </c>
      <c r="V226" s="231">
        <f t="shared" si="10"/>
        <v>142.39448698413727</v>
      </c>
    </row>
    <row r="227" spans="1:22" ht="15" customHeight="1" x14ac:dyDescent="0.45">
      <c r="A227" s="216">
        <v>1842</v>
      </c>
      <c r="B227" s="316" t="s">
        <v>309</v>
      </c>
      <c r="C227" s="316" t="s">
        <v>299</v>
      </c>
      <c r="D227" s="316" t="s">
        <v>231</v>
      </c>
      <c r="E227" s="67">
        <v>91911</v>
      </c>
      <c r="F227" s="318">
        <v>92093</v>
      </c>
      <c r="G227" s="317">
        <v>40</v>
      </c>
      <c r="H227" s="316" t="s">
        <v>348</v>
      </c>
      <c r="I227" s="317">
        <v>8</v>
      </c>
      <c r="J227" s="318">
        <f t="shared" si="11"/>
        <v>7</v>
      </c>
      <c r="K227" s="67" t="s">
        <v>97</v>
      </c>
      <c r="L227" s="316" t="s">
        <v>218</v>
      </c>
      <c r="M227" s="316" t="s">
        <v>231</v>
      </c>
      <c r="N227" s="38">
        <f>VLOOKUP($E227,'ZipCode Coordinates'!$A:$E,4,FALSE)</f>
        <v>1801570</v>
      </c>
      <c r="O227" s="38">
        <f>VLOOKUP($E227,'ZipCode Coordinates'!$A:$E,5,FALSE)</f>
        <v>6315270</v>
      </c>
      <c r="P227" s="38">
        <f>VLOOKUP($F227,'ZipCode Coordinates'!$A:$E,4,FALSE)</f>
        <v>1901870</v>
      </c>
      <c r="Q227" s="38">
        <f>VLOOKUP($F227,'ZipCode Coordinates'!$A:$E,5,FALSE)</f>
        <v>6259600</v>
      </c>
      <c r="R227" s="230" t="str">
        <f>IFERROR(VLOOKUP($L227,'External Gateways'!$A$6:$D$10,2,FALSE),"")</f>
        <v/>
      </c>
      <c r="S227" s="38">
        <f>IFERROR(VLOOKUP($L227,'External Gateways'!$A$6:$D$10,3,FALSE),N227)</f>
        <v>1801570</v>
      </c>
      <c r="T227" s="38">
        <f>IFERROR(VLOOKUP($L227,'External Gateways'!$A$6:$D$10,4,FALSE),O227)</f>
        <v>6315270</v>
      </c>
      <c r="U227" s="231">
        <f t="shared" si="9"/>
        <v>0</v>
      </c>
      <c r="V227" s="231">
        <f t="shared" si="10"/>
        <v>40</v>
      </c>
    </row>
    <row r="228" spans="1:22" ht="15" customHeight="1" x14ac:dyDescent="0.45">
      <c r="A228" s="216">
        <v>1853</v>
      </c>
      <c r="B228" s="316" t="s">
        <v>265</v>
      </c>
      <c r="C228" s="316" t="s">
        <v>95</v>
      </c>
      <c r="D228" s="316" t="s">
        <v>231</v>
      </c>
      <c r="E228" s="67">
        <v>92584</v>
      </c>
      <c r="F228" s="318">
        <v>92110</v>
      </c>
      <c r="G228" s="317">
        <v>146</v>
      </c>
      <c r="H228" s="316" t="s">
        <v>262</v>
      </c>
      <c r="I228" s="317">
        <v>8</v>
      </c>
      <c r="J228" s="318">
        <f t="shared" si="11"/>
        <v>7</v>
      </c>
      <c r="K228" s="67" t="s">
        <v>95</v>
      </c>
      <c r="L228" s="316" t="s">
        <v>222</v>
      </c>
      <c r="M228" s="316" t="s">
        <v>231</v>
      </c>
      <c r="N228" s="38">
        <f>VLOOKUP($E228,'ZipCode Coordinates'!$A:$E,4,FALSE)</f>
        <v>2185160</v>
      </c>
      <c r="O228" s="38">
        <f>VLOOKUP($E228,'ZipCode Coordinates'!$A:$E,5,FALSE)</f>
        <v>6280270</v>
      </c>
      <c r="P228" s="38">
        <f>VLOOKUP($F228,'ZipCode Coordinates'!$A:$E,4,FALSE)</f>
        <v>1859050</v>
      </c>
      <c r="Q228" s="38">
        <f>VLOOKUP($F228,'ZipCode Coordinates'!$A:$E,5,FALSE)</f>
        <v>6269400</v>
      </c>
      <c r="R228" s="230" t="str">
        <f>IFERROR(VLOOKUP($L228,'External Gateways'!$A$6:$D$10,2,FALSE),"")</f>
        <v>I-15</v>
      </c>
      <c r="S228" s="38">
        <f>IFERROR(VLOOKUP($L228,'External Gateways'!$A$6:$D$10,3,FALSE),N228)</f>
        <v>2102195</v>
      </c>
      <c r="T228" s="38">
        <f>IFERROR(VLOOKUP($L228,'External Gateways'!$A$6:$D$10,4,FALSE),O228)</f>
        <v>6289147</v>
      </c>
      <c r="U228" s="231">
        <f t="shared" si="9"/>
        <v>15.802756507931361</v>
      </c>
      <c r="V228" s="231">
        <f t="shared" si="10"/>
        <v>114.39448698413727</v>
      </c>
    </row>
    <row r="229" spans="1:22" ht="15" customHeight="1" x14ac:dyDescent="0.45">
      <c r="A229" s="216">
        <v>1859</v>
      </c>
      <c r="B229" s="316" t="s">
        <v>261</v>
      </c>
      <c r="C229" s="316" t="s">
        <v>95</v>
      </c>
      <c r="D229" s="316" t="s">
        <v>249</v>
      </c>
      <c r="E229" s="67">
        <v>92562</v>
      </c>
      <c r="F229" s="318">
        <v>92055</v>
      </c>
      <c r="G229" s="317">
        <v>48</v>
      </c>
      <c r="H229" s="316" t="s">
        <v>311</v>
      </c>
      <c r="I229" s="317">
        <v>7</v>
      </c>
      <c r="J229" s="318">
        <f t="shared" si="11"/>
        <v>6</v>
      </c>
      <c r="K229" s="67" t="s">
        <v>95</v>
      </c>
      <c r="L229" s="316" t="s">
        <v>222</v>
      </c>
      <c r="M229" s="316" t="s">
        <v>249</v>
      </c>
      <c r="N229" s="38">
        <f>VLOOKUP($E229,'ZipCode Coordinates'!$A:$E,4,FALSE)</f>
        <v>2144470</v>
      </c>
      <c r="O229" s="38">
        <f>VLOOKUP($E229,'ZipCode Coordinates'!$A:$E,5,FALSE)</f>
        <v>6251450</v>
      </c>
      <c r="P229" s="38">
        <f>VLOOKUP($F229,'ZipCode Coordinates'!$A:$E,4,FALSE)</f>
        <v>2082470</v>
      </c>
      <c r="Q229" s="38">
        <f>VLOOKUP($F229,'ZipCode Coordinates'!$A:$E,5,FALSE)</f>
        <v>6206470</v>
      </c>
      <c r="R229" s="230" t="str">
        <f>IFERROR(VLOOKUP($L229,'External Gateways'!$A$6:$D$10,2,FALSE),"")</f>
        <v>I-15</v>
      </c>
      <c r="S229" s="38">
        <f>IFERROR(VLOOKUP($L229,'External Gateways'!$A$6:$D$10,3,FALSE),N229)</f>
        <v>2102195</v>
      </c>
      <c r="T229" s="38">
        <f>IFERROR(VLOOKUP($L229,'External Gateways'!$A$6:$D$10,4,FALSE),O229)</f>
        <v>6289147</v>
      </c>
      <c r="U229" s="231">
        <f t="shared" si="9"/>
        <v>10.727523233277124</v>
      </c>
      <c r="V229" s="231">
        <f t="shared" si="10"/>
        <v>26.544953533445753</v>
      </c>
    </row>
    <row r="230" spans="1:22" ht="15" customHeight="1" x14ac:dyDescent="0.45">
      <c r="A230" s="216">
        <v>1862</v>
      </c>
      <c r="B230" s="316" t="s">
        <v>314</v>
      </c>
      <c r="C230" s="316" t="s">
        <v>234</v>
      </c>
      <c r="D230" s="316" t="s">
        <v>231</v>
      </c>
      <c r="E230" s="67">
        <v>91915</v>
      </c>
      <c r="F230" s="318">
        <v>92161</v>
      </c>
      <c r="G230" s="317">
        <v>99</v>
      </c>
      <c r="H230" s="316" t="s">
        <v>313</v>
      </c>
      <c r="I230" s="317">
        <v>7</v>
      </c>
      <c r="J230" s="318">
        <f t="shared" si="11"/>
        <v>6</v>
      </c>
      <c r="K230" s="67" t="s">
        <v>271</v>
      </c>
      <c r="L230" s="316" t="s">
        <v>227</v>
      </c>
      <c r="M230" s="316" t="s">
        <v>231</v>
      </c>
      <c r="N230" s="38">
        <f>VLOOKUP($E230,'ZipCode Coordinates'!$A:$E,4,FALSE)</f>
        <v>1804550</v>
      </c>
      <c r="O230" s="38">
        <f>VLOOKUP($E230,'ZipCode Coordinates'!$A:$E,5,FALSE)</f>
        <v>6342300</v>
      </c>
      <c r="P230" s="38">
        <f>VLOOKUP($F230,'ZipCode Coordinates'!$A:$E,4,FALSE)</f>
        <v>1899477</v>
      </c>
      <c r="Q230" s="38">
        <f>VLOOKUP($F230,'ZipCode Coordinates'!$A:$E,5,FALSE)</f>
        <v>6258957</v>
      </c>
      <c r="R230" s="230" t="str">
        <f>IFERROR(VLOOKUP($L230,'External Gateways'!$A$6:$D$10,2,FALSE),"")</f>
        <v/>
      </c>
      <c r="S230" s="38">
        <f>IFERROR(VLOOKUP($L230,'External Gateways'!$A$6:$D$10,3,FALSE),N230)</f>
        <v>1804550</v>
      </c>
      <c r="T230" s="38">
        <f>IFERROR(VLOOKUP($L230,'External Gateways'!$A$6:$D$10,4,FALSE),O230)</f>
        <v>6342300</v>
      </c>
      <c r="U230" s="231">
        <f t="shared" si="9"/>
        <v>0</v>
      </c>
      <c r="V230" s="231">
        <f t="shared" si="10"/>
        <v>99</v>
      </c>
    </row>
    <row r="231" spans="1:22" ht="15" customHeight="1" x14ac:dyDescent="0.45">
      <c r="A231" s="216">
        <v>1867</v>
      </c>
      <c r="B231" s="316" t="s">
        <v>265</v>
      </c>
      <c r="C231" s="316" t="s">
        <v>95</v>
      </c>
      <c r="D231" s="316" t="s">
        <v>216</v>
      </c>
      <c r="E231" s="67">
        <v>92584</v>
      </c>
      <c r="F231" s="318">
        <v>92152</v>
      </c>
      <c r="G231" s="317">
        <v>146</v>
      </c>
      <c r="H231" s="316" t="s">
        <v>280</v>
      </c>
      <c r="I231" s="317">
        <v>10</v>
      </c>
      <c r="J231" s="318">
        <f t="shared" si="11"/>
        <v>9</v>
      </c>
      <c r="K231" s="67" t="s">
        <v>95</v>
      </c>
      <c r="L231" s="316" t="s">
        <v>222</v>
      </c>
      <c r="M231" s="316" t="s">
        <v>216</v>
      </c>
      <c r="N231" s="38">
        <f>VLOOKUP($E231,'ZipCode Coordinates'!$A:$E,4,FALSE)</f>
        <v>2185160</v>
      </c>
      <c r="O231" s="38">
        <f>VLOOKUP($E231,'ZipCode Coordinates'!$A:$E,5,FALSE)</f>
        <v>6280270</v>
      </c>
      <c r="P231" s="38">
        <f>VLOOKUP($F231,'ZipCode Coordinates'!$A:$E,4,FALSE)</f>
        <v>1833340</v>
      </c>
      <c r="Q231" s="38">
        <f>VLOOKUP($F231,'ZipCode Coordinates'!$A:$E,5,FALSE)</f>
        <v>6255150</v>
      </c>
      <c r="R231" s="230" t="str">
        <f>IFERROR(VLOOKUP($L231,'External Gateways'!$A$6:$D$10,2,FALSE),"")</f>
        <v>I-15</v>
      </c>
      <c r="S231" s="38">
        <f>IFERROR(VLOOKUP($L231,'External Gateways'!$A$6:$D$10,3,FALSE),N231)</f>
        <v>2102195</v>
      </c>
      <c r="T231" s="38">
        <f>IFERROR(VLOOKUP($L231,'External Gateways'!$A$6:$D$10,4,FALSE),O231)</f>
        <v>6289147</v>
      </c>
      <c r="U231" s="231">
        <f t="shared" si="9"/>
        <v>15.802756507931361</v>
      </c>
      <c r="V231" s="231">
        <f t="shared" si="10"/>
        <v>114.39448698413727</v>
      </c>
    </row>
    <row r="232" spans="1:22" ht="15" customHeight="1" x14ac:dyDescent="0.45">
      <c r="A232" s="216">
        <v>1868</v>
      </c>
      <c r="B232" s="316" t="s">
        <v>351</v>
      </c>
      <c r="C232" s="316" t="s">
        <v>234</v>
      </c>
      <c r="D232" s="316" t="s">
        <v>231</v>
      </c>
      <c r="E232" s="67">
        <v>91910</v>
      </c>
      <c r="F232" s="318">
        <v>92128</v>
      </c>
      <c r="G232" s="317">
        <v>96</v>
      </c>
      <c r="H232" s="316" t="s">
        <v>241</v>
      </c>
      <c r="I232" s="317">
        <v>7</v>
      </c>
      <c r="J232" s="318">
        <f t="shared" si="11"/>
        <v>6</v>
      </c>
      <c r="K232" s="67" t="s">
        <v>271</v>
      </c>
      <c r="L232" s="316" t="s">
        <v>218</v>
      </c>
      <c r="M232" s="316" t="s">
        <v>231</v>
      </c>
      <c r="N232" s="38">
        <f>VLOOKUP($E232,'ZipCode Coordinates'!$A:$E,4,FALSE)</f>
        <v>1812850</v>
      </c>
      <c r="O232" s="38">
        <f>VLOOKUP($E232,'ZipCode Coordinates'!$A:$E,5,FALSE)</f>
        <v>6313650</v>
      </c>
      <c r="P232" s="38">
        <f>VLOOKUP($F232,'ZipCode Coordinates'!$A:$E,4,FALSE)</f>
        <v>1943580</v>
      </c>
      <c r="Q232" s="38">
        <f>VLOOKUP($F232,'ZipCode Coordinates'!$A:$E,5,FALSE)</f>
        <v>6309440</v>
      </c>
      <c r="R232" s="230" t="str">
        <f>IFERROR(VLOOKUP($L232,'External Gateways'!$A$6:$D$10,2,FALSE),"")</f>
        <v/>
      </c>
      <c r="S232" s="38">
        <f>IFERROR(VLOOKUP($L232,'External Gateways'!$A$6:$D$10,3,FALSE),N232)</f>
        <v>1812850</v>
      </c>
      <c r="T232" s="38">
        <f>IFERROR(VLOOKUP($L232,'External Gateways'!$A$6:$D$10,4,FALSE),O232)</f>
        <v>6313650</v>
      </c>
      <c r="U232" s="231">
        <f t="shared" si="9"/>
        <v>0</v>
      </c>
      <c r="V232" s="231">
        <f t="shared" si="10"/>
        <v>96</v>
      </c>
    </row>
    <row r="233" spans="1:22" ht="15" customHeight="1" x14ac:dyDescent="0.45">
      <c r="A233" s="216">
        <v>1874</v>
      </c>
      <c r="B233" s="316" t="s">
        <v>352</v>
      </c>
      <c r="C233" s="316" t="s">
        <v>95</v>
      </c>
      <c r="D233" s="316" t="s">
        <v>264</v>
      </c>
      <c r="E233" s="67">
        <v>91915</v>
      </c>
      <c r="F233" s="318">
        <v>92243</v>
      </c>
      <c r="G233" s="317">
        <v>188</v>
      </c>
      <c r="H233" s="316" t="s">
        <v>239</v>
      </c>
      <c r="I233" s="317">
        <v>7</v>
      </c>
      <c r="J233" s="318">
        <f t="shared" si="11"/>
        <v>6</v>
      </c>
      <c r="K233" s="67" t="s">
        <v>95</v>
      </c>
      <c r="L233" s="316" t="s">
        <v>227</v>
      </c>
      <c r="M233" s="316" t="s">
        <v>264</v>
      </c>
      <c r="N233" s="38">
        <f>VLOOKUP($E233,'ZipCode Coordinates'!$A:$E,4,FALSE)</f>
        <v>1804550</v>
      </c>
      <c r="O233" s="38">
        <f>VLOOKUP($E233,'ZipCode Coordinates'!$A:$E,5,FALSE)</f>
        <v>6342300</v>
      </c>
      <c r="P233" s="38">
        <f>VLOOKUP($F233,'ZipCode Coordinates'!$A:$E,4,FALSE)</f>
        <v>1861900</v>
      </c>
      <c r="Q233" s="38">
        <f>VLOOKUP($F233,'ZipCode Coordinates'!$A:$E,5,FALSE)</f>
        <v>6761000</v>
      </c>
      <c r="R233" s="230" t="str">
        <f>IFERROR(VLOOKUP($L233,'External Gateways'!$A$6:$D$10,2,FALSE),"")</f>
        <v/>
      </c>
      <c r="S233" s="38">
        <f>IFERROR(VLOOKUP($L233,'External Gateways'!$A$6:$D$10,3,FALSE),N233)</f>
        <v>1804550</v>
      </c>
      <c r="T233" s="38">
        <f>IFERROR(VLOOKUP($L233,'External Gateways'!$A$6:$D$10,4,FALSE),O233)</f>
        <v>6342300</v>
      </c>
      <c r="U233" s="231">
        <f t="shared" si="9"/>
        <v>0</v>
      </c>
      <c r="V233" s="231">
        <f t="shared" si="10"/>
        <v>188</v>
      </c>
    </row>
    <row r="234" spans="1:22" ht="15" customHeight="1" x14ac:dyDescent="0.45">
      <c r="A234" s="216">
        <v>1882</v>
      </c>
      <c r="B234" s="316" t="s">
        <v>309</v>
      </c>
      <c r="C234" s="316" t="s">
        <v>299</v>
      </c>
      <c r="D234" s="316" t="s">
        <v>231</v>
      </c>
      <c r="E234" s="67">
        <v>92113</v>
      </c>
      <c r="F234" s="318">
        <v>92093</v>
      </c>
      <c r="G234" s="317">
        <v>58</v>
      </c>
      <c r="H234" s="316" t="s">
        <v>334</v>
      </c>
      <c r="I234" s="317">
        <v>9</v>
      </c>
      <c r="J234" s="318">
        <f t="shared" si="11"/>
        <v>8</v>
      </c>
      <c r="K234" s="67" t="s">
        <v>97</v>
      </c>
      <c r="L234" s="316" t="s">
        <v>216</v>
      </c>
      <c r="M234" s="316" t="s">
        <v>231</v>
      </c>
      <c r="N234" s="38">
        <f>VLOOKUP($E234,'ZipCode Coordinates'!$A:$E,4,FALSE)</f>
        <v>1834470</v>
      </c>
      <c r="O234" s="38">
        <f>VLOOKUP($E234,'ZipCode Coordinates'!$A:$E,5,FALSE)</f>
        <v>6294590</v>
      </c>
      <c r="P234" s="38">
        <f>VLOOKUP($F234,'ZipCode Coordinates'!$A:$E,4,FALSE)</f>
        <v>1901870</v>
      </c>
      <c r="Q234" s="38">
        <f>VLOOKUP($F234,'ZipCode Coordinates'!$A:$E,5,FALSE)</f>
        <v>6259600</v>
      </c>
      <c r="R234" s="230" t="str">
        <f>IFERROR(VLOOKUP($L234,'External Gateways'!$A$6:$D$10,2,FALSE),"")</f>
        <v/>
      </c>
      <c r="S234" s="38">
        <f>IFERROR(VLOOKUP($L234,'External Gateways'!$A$6:$D$10,3,FALSE),N234)</f>
        <v>1834470</v>
      </c>
      <c r="T234" s="38">
        <f>IFERROR(VLOOKUP($L234,'External Gateways'!$A$6:$D$10,4,FALSE),O234)</f>
        <v>6294590</v>
      </c>
      <c r="U234" s="231">
        <f t="shared" si="9"/>
        <v>0</v>
      </c>
      <c r="V234" s="231">
        <f t="shared" si="10"/>
        <v>58</v>
      </c>
    </row>
    <row r="235" spans="1:22" ht="15" customHeight="1" x14ac:dyDescent="0.45">
      <c r="A235" s="216">
        <v>1884</v>
      </c>
      <c r="B235" s="316" t="s">
        <v>353</v>
      </c>
      <c r="C235" s="316" t="s">
        <v>291</v>
      </c>
      <c r="D235" s="316" t="s">
        <v>249</v>
      </c>
      <c r="E235" s="67">
        <v>91950</v>
      </c>
      <c r="F235" s="318">
        <v>92010</v>
      </c>
      <c r="G235" s="317">
        <v>78</v>
      </c>
      <c r="H235" s="316" t="s">
        <v>313</v>
      </c>
      <c r="I235" s="317">
        <v>7</v>
      </c>
      <c r="J235" s="318">
        <f t="shared" si="11"/>
        <v>6</v>
      </c>
      <c r="K235" s="67" t="s">
        <v>97</v>
      </c>
      <c r="L235" s="316" t="s">
        <v>216</v>
      </c>
      <c r="M235" s="316" t="s">
        <v>249</v>
      </c>
      <c r="N235" s="38">
        <f>VLOOKUP($E235,'ZipCode Coordinates'!$A:$E,4,FALSE)</f>
        <v>1823970</v>
      </c>
      <c r="O235" s="38">
        <f>VLOOKUP($E235,'ZipCode Coordinates'!$A:$E,5,FALSE)</f>
        <v>6302610</v>
      </c>
      <c r="P235" s="38">
        <f>VLOOKUP($F235,'ZipCode Coordinates'!$A:$E,4,FALSE)</f>
        <v>2002190</v>
      </c>
      <c r="Q235" s="38">
        <f>VLOOKUP($F235,'ZipCode Coordinates'!$A:$E,5,FALSE)</f>
        <v>6245090</v>
      </c>
      <c r="R235" s="230" t="str">
        <f>IFERROR(VLOOKUP($L235,'External Gateways'!$A$6:$D$10,2,FALSE),"")</f>
        <v/>
      </c>
      <c r="S235" s="38">
        <f>IFERROR(VLOOKUP($L235,'External Gateways'!$A$6:$D$10,3,FALSE),N235)</f>
        <v>1823970</v>
      </c>
      <c r="T235" s="38">
        <f>IFERROR(VLOOKUP($L235,'External Gateways'!$A$6:$D$10,4,FALSE),O235)</f>
        <v>6302610</v>
      </c>
      <c r="U235" s="231">
        <f t="shared" si="9"/>
        <v>0</v>
      </c>
      <c r="V235" s="231">
        <f t="shared" si="10"/>
        <v>78</v>
      </c>
    </row>
    <row r="236" spans="1:22" ht="15" customHeight="1" x14ac:dyDescent="0.45">
      <c r="A236" s="216">
        <v>1894</v>
      </c>
      <c r="B236" s="316" t="s">
        <v>316</v>
      </c>
      <c r="C236" s="316" t="s">
        <v>317</v>
      </c>
      <c r="D236" s="316" t="s">
        <v>249</v>
      </c>
      <c r="E236" s="67">
        <v>92563</v>
      </c>
      <c r="F236" s="318">
        <v>92672</v>
      </c>
      <c r="G236" s="317">
        <v>110</v>
      </c>
      <c r="H236" s="316" t="s">
        <v>235</v>
      </c>
      <c r="I236" s="317">
        <v>7</v>
      </c>
      <c r="J236" s="318">
        <f t="shared" si="11"/>
        <v>6</v>
      </c>
      <c r="K236" s="67" t="s">
        <v>97</v>
      </c>
      <c r="L236" s="316" t="s">
        <v>222</v>
      </c>
      <c r="M236" s="316" t="s">
        <v>249</v>
      </c>
      <c r="N236" s="38">
        <f>VLOOKUP($E236,'ZipCode Coordinates'!$A:$E,4,FALSE)</f>
        <v>2156450</v>
      </c>
      <c r="O236" s="38">
        <f>VLOOKUP($E236,'ZipCode Coordinates'!$A:$E,5,FALSE)</f>
        <v>6288710</v>
      </c>
      <c r="P236" s="38">
        <f>VLOOKUP($F236,'ZipCode Coordinates'!$A:$E,4,FALSE)</f>
        <v>2090210</v>
      </c>
      <c r="Q236" s="38">
        <f>VLOOKUP($F236,'ZipCode Coordinates'!$A:$E,5,FALSE)</f>
        <v>6163720</v>
      </c>
      <c r="R236" s="230" t="str">
        <f>IFERROR(VLOOKUP($L236,'External Gateways'!$A$6:$D$10,2,FALSE),"")</f>
        <v>I-15</v>
      </c>
      <c r="S236" s="38">
        <f>IFERROR(VLOOKUP($L236,'External Gateways'!$A$6:$D$10,3,FALSE),N236)</f>
        <v>2102195</v>
      </c>
      <c r="T236" s="38">
        <f>IFERROR(VLOOKUP($L236,'External Gateways'!$A$6:$D$10,4,FALSE),O236)</f>
        <v>6289147</v>
      </c>
      <c r="U236" s="231">
        <f t="shared" si="9"/>
        <v>10.275901494735123</v>
      </c>
      <c r="V236" s="231">
        <f t="shared" si="10"/>
        <v>89.448197010529753</v>
      </c>
    </row>
    <row r="237" spans="1:22" ht="15" customHeight="1" x14ac:dyDescent="0.45">
      <c r="A237" s="216">
        <v>1899</v>
      </c>
      <c r="B237" s="316" t="s">
        <v>215</v>
      </c>
      <c r="C237" s="316" t="s">
        <v>95</v>
      </c>
      <c r="D237" s="316" t="s">
        <v>216</v>
      </c>
      <c r="E237" s="67">
        <v>92563</v>
      </c>
      <c r="F237" s="318">
        <v>92135</v>
      </c>
      <c r="G237" s="317">
        <v>138</v>
      </c>
      <c r="H237" s="316" t="s">
        <v>274</v>
      </c>
      <c r="I237" s="317">
        <v>7</v>
      </c>
      <c r="J237" s="318">
        <f t="shared" si="11"/>
        <v>6</v>
      </c>
      <c r="K237" s="67" t="s">
        <v>95</v>
      </c>
      <c r="L237" s="316" t="s">
        <v>222</v>
      </c>
      <c r="M237" s="316" t="s">
        <v>216</v>
      </c>
      <c r="N237" s="38">
        <f>VLOOKUP($E237,'ZipCode Coordinates'!$A:$E,4,FALSE)</f>
        <v>2156450</v>
      </c>
      <c r="O237" s="38">
        <f>VLOOKUP($E237,'ZipCode Coordinates'!$A:$E,5,FALSE)</f>
        <v>6288710</v>
      </c>
      <c r="P237" s="38">
        <f>VLOOKUP($F237,'ZipCode Coordinates'!$A:$E,4,FALSE)</f>
        <v>1835720</v>
      </c>
      <c r="Q237" s="38">
        <f>VLOOKUP($F237,'ZipCode Coordinates'!$A:$E,5,FALSE)</f>
        <v>6266670</v>
      </c>
      <c r="R237" s="230" t="str">
        <f>IFERROR(VLOOKUP($L237,'External Gateways'!$A$6:$D$10,2,FALSE),"")</f>
        <v>I-15</v>
      </c>
      <c r="S237" s="38">
        <f>IFERROR(VLOOKUP($L237,'External Gateways'!$A$6:$D$10,3,FALSE),N237)</f>
        <v>2102195</v>
      </c>
      <c r="T237" s="38">
        <f>IFERROR(VLOOKUP($L237,'External Gateways'!$A$6:$D$10,4,FALSE),O237)</f>
        <v>6289147</v>
      </c>
      <c r="U237" s="231">
        <f t="shared" si="9"/>
        <v>10.275901494735123</v>
      </c>
      <c r="V237" s="231">
        <f t="shared" si="10"/>
        <v>117.44819701052975</v>
      </c>
    </row>
    <row r="238" spans="1:22" ht="15" customHeight="1" x14ac:dyDescent="0.45">
      <c r="A238" s="216">
        <v>1908</v>
      </c>
      <c r="B238" s="316" t="s">
        <v>306</v>
      </c>
      <c r="C238" s="316" t="s">
        <v>95</v>
      </c>
      <c r="D238" s="316" t="s">
        <v>231</v>
      </c>
      <c r="E238" s="67">
        <v>92562</v>
      </c>
      <c r="F238" s="318">
        <v>92145</v>
      </c>
      <c r="G238" s="317">
        <v>138</v>
      </c>
      <c r="H238" s="316" t="s">
        <v>285</v>
      </c>
      <c r="I238" s="317">
        <v>7</v>
      </c>
      <c r="J238" s="318">
        <f t="shared" si="11"/>
        <v>6</v>
      </c>
      <c r="K238" s="67" t="s">
        <v>95</v>
      </c>
      <c r="L238" s="316" t="s">
        <v>222</v>
      </c>
      <c r="M238" s="316" t="s">
        <v>231</v>
      </c>
      <c r="N238" s="38">
        <f>VLOOKUP($E238,'ZipCode Coordinates'!$A:$E,4,FALSE)</f>
        <v>2144470</v>
      </c>
      <c r="O238" s="38">
        <f>VLOOKUP($E238,'ZipCode Coordinates'!$A:$E,5,FALSE)</f>
        <v>6251450</v>
      </c>
      <c r="P238" s="38">
        <f>VLOOKUP($F238,'ZipCode Coordinates'!$A:$E,4,FALSE)</f>
        <v>1896720</v>
      </c>
      <c r="Q238" s="38">
        <f>VLOOKUP($F238,'ZipCode Coordinates'!$A:$E,5,FALSE)</f>
        <v>6297440</v>
      </c>
      <c r="R238" s="230" t="str">
        <f>IFERROR(VLOOKUP($L238,'External Gateways'!$A$6:$D$10,2,FALSE),"")</f>
        <v>I-15</v>
      </c>
      <c r="S238" s="38">
        <f>IFERROR(VLOOKUP($L238,'External Gateways'!$A$6:$D$10,3,FALSE),N238)</f>
        <v>2102195</v>
      </c>
      <c r="T238" s="38">
        <f>IFERROR(VLOOKUP($L238,'External Gateways'!$A$6:$D$10,4,FALSE),O238)</f>
        <v>6289147</v>
      </c>
      <c r="U238" s="231">
        <f t="shared" si="9"/>
        <v>10.727523233277124</v>
      </c>
      <c r="V238" s="231">
        <f t="shared" si="10"/>
        <v>116.54495353344575</v>
      </c>
    </row>
    <row r="239" spans="1:22" ht="15" customHeight="1" x14ac:dyDescent="0.45">
      <c r="A239" s="216">
        <v>1913</v>
      </c>
      <c r="B239" s="316" t="s">
        <v>215</v>
      </c>
      <c r="C239" s="316" t="s">
        <v>95</v>
      </c>
      <c r="D239" s="316" t="s">
        <v>216</v>
      </c>
      <c r="E239" s="67">
        <v>91914</v>
      </c>
      <c r="F239" s="318">
        <v>92135</v>
      </c>
      <c r="G239" s="317">
        <v>44</v>
      </c>
      <c r="H239" s="316" t="s">
        <v>310</v>
      </c>
      <c r="I239" s="317">
        <v>7</v>
      </c>
      <c r="J239" s="318">
        <f t="shared" si="11"/>
        <v>6</v>
      </c>
      <c r="K239" s="67" t="s">
        <v>95</v>
      </c>
      <c r="L239" s="316" t="s">
        <v>227</v>
      </c>
      <c r="M239" s="316" t="s">
        <v>216</v>
      </c>
      <c r="N239" s="38">
        <f>VLOOKUP($E239,'ZipCode Coordinates'!$A:$E,4,FALSE)</f>
        <v>1823440</v>
      </c>
      <c r="O239" s="38">
        <f>VLOOKUP($E239,'ZipCode Coordinates'!$A:$E,5,FALSE)</f>
        <v>6346410</v>
      </c>
      <c r="P239" s="38">
        <f>VLOOKUP($F239,'ZipCode Coordinates'!$A:$E,4,FALSE)</f>
        <v>1835720</v>
      </c>
      <c r="Q239" s="38">
        <f>VLOOKUP($F239,'ZipCode Coordinates'!$A:$E,5,FALSE)</f>
        <v>6266670</v>
      </c>
      <c r="R239" s="230" t="str">
        <f>IFERROR(VLOOKUP($L239,'External Gateways'!$A$6:$D$10,2,FALSE),"")</f>
        <v/>
      </c>
      <c r="S239" s="38">
        <f>IFERROR(VLOOKUP($L239,'External Gateways'!$A$6:$D$10,3,FALSE),N239)</f>
        <v>1823440</v>
      </c>
      <c r="T239" s="38">
        <f>IFERROR(VLOOKUP($L239,'External Gateways'!$A$6:$D$10,4,FALSE),O239)</f>
        <v>6346410</v>
      </c>
      <c r="U239" s="231">
        <f t="shared" si="9"/>
        <v>0</v>
      </c>
      <c r="V239" s="231">
        <f t="shared" si="10"/>
        <v>44</v>
      </c>
    </row>
    <row r="240" spans="1:22" ht="15" customHeight="1" x14ac:dyDescent="0.45">
      <c r="A240" s="216">
        <v>1916</v>
      </c>
      <c r="B240" s="316" t="s">
        <v>309</v>
      </c>
      <c r="C240" s="316" t="s">
        <v>299</v>
      </c>
      <c r="D240" s="316" t="s">
        <v>231</v>
      </c>
      <c r="E240" s="67">
        <v>91950</v>
      </c>
      <c r="F240" s="318">
        <v>92093</v>
      </c>
      <c r="G240" s="317">
        <v>34</v>
      </c>
      <c r="H240" s="316" t="s">
        <v>257</v>
      </c>
      <c r="I240" s="317">
        <v>9</v>
      </c>
      <c r="J240" s="318">
        <f t="shared" si="11"/>
        <v>8</v>
      </c>
      <c r="K240" s="67" t="s">
        <v>97</v>
      </c>
      <c r="L240" s="316" t="s">
        <v>216</v>
      </c>
      <c r="M240" s="316" t="s">
        <v>231</v>
      </c>
      <c r="N240" s="38">
        <f>VLOOKUP($E240,'ZipCode Coordinates'!$A:$E,4,FALSE)</f>
        <v>1823970</v>
      </c>
      <c r="O240" s="38">
        <f>VLOOKUP($E240,'ZipCode Coordinates'!$A:$E,5,FALSE)</f>
        <v>6302610</v>
      </c>
      <c r="P240" s="38">
        <f>VLOOKUP($F240,'ZipCode Coordinates'!$A:$E,4,FALSE)</f>
        <v>1901870</v>
      </c>
      <c r="Q240" s="38">
        <f>VLOOKUP($F240,'ZipCode Coordinates'!$A:$E,5,FALSE)</f>
        <v>6259600</v>
      </c>
      <c r="R240" s="230" t="str">
        <f>IFERROR(VLOOKUP($L240,'External Gateways'!$A$6:$D$10,2,FALSE),"")</f>
        <v/>
      </c>
      <c r="S240" s="38">
        <f>IFERROR(VLOOKUP($L240,'External Gateways'!$A$6:$D$10,3,FALSE),N240)</f>
        <v>1823970</v>
      </c>
      <c r="T240" s="38">
        <f>IFERROR(VLOOKUP($L240,'External Gateways'!$A$6:$D$10,4,FALSE),O240)</f>
        <v>6302610</v>
      </c>
      <c r="U240" s="231">
        <f t="shared" si="9"/>
        <v>0</v>
      </c>
      <c r="V240" s="231">
        <f t="shared" si="10"/>
        <v>34</v>
      </c>
    </row>
    <row r="241" spans="1:22" ht="15" customHeight="1" x14ac:dyDescent="0.45">
      <c r="A241" s="216">
        <v>1925</v>
      </c>
      <c r="B241" s="316" t="s">
        <v>265</v>
      </c>
      <c r="C241" s="316" t="s">
        <v>95</v>
      </c>
      <c r="D241" s="316" t="s">
        <v>216</v>
      </c>
      <c r="E241" s="67">
        <v>92129</v>
      </c>
      <c r="F241" s="318">
        <v>92152</v>
      </c>
      <c r="G241" s="317">
        <v>46</v>
      </c>
      <c r="H241" s="316" t="s">
        <v>313</v>
      </c>
      <c r="I241" s="317">
        <v>7</v>
      </c>
      <c r="J241" s="318">
        <f t="shared" si="11"/>
        <v>6</v>
      </c>
      <c r="K241" s="67" t="s">
        <v>95</v>
      </c>
      <c r="L241" s="316" t="s">
        <v>231</v>
      </c>
      <c r="M241" s="316" t="s">
        <v>216</v>
      </c>
      <c r="N241" s="38">
        <f>VLOOKUP($E241,'ZipCode Coordinates'!$A:$E,4,FALSE)</f>
        <v>1931860</v>
      </c>
      <c r="O241" s="38">
        <f>VLOOKUP($E241,'ZipCode Coordinates'!$A:$E,5,FALSE)</f>
        <v>6293150</v>
      </c>
      <c r="P241" s="38">
        <f>VLOOKUP($F241,'ZipCode Coordinates'!$A:$E,4,FALSE)</f>
        <v>1833340</v>
      </c>
      <c r="Q241" s="38">
        <f>VLOOKUP($F241,'ZipCode Coordinates'!$A:$E,5,FALSE)</f>
        <v>6255150</v>
      </c>
      <c r="R241" s="230" t="str">
        <f>IFERROR(VLOOKUP($L241,'External Gateways'!$A$6:$D$10,2,FALSE),"")</f>
        <v/>
      </c>
      <c r="S241" s="38">
        <f>IFERROR(VLOOKUP($L241,'External Gateways'!$A$6:$D$10,3,FALSE),N241)</f>
        <v>1931860</v>
      </c>
      <c r="T241" s="38">
        <f>IFERROR(VLOOKUP($L241,'External Gateways'!$A$6:$D$10,4,FALSE),O241)</f>
        <v>6293150</v>
      </c>
      <c r="U241" s="231">
        <f t="shared" si="9"/>
        <v>0</v>
      </c>
      <c r="V241" s="231">
        <f t="shared" si="10"/>
        <v>46</v>
      </c>
    </row>
    <row r="242" spans="1:22" ht="15" customHeight="1" x14ac:dyDescent="0.45">
      <c r="A242" s="216">
        <v>1926</v>
      </c>
      <c r="B242" s="316" t="s">
        <v>314</v>
      </c>
      <c r="C242" s="316" t="s">
        <v>95</v>
      </c>
      <c r="D242" s="316" t="s">
        <v>231</v>
      </c>
      <c r="E242" s="67">
        <v>92563</v>
      </c>
      <c r="F242" s="318">
        <v>92161</v>
      </c>
      <c r="G242" s="317">
        <v>126</v>
      </c>
      <c r="H242" s="316" t="s">
        <v>274</v>
      </c>
      <c r="I242" s="317">
        <v>7</v>
      </c>
      <c r="J242" s="318">
        <f t="shared" si="11"/>
        <v>6</v>
      </c>
      <c r="K242" s="67" t="s">
        <v>271</v>
      </c>
      <c r="L242" s="316" t="s">
        <v>222</v>
      </c>
      <c r="M242" s="316" t="s">
        <v>231</v>
      </c>
      <c r="N242" s="38">
        <f>VLOOKUP($E242,'ZipCode Coordinates'!$A:$E,4,FALSE)</f>
        <v>2156450</v>
      </c>
      <c r="O242" s="38">
        <f>VLOOKUP($E242,'ZipCode Coordinates'!$A:$E,5,FALSE)</f>
        <v>6288710</v>
      </c>
      <c r="P242" s="38">
        <f>VLOOKUP($F242,'ZipCode Coordinates'!$A:$E,4,FALSE)</f>
        <v>1899477</v>
      </c>
      <c r="Q242" s="38">
        <f>VLOOKUP($F242,'ZipCode Coordinates'!$A:$E,5,FALSE)</f>
        <v>6258957</v>
      </c>
      <c r="R242" s="230" t="str">
        <f>IFERROR(VLOOKUP($L242,'External Gateways'!$A$6:$D$10,2,FALSE),"")</f>
        <v>I-15</v>
      </c>
      <c r="S242" s="38">
        <f>IFERROR(VLOOKUP($L242,'External Gateways'!$A$6:$D$10,3,FALSE),N242)</f>
        <v>2102195</v>
      </c>
      <c r="T242" s="38">
        <f>IFERROR(VLOOKUP($L242,'External Gateways'!$A$6:$D$10,4,FALSE),O242)</f>
        <v>6289147</v>
      </c>
      <c r="U242" s="231">
        <f t="shared" si="9"/>
        <v>10.275901494735123</v>
      </c>
      <c r="V242" s="231">
        <f t="shared" si="10"/>
        <v>105.44819701052975</v>
      </c>
    </row>
    <row r="243" spans="1:22" ht="15" customHeight="1" x14ac:dyDescent="0.45">
      <c r="A243" s="216">
        <v>1937</v>
      </c>
      <c r="B243" s="316" t="s">
        <v>286</v>
      </c>
      <c r="C243" s="316" t="s">
        <v>234</v>
      </c>
      <c r="D243" s="316" t="s">
        <v>273</v>
      </c>
      <c r="E243" s="67">
        <v>92120</v>
      </c>
      <c r="F243" s="318">
        <v>91962</v>
      </c>
      <c r="G243" s="317">
        <v>80</v>
      </c>
      <c r="H243" s="316" t="s">
        <v>239</v>
      </c>
      <c r="I243" s="317">
        <v>7</v>
      </c>
      <c r="J243" s="318">
        <f t="shared" si="11"/>
        <v>6</v>
      </c>
      <c r="K243" s="67" t="s">
        <v>271</v>
      </c>
      <c r="L243" s="316" t="s">
        <v>231</v>
      </c>
      <c r="M243" s="316" t="s">
        <v>273</v>
      </c>
      <c r="N243" s="38">
        <f>VLOOKUP($E243,'ZipCode Coordinates'!$A:$E,4,FALSE)</f>
        <v>1869860</v>
      </c>
      <c r="O243" s="38">
        <f>VLOOKUP($E243,'ZipCode Coordinates'!$A:$E,5,FALSE)</f>
        <v>6308830</v>
      </c>
      <c r="P243" s="38">
        <f>VLOOKUP($F243,'ZipCode Coordinates'!$A:$E,4,FALSE)</f>
        <v>1874980</v>
      </c>
      <c r="Q243" s="38">
        <f>VLOOKUP($F243,'ZipCode Coordinates'!$A:$E,5,FALSE)</f>
        <v>6499110</v>
      </c>
      <c r="R243" s="230" t="str">
        <f>IFERROR(VLOOKUP($L243,'External Gateways'!$A$6:$D$10,2,FALSE),"")</f>
        <v/>
      </c>
      <c r="S243" s="38">
        <f>IFERROR(VLOOKUP($L243,'External Gateways'!$A$6:$D$10,3,FALSE),N243)</f>
        <v>1869860</v>
      </c>
      <c r="T243" s="38">
        <f>IFERROR(VLOOKUP($L243,'External Gateways'!$A$6:$D$10,4,FALSE),O243)</f>
        <v>6308830</v>
      </c>
      <c r="U243" s="231">
        <f t="shared" si="9"/>
        <v>0</v>
      </c>
      <c r="V243" s="231">
        <f t="shared" si="10"/>
        <v>80</v>
      </c>
    </row>
    <row r="244" spans="1:22" ht="15" customHeight="1" x14ac:dyDescent="0.45">
      <c r="A244" s="216">
        <v>1952</v>
      </c>
      <c r="B244" s="316" t="s">
        <v>215</v>
      </c>
      <c r="C244" s="316" t="s">
        <v>95</v>
      </c>
      <c r="D244" s="316" t="s">
        <v>216</v>
      </c>
      <c r="E244" s="67">
        <v>92584</v>
      </c>
      <c r="F244" s="318">
        <v>92135</v>
      </c>
      <c r="G244" s="317">
        <v>154</v>
      </c>
      <c r="H244" s="316" t="s">
        <v>267</v>
      </c>
      <c r="I244" s="317">
        <v>8</v>
      </c>
      <c r="J244" s="318">
        <f t="shared" si="11"/>
        <v>7</v>
      </c>
      <c r="K244" s="67" t="s">
        <v>95</v>
      </c>
      <c r="L244" s="316" t="s">
        <v>222</v>
      </c>
      <c r="M244" s="316" t="s">
        <v>216</v>
      </c>
      <c r="N244" s="38">
        <f>VLOOKUP($E244,'ZipCode Coordinates'!$A:$E,4,FALSE)</f>
        <v>2185160</v>
      </c>
      <c r="O244" s="38">
        <f>VLOOKUP($E244,'ZipCode Coordinates'!$A:$E,5,FALSE)</f>
        <v>6280270</v>
      </c>
      <c r="P244" s="38">
        <f>VLOOKUP($F244,'ZipCode Coordinates'!$A:$E,4,FALSE)</f>
        <v>1835720</v>
      </c>
      <c r="Q244" s="38">
        <f>VLOOKUP($F244,'ZipCode Coordinates'!$A:$E,5,FALSE)</f>
        <v>6266670</v>
      </c>
      <c r="R244" s="230" t="str">
        <f>IFERROR(VLOOKUP($L244,'External Gateways'!$A$6:$D$10,2,FALSE),"")</f>
        <v>I-15</v>
      </c>
      <c r="S244" s="38">
        <f>IFERROR(VLOOKUP($L244,'External Gateways'!$A$6:$D$10,3,FALSE),N244)</f>
        <v>2102195</v>
      </c>
      <c r="T244" s="38">
        <f>IFERROR(VLOOKUP($L244,'External Gateways'!$A$6:$D$10,4,FALSE),O244)</f>
        <v>6289147</v>
      </c>
      <c r="U244" s="231">
        <f t="shared" si="9"/>
        <v>15.802756507931361</v>
      </c>
      <c r="V244" s="231">
        <f t="shared" si="10"/>
        <v>122.39448698413727</v>
      </c>
    </row>
    <row r="245" spans="1:22" ht="15" customHeight="1" x14ac:dyDescent="0.45">
      <c r="A245" s="216">
        <v>1954</v>
      </c>
      <c r="B245" s="316" t="s">
        <v>354</v>
      </c>
      <c r="C245" s="316" t="s">
        <v>95</v>
      </c>
      <c r="D245" s="316" t="s">
        <v>216</v>
      </c>
      <c r="E245" s="67">
        <v>92563</v>
      </c>
      <c r="F245" s="318">
        <v>92106</v>
      </c>
      <c r="G245" s="317">
        <v>138</v>
      </c>
      <c r="H245" s="316" t="s">
        <v>274</v>
      </c>
      <c r="I245" s="317">
        <v>7</v>
      </c>
      <c r="J245" s="318">
        <f t="shared" si="11"/>
        <v>6</v>
      </c>
      <c r="K245" s="67" t="s">
        <v>95</v>
      </c>
      <c r="L245" s="316" t="s">
        <v>222</v>
      </c>
      <c r="M245" s="316" t="s">
        <v>216</v>
      </c>
      <c r="N245" s="38">
        <f>VLOOKUP($E245,'ZipCode Coordinates'!$A:$E,4,FALSE)</f>
        <v>2156450</v>
      </c>
      <c r="O245" s="38">
        <f>VLOOKUP($E245,'ZipCode Coordinates'!$A:$E,5,FALSE)</f>
        <v>6288710</v>
      </c>
      <c r="P245" s="38">
        <f>VLOOKUP($F245,'ZipCode Coordinates'!$A:$E,4,FALSE)</f>
        <v>1842660</v>
      </c>
      <c r="Q245" s="38">
        <f>VLOOKUP($F245,'ZipCode Coordinates'!$A:$E,5,FALSE)</f>
        <v>6259060</v>
      </c>
      <c r="R245" s="230" t="str">
        <f>IFERROR(VLOOKUP($L245,'External Gateways'!$A$6:$D$10,2,FALSE),"")</f>
        <v>I-15</v>
      </c>
      <c r="S245" s="38">
        <f>IFERROR(VLOOKUP($L245,'External Gateways'!$A$6:$D$10,3,FALSE),N245)</f>
        <v>2102195</v>
      </c>
      <c r="T245" s="38">
        <f>IFERROR(VLOOKUP($L245,'External Gateways'!$A$6:$D$10,4,FALSE),O245)</f>
        <v>6289147</v>
      </c>
      <c r="U245" s="231">
        <f t="shared" si="9"/>
        <v>10.275901494735123</v>
      </c>
      <c r="V245" s="231">
        <f t="shared" si="10"/>
        <v>117.44819701052975</v>
      </c>
    </row>
    <row r="246" spans="1:22" ht="15" customHeight="1" x14ac:dyDescent="0.45">
      <c r="A246" s="216">
        <v>1956</v>
      </c>
      <c r="B246" s="316" t="s">
        <v>258</v>
      </c>
      <c r="C246" s="316" t="s">
        <v>95</v>
      </c>
      <c r="D246" s="316" t="s">
        <v>216</v>
      </c>
      <c r="E246" s="67">
        <v>92563</v>
      </c>
      <c r="F246" s="318">
        <v>92136</v>
      </c>
      <c r="G246" s="317">
        <v>130</v>
      </c>
      <c r="H246" s="316" t="s">
        <v>241</v>
      </c>
      <c r="I246" s="317">
        <v>7</v>
      </c>
      <c r="J246" s="318">
        <f t="shared" si="11"/>
        <v>6</v>
      </c>
      <c r="K246" s="67" t="s">
        <v>95</v>
      </c>
      <c r="L246" s="316" t="s">
        <v>222</v>
      </c>
      <c r="M246" s="316" t="s">
        <v>216</v>
      </c>
      <c r="N246" s="38">
        <f>VLOOKUP($E246,'ZipCode Coordinates'!$A:$E,4,FALSE)</f>
        <v>2156450</v>
      </c>
      <c r="O246" s="38">
        <f>VLOOKUP($E246,'ZipCode Coordinates'!$A:$E,5,FALSE)</f>
        <v>6288710</v>
      </c>
      <c r="P246" s="38">
        <f>VLOOKUP($F246,'ZipCode Coordinates'!$A:$E,4,FALSE)</f>
        <v>1828370</v>
      </c>
      <c r="Q246" s="38">
        <f>VLOOKUP($F246,'ZipCode Coordinates'!$A:$E,5,FALSE)</f>
        <v>6293940</v>
      </c>
      <c r="R246" s="230" t="str">
        <f>IFERROR(VLOOKUP($L246,'External Gateways'!$A$6:$D$10,2,FALSE),"")</f>
        <v>I-15</v>
      </c>
      <c r="S246" s="38">
        <f>IFERROR(VLOOKUP($L246,'External Gateways'!$A$6:$D$10,3,FALSE),N246)</f>
        <v>2102195</v>
      </c>
      <c r="T246" s="38">
        <f>IFERROR(VLOOKUP($L246,'External Gateways'!$A$6:$D$10,4,FALSE),O246)</f>
        <v>6289147</v>
      </c>
      <c r="U246" s="231">
        <f t="shared" si="9"/>
        <v>10.275901494735123</v>
      </c>
      <c r="V246" s="231">
        <f t="shared" si="10"/>
        <v>109.44819701052975</v>
      </c>
    </row>
    <row r="247" spans="1:22" ht="15" customHeight="1" x14ac:dyDescent="0.45">
      <c r="A247" s="216">
        <v>1963</v>
      </c>
      <c r="B247" s="316" t="s">
        <v>219</v>
      </c>
      <c r="C247" s="316" t="s">
        <v>230</v>
      </c>
      <c r="D247" s="316" t="s">
        <v>216</v>
      </c>
      <c r="E247" s="67">
        <v>92040</v>
      </c>
      <c r="F247" s="318">
        <v>92101</v>
      </c>
      <c r="G247" s="317">
        <v>71</v>
      </c>
      <c r="H247" s="316" t="s">
        <v>313</v>
      </c>
      <c r="I247" s="317">
        <v>7</v>
      </c>
      <c r="J247" s="318">
        <f t="shared" si="11"/>
        <v>6</v>
      </c>
      <c r="K247" s="67" t="s">
        <v>97</v>
      </c>
      <c r="L247" s="316" t="s">
        <v>227</v>
      </c>
      <c r="M247" s="316" t="s">
        <v>216</v>
      </c>
      <c r="N247" s="38">
        <f>VLOOKUP($E247,'ZipCode Coordinates'!$A:$E,4,FALSE)</f>
        <v>1912600</v>
      </c>
      <c r="O247" s="38">
        <f>VLOOKUP($E247,'ZipCode Coordinates'!$A:$E,5,FALSE)</f>
        <v>6367510</v>
      </c>
      <c r="P247" s="38">
        <f>VLOOKUP($F247,'ZipCode Coordinates'!$A:$E,4,FALSE)</f>
        <v>1844080</v>
      </c>
      <c r="Q247" s="38">
        <f>VLOOKUP($F247,'ZipCode Coordinates'!$A:$E,5,FALSE)</f>
        <v>6278770</v>
      </c>
      <c r="R247" s="230" t="str">
        <f>IFERROR(VLOOKUP($L247,'External Gateways'!$A$6:$D$10,2,FALSE),"")</f>
        <v/>
      </c>
      <c r="S247" s="38">
        <f>IFERROR(VLOOKUP($L247,'External Gateways'!$A$6:$D$10,3,FALSE),N247)</f>
        <v>1912600</v>
      </c>
      <c r="T247" s="38">
        <f>IFERROR(VLOOKUP($L247,'External Gateways'!$A$6:$D$10,4,FALSE),O247)</f>
        <v>6367510</v>
      </c>
      <c r="U247" s="231">
        <f t="shared" si="9"/>
        <v>0</v>
      </c>
      <c r="V247" s="231">
        <f t="shared" si="10"/>
        <v>71</v>
      </c>
    </row>
    <row r="248" spans="1:22" ht="15" customHeight="1" x14ac:dyDescent="0.45">
      <c r="A248" s="216">
        <v>1964</v>
      </c>
      <c r="B248" s="316" t="s">
        <v>258</v>
      </c>
      <c r="C248" s="316" t="s">
        <v>95</v>
      </c>
      <c r="D248" s="316" t="s">
        <v>216</v>
      </c>
      <c r="E248" s="67">
        <v>92592</v>
      </c>
      <c r="F248" s="318">
        <v>92147</v>
      </c>
      <c r="G248" s="317">
        <v>140</v>
      </c>
      <c r="H248" s="316" t="s">
        <v>274</v>
      </c>
      <c r="I248" s="317">
        <v>7</v>
      </c>
      <c r="J248" s="318">
        <f t="shared" si="11"/>
        <v>6</v>
      </c>
      <c r="K248" s="67" t="s">
        <v>95</v>
      </c>
      <c r="L248" s="316" t="s">
        <v>222</v>
      </c>
      <c r="M248" s="316" t="s">
        <v>216</v>
      </c>
      <c r="N248" s="38">
        <f>VLOOKUP($E248,'ZipCode Coordinates'!$A:$E,4,FALSE)</f>
        <v>2128740</v>
      </c>
      <c r="O248" s="38">
        <f>VLOOKUP($E248,'ZipCode Coordinates'!$A:$E,5,FALSE)</f>
        <v>6328900</v>
      </c>
      <c r="P248" s="38">
        <f>VLOOKUP($F248,'ZipCode Coordinates'!$A:$E,4,FALSE)</f>
        <v>1844566</v>
      </c>
      <c r="Q248" s="38">
        <f>VLOOKUP($F248,'ZipCode Coordinates'!$A:$E,5,FALSE)</f>
        <v>6263742</v>
      </c>
      <c r="R248" s="230" t="str">
        <f>IFERROR(VLOOKUP($L248,'External Gateways'!$A$6:$D$10,2,FALSE),"")</f>
        <v>I-15</v>
      </c>
      <c r="S248" s="38">
        <f>IFERROR(VLOOKUP($L248,'External Gateways'!$A$6:$D$10,3,FALSE),N248)</f>
        <v>2102195</v>
      </c>
      <c r="T248" s="38">
        <f>IFERROR(VLOOKUP($L248,'External Gateways'!$A$6:$D$10,4,FALSE),O248)</f>
        <v>6289147</v>
      </c>
      <c r="U248" s="231">
        <f t="shared" si="9"/>
        <v>9.0532245169037147</v>
      </c>
      <c r="V248" s="231">
        <f t="shared" si="10"/>
        <v>121.89355096619258</v>
      </c>
    </row>
    <row r="249" spans="1:22" ht="15" customHeight="1" x14ac:dyDescent="0.45">
      <c r="A249" s="216">
        <v>1968</v>
      </c>
      <c r="B249" s="316" t="s">
        <v>309</v>
      </c>
      <c r="C249" s="316" t="s">
        <v>299</v>
      </c>
      <c r="D249" s="316" t="s">
        <v>231</v>
      </c>
      <c r="E249" s="67">
        <v>91911</v>
      </c>
      <c r="F249" s="318">
        <v>92093</v>
      </c>
      <c r="G249" s="317">
        <v>54</v>
      </c>
      <c r="H249" s="316" t="s">
        <v>320</v>
      </c>
      <c r="I249" s="317">
        <v>9</v>
      </c>
      <c r="J249" s="318">
        <f t="shared" si="11"/>
        <v>8</v>
      </c>
      <c r="K249" s="67" t="s">
        <v>97</v>
      </c>
      <c r="L249" s="316" t="s">
        <v>218</v>
      </c>
      <c r="M249" s="316" t="s">
        <v>231</v>
      </c>
      <c r="N249" s="38">
        <f>VLOOKUP($E249,'ZipCode Coordinates'!$A:$E,4,FALSE)</f>
        <v>1801570</v>
      </c>
      <c r="O249" s="38">
        <f>VLOOKUP($E249,'ZipCode Coordinates'!$A:$E,5,FALSE)</f>
        <v>6315270</v>
      </c>
      <c r="P249" s="38">
        <f>VLOOKUP($F249,'ZipCode Coordinates'!$A:$E,4,FALSE)</f>
        <v>1901870</v>
      </c>
      <c r="Q249" s="38">
        <f>VLOOKUP($F249,'ZipCode Coordinates'!$A:$E,5,FALSE)</f>
        <v>6259600</v>
      </c>
      <c r="R249" s="230" t="str">
        <f>IFERROR(VLOOKUP($L249,'External Gateways'!$A$6:$D$10,2,FALSE),"")</f>
        <v/>
      </c>
      <c r="S249" s="38">
        <f>IFERROR(VLOOKUP($L249,'External Gateways'!$A$6:$D$10,3,FALSE),N249)</f>
        <v>1801570</v>
      </c>
      <c r="T249" s="38">
        <f>IFERROR(VLOOKUP($L249,'External Gateways'!$A$6:$D$10,4,FALSE),O249)</f>
        <v>6315270</v>
      </c>
      <c r="U249" s="231">
        <f t="shared" si="9"/>
        <v>0</v>
      </c>
      <c r="V249" s="231">
        <f t="shared" si="10"/>
        <v>54</v>
      </c>
    </row>
    <row r="250" spans="1:22" ht="15" customHeight="1" x14ac:dyDescent="0.45">
      <c r="A250" s="216">
        <v>1977</v>
      </c>
      <c r="B250" s="316" t="s">
        <v>319</v>
      </c>
      <c r="C250" s="316" t="s">
        <v>230</v>
      </c>
      <c r="D250" s="316" t="s">
        <v>231</v>
      </c>
      <c r="E250" s="67">
        <v>92620</v>
      </c>
      <c r="F250" s="318">
        <v>92121</v>
      </c>
      <c r="G250" s="317">
        <v>134</v>
      </c>
      <c r="H250" s="316" t="s">
        <v>274</v>
      </c>
      <c r="I250" s="317">
        <v>7</v>
      </c>
      <c r="J250" s="318">
        <f t="shared" si="11"/>
        <v>6</v>
      </c>
      <c r="K250" s="67" t="s">
        <v>97</v>
      </c>
      <c r="L250" s="316" t="s">
        <v>242</v>
      </c>
      <c r="M250" s="316" t="s">
        <v>231</v>
      </c>
      <c r="N250" s="38">
        <f>VLOOKUP($E250,'ZipCode Coordinates'!$A:$E,4,FALSE)</f>
        <v>2204860</v>
      </c>
      <c r="O250" s="38">
        <f>VLOOKUP($E250,'ZipCode Coordinates'!$A:$E,5,FALSE)</f>
        <v>6103570</v>
      </c>
      <c r="P250" s="38">
        <f>VLOOKUP($F250,'ZipCode Coordinates'!$A:$E,4,FALSE)</f>
        <v>1907910</v>
      </c>
      <c r="Q250" s="38">
        <f>VLOOKUP($F250,'ZipCode Coordinates'!$A:$E,5,FALSE)</f>
        <v>6269540</v>
      </c>
      <c r="R250" s="230" t="str">
        <f>IFERROR(VLOOKUP($L250,'External Gateways'!$A$6:$D$10,2,FALSE),"")</f>
        <v>I-5</v>
      </c>
      <c r="S250" s="38">
        <f>IFERROR(VLOOKUP($L250,'External Gateways'!$A$6:$D$10,3,FALSE),N250)</f>
        <v>2090594</v>
      </c>
      <c r="T250" s="38">
        <f>IFERROR(VLOOKUP($L250,'External Gateways'!$A$6:$D$10,4,FALSE),O250)</f>
        <v>6151524</v>
      </c>
      <c r="U250" s="231">
        <f t="shared" si="9"/>
        <v>23.469802786750126</v>
      </c>
      <c r="V250" s="231">
        <f t="shared" si="10"/>
        <v>87.060394426499755</v>
      </c>
    </row>
    <row r="251" spans="1:22" ht="15" customHeight="1" x14ac:dyDescent="0.45">
      <c r="A251" s="216">
        <v>1978</v>
      </c>
      <c r="B251" s="316" t="s">
        <v>258</v>
      </c>
      <c r="C251" s="316" t="s">
        <v>95</v>
      </c>
      <c r="D251" s="316" t="s">
        <v>216</v>
      </c>
      <c r="E251" s="67">
        <v>92563</v>
      </c>
      <c r="F251" s="318">
        <v>92136</v>
      </c>
      <c r="G251" s="317">
        <v>160</v>
      </c>
      <c r="H251" s="316" t="s">
        <v>223</v>
      </c>
      <c r="I251" s="317">
        <v>7</v>
      </c>
      <c r="J251" s="318">
        <f t="shared" si="11"/>
        <v>6</v>
      </c>
      <c r="K251" s="67" t="s">
        <v>95</v>
      </c>
      <c r="L251" s="316" t="s">
        <v>222</v>
      </c>
      <c r="M251" s="316" t="s">
        <v>216</v>
      </c>
      <c r="N251" s="38">
        <f>VLOOKUP($E251,'ZipCode Coordinates'!$A:$E,4,FALSE)</f>
        <v>2156450</v>
      </c>
      <c r="O251" s="38">
        <f>VLOOKUP($E251,'ZipCode Coordinates'!$A:$E,5,FALSE)</f>
        <v>6288710</v>
      </c>
      <c r="P251" s="38">
        <f>VLOOKUP($F251,'ZipCode Coordinates'!$A:$E,4,FALSE)</f>
        <v>1828370</v>
      </c>
      <c r="Q251" s="38">
        <f>VLOOKUP($F251,'ZipCode Coordinates'!$A:$E,5,FALSE)</f>
        <v>6293940</v>
      </c>
      <c r="R251" s="230" t="str">
        <f>IFERROR(VLOOKUP($L251,'External Gateways'!$A$6:$D$10,2,FALSE),"")</f>
        <v>I-15</v>
      </c>
      <c r="S251" s="38">
        <f>IFERROR(VLOOKUP($L251,'External Gateways'!$A$6:$D$10,3,FALSE),N251)</f>
        <v>2102195</v>
      </c>
      <c r="T251" s="38">
        <f>IFERROR(VLOOKUP($L251,'External Gateways'!$A$6:$D$10,4,FALSE),O251)</f>
        <v>6289147</v>
      </c>
      <c r="U251" s="231">
        <f t="shared" si="9"/>
        <v>10.275901494735123</v>
      </c>
      <c r="V251" s="231">
        <f t="shared" si="10"/>
        <v>139.44819701052975</v>
      </c>
    </row>
    <row r="252" spans="1:22" ht="15" customHeight="1" x14ac:dyDescent="0.45">
      <c r="A252" s="216">
        <v>1980</v>
      </c>
      <c r="B252" s="316" t="s">
        <v>261</v>
      </c>
      <c r="C252" s="316" t="s">
        <v>95</v>
      </c>
      <c r="D252" s="316" t="s">
        <v>249</v>
      </c>
      <c r="E252" s="67">
        <v>92592</v>
      </c>
      <c r="F252" s="318">
        <v>92055</v>
      </c>
      <c r="G252" s="317">
        <v>64</v>
      </c>
      <c r="H252" s="316" t="s">
        <v>285</v>
      </c>
      <c r="I252" s="317">
        <v>7</v>
      </c>
      <c r="J252" s="318">
        <f t="shared" si="11"/>
        <v>6</v>
      </c>
      <c r="K252" s="67" t="s">
        <v>95</v>
      </c>
      <c r="L252" s="316" t="s">
        <v>222</v>
      </c>
      <c r="M252" s="316" t="s">
        <v>249</v>
      </c>
      <c r="N252" s="38">
        <f>VLOOKUP($E252,'ZipCode Coordinates'!$A:$E,4,FALSE)</f>
        <v>2128740</v>
      </c>
      <c r="O252" s="38">
        <f>VLOOKUP($E252,'ZipCode Coordinates'!$A:$E,5,FALSE)</f>
        <v>6328900</v>
      </c>
      <c r="P252" s="38">
        <f>VLOOKUP($F252,'ZipCode Coordinates'!$A:$E,4,FALSE)</f>
        <v>2082470</v>
      </c>
      <c r="Q252" s="38">
        <f>VLOOKUP($F252,'ZipCode Coordinates'!$A:$E,5,FALSE)</f>
        <v>6206470</v>
      </c>
      <c r="R252" s="230" t="str">
        <f>IFERROR(VLOOKUP($L252,'External Gateways'!$A$6:$D$10,2,FALSE),"")</f>
        <v>I-15</v>
      </c>
      <c r="S252" s="38">
        <f>IFERROR(VLOOKUP($L252,'External Gateways'!$A$6:$D$10,3,FALSE),N252)</f>
        <v>2102195</v>
      </c>
      <c r="T252" s="38">
        <f>IFERROR(VLOOKUP($L252,'External Gateways'!$A$6:$D$10,4,FALSE),O252)</f>
        <v>6289147</v>
      </c>
      <c r="U252" s="231">
        <f t="shared" si="9"/>
        <v>9.0532245169037147</v>
      </c>
      <c r="V252" s="231">
        <f t="shared" si="10"/>
        <v>45.893550966192571</v>
      </c>
    </row>
    <row r="253" spans="1:22" ht="15" customHeight="1" x14ac:dyDescent="0.45">
      <c r="A253" s="216">
        <v>1982</v>
      </c>
      <c r="B253" s="316" t="s">
        <v>261</v>
      </c>
      <c r="C253" s="316" t="s">
        <v>95</v>
      </c>
      <c r="D253" s="316" t="s">
        <v>249</v>
      </c>
      <c r="E253" s="67">
        <v>92592</v>
      </c>
      <c r="F253" s="318">
        <v>92055</v>
      </c>
      <c r="G253" s="317">
        <v>97</v>
      </c>
      <c r="H253" s="316" t="s">
        <v>355</v>
      </c>
      <c r="I253" s="317">
        <v>10</v>
      </c>
      <c r="J253" s="318">
        <f t="shared" si="11"/>
        <v>9</v>
      </c>
      <c r="K253" s="67" t="s">
        <v>95</v>
      </c>
      <c r="L253" s="316" t="s">
        <v>222</v>
      </c>
      <c r="M253" s="316" t="s">
        <v>249</v>
      </c>
      <c r="N253" s="38">
        <f>VLOOKUP($E253,'ZipCode Coordinates'!$A:$E,4,FALSE)</f>
        <v>2128740</v>
      </c>
      <c r="O253" s="38">
        <f>VLOOKUP($E253,'ZipCode Coordinates'!$A:$E,5,FALSE)</f>
        <v>6328900</v>
      </c>
      <c r="P253" s="38">
        <f>VLOOKUP($F253,'ZipCode Coordinates'!$A:$E,4,FALSE)</f>
        <v>2082470</v>
      </c>
      <c r="Q253" s="38">
        <f>VLOOKUP($F253,'ZipCode Coordinates'!$A:$E,5,FALSE)</f>
        <v>6206470</v>
      </c>
      <c r="R253" s="230" t="str">
        <f>IFERROR(VLOOKUP($L253,'External Gateways'!$A$6:$D$10,2,FALSE),"")</f>
        <v>I-15</v>
      </c>
      <c r="S253" s="38">
        <f>IFERROR(VLOOKUP($L253,'External Gateways'!$A$6:$D$10,3,FALSE),N253)</f>
        <v>2102195</v>
      </c>
      <c r="T253" s="38">
        <f>IFERROR(VLOOKUP($L253,'External Gateways'!$A$6:$D$10,4,FALSE),O253)</f>
        <v>6289147</v>
      </c>
      <c r="U253" s="231">
        <f t="shared" si="9"/>
        <v>9.0532245169037147</v>
      </c>
      <c r="V253" s="231">
        <f t="shared" si="10"/>
        <v>78.893550966192578</v>
      </c>
    </row>
    <row r="254" spans="1:22" ht="15" customHeight="1" x14ac:dyDescent="0.45">
      <c r="A254" s="216">
        <v>1984</v>
      </c>
      <c r="B254" s="316" t="s">
        <v>265</v>
      </c>
      <c r="C254" s="316" t="s">
        <v>95</v>
      </c>
      <c r="D254" s="316" t="s">
        <v>231</v>
      </c>
      <c r="E254" s="67">
        <v>92618</v>
      </c>
      <c r="F254" s="318">
        <v>92110</v>
      </c>
      <c r="G254" s="317">
        <v>132</v>
      </c>
      <c r="H254" s="316" t="s">
        <v>313</v>
      </c>
      <c r="I254" s="317">
        <v>7</v>
      </c>
      <c r="J254" s="318">
        <f t="shared" si="11"/>
        <v>6</v>
      </c>
      <c r="K254" s="67" t="s">
        <v>95</v>
      </c>
      <c r="L254" s="316" t="s">
        <v>242</v>
      </c>
      <c r="M254" s="316" t="s">
        <v>231</v>
      </c>
      <c r="N254" s="38">
        <f>VLOOKUP($E254,'ZipCode Coordinates'!$A:$E,4,FALSE)</f>
        <v>2193730</v>
      </c>
      <c r="O254" s="38">
        <f>VLOOKUP($E254,'ZipCode Coordinates'!$A:$E,5,FALSE)</f>
        <v>6112500</v>
      </c>
      <c r="P254" s="38">
        <f>VLOOKUP($F254,'ZipCode Coordinates'!$A:$E,4,FALSE)</f>
        <v>1859050</v>
      </c>
      <c r="Q254" s="38">
        <f>VLOOKUP($F254,'ZipCode Coordinates'!$A:$E,5,FALSE)</f>
        <v>6269400</v>
      </c>
      <c r="R254" s="230" t="str">
        <f>IFERROR(VLOOKUP($L254,'External Gateways'!$A$6:$D$10,2,FALSE),"")</f>
        <v>I-5</v>
      </c>
      <c r="S254" s="38">
        <f>IFERROR(VLOOKUP($L254,'External Gateways'!$A$6:$D$10,3,FALSE),N254)</f>
        <v>2090594</v>
      </c>
      <c r="T254" s="38">
        <f>IFERROR(VLOOKUP($L254,'External Gateways'!$A$6:$D$10,4,FALSE),O254)</f>
        <v>6151524</v>
      </c>
      <c r="U254" s="231">
        <f t="shared" si="9"/>
        <v>20.884842549111873</v>
      </c>
      <c r="V254" s="231">
        <f t="shared" si="10"/>
        <v>90.230314901776254</v>
      </c>
    </row>
    <row r="255" spans="1:22" ht="15" customHeight="1" x14ac:dyDescent="0.45">
      <c r="A255" s="216">
        <v>1985</v>
      </c>
      <c r="B255" s="316" t="s">
        <v>219</v>
      </c>
      <c r="C255" s="316" t="s">
        <v>220</v>
      </c>
      <c r="D255" s="316" t="s">
        <v>216</v>
      </c>
      <c r="E255" s="67">
        <v>91901</v>
      </c>
      <c r="F255" s="318">
        <v>92101</v>
      </c>
      <c r="G255" s="317">
        <v>70</v>
      </c>
      <c r="H255" s="316" t="s">
        <v>239</v>
      </c>
      <c r="I255" s="317">
        <v>7</v>
      </c>
      <c r="J255" s="318">
        <f t="shared" si="11"/>
        <v>6</v>
      </c>
      <c r="K255" s="67" t="s">
        <v>97</v>
      </c>
      <c r="L255" s="316" t="s">
        <v>273</v>
      </c>
      <c r="M255" s="316" t="s">
        <v>216</v>
      </c>
      <c r="N255" s="38">
        <f>VLOOKUP($E255,'ZipCode Coordinates'!$A:$E,4,FALSE)</f>
        <v>1874070</v>
      </c>
      <c r="O255" s="38">
        <f>VLOOKUP($E255,'ZipCode Coordinates'!$A:$E,5,FALSE)</f>
        <v>6418790</v>
      </c>
      <c r="P255" s="38">
        <f>VLOOKUP($F255,'ZipCode Coordinates'!$A:$E,4,FALSE)</f>
        <v>1844080</v>
      </c>
      <c r="Q255" s="38">
        <f>VLOOKUP($F255,'ZipCode Coordinates'!$A:$E,5,FALSE)</f>
        <v>6278770</v>
      </c>
      <c r="R255" s="230" t="str">
        <f>IFERROR(VLOOKUP($L255,'External Gateways'!$A$6:$D$10,2,FALSE),"")</f>
        <v/>
      </c>
      <c r="S255" s="38">
        <f>IFERROR(VLOOKUP($L255,'External Gateways'!$A$6:$D$10,3,FALSE),N255)</f>
        <v>1874070</v>
      </c>
      <c r="T255" s="38">
        <f>IFERROR(VLOOKUP($L255,'External Gateways'!$A$6:$D$10,4,FALSE),O255)</f>
        <v>6418790</v>
      </c>
      <c r="U255" s="231">
        <f t="shared" si="9"/>
        <v>0</v>
      </c>
      <c r="V255" s="231">
        <f t="shared" si="10"/>
        <v>70</v>
      </c>
    </row>
    <row r="256" spans="1:22" ht="15" customHeight="1" x14ac:dyDescent="0.45">
      <c r="A256" s="216">
        <v>1986</v>
      </c>
      <c r="B256" s="316" t="s">
        <v>314</v>
      </c>
      <c r="C256" s="316" t="s">
        <v>234</v>
      </c>
      <c r="D256" s="316" t="s">
        <v>231</v>
      </c>
      <c r="E256" s="67">
        <v>91911</v>
      </c>
      <c r="F256" s="318">
        <v>92161</v>
      </c>
      <c r="G256" s="317">
        <v>65</v>
      </c>
      <c r="H256" s="316" t="s">
        <v>235</v>
      </c>
      <c r="I256" s="317">
        <v>7</v>
      </c>
      <c r="J256" s="318">
        <f t="shared" si="11"/>
        <v>6</v>
      </c>
      <c r="K256" s="67" t="s">
        <v>271</v>
      </c>
      <c r="L256" s="316" t="s">
        <v>218</v>
      </c>
      <c r="M256" s="316" t="s">
        <v>231</v>
      </c>
      <c r="N256" s="38">
        <f>VLOOKUP($E256,'ZipCode Coordinates'!$A:$E,4,FALSE)</f>
        <v>1801570</v>
      </c>
      <c r="O256" s="38">
        <f>VLOOKUP($E256,'ZipCode Coordinates'!$A:$E,5,FALSE)</f>
        <v>6315270</v>
      </c>
      <c r="P256" s="38">
        <f>VLOOKUP($F256,'ZipCode Coordinates'!$A:$E,4,FALSE)</f>
        <v>1899477</v>
      </c>
      <c r="Q256" s="38">
        <f>VLOOKUP($F256,'ZipCode Coordinates'!$A:$E,5,FALSE)</f>
        <v>6258957</v>
      </c>
      <c r="R256" s="230" t="str">
        <f>IFERROR(VLOOKUP($L256,'External Gateways'!$A$6:$D$10,2,FALSE),"")</f>
        <v/>
      </c>
      <c r="S256" s="38">
        <f>IFERROR(VLOOKUP($L256,'External Gateways'!$A$6:$D$10,3,FALSE),N256)</f>
        <v>1801570</v>
      </c>
      <c r="T256" s="38">
        <f>IFERROR(VLOOKUP($L256,'External Gateways'!$A$6:$D$10,4,FALSE),O256)</f>
        <v>6315270</v>
      </c>
      <c r="U256" s="231">
        <f t="shared" si="9"/>
        <v>0</v>
      </c>
      <c r="V256" s="231">
        <f t="shared" si="10"/>
        <v>65</v>
      </c>
    </row>
    <row r="257" spans="1:22" ht="15" customHeight="1" x14ac:dyDescent="0.45">
      <c r="A257" s="216">
        <v>1988</v>
      </c>
      <c r="B257" s="316" t="s">
        <v>261</v>
      </c>
      <c r="C257" s="316" t="s">
        <v>95</v>
      </c>
      <c r="D257" s="316" t="s">
        <v>249</v>
      </c>
      <c r="E257" s="67">
        <v>92592</v>
      </c>
      <c r="F257" s="318">
        <v>92055</v>
      </c>
      <c r="G257" s="317">
        <v>72</v>
      </c>
      <c r="H257" s="316" t="s">
        <v>285</v>
      </c>
      <c r="I257" s="317">
        <v>7</v>
      </c>
      <c r="J257" s="318">
        <f t="shared" si="11"/>
        <v>6</v>
      </c>
      <c r="K257" s="67" t="s">
        <v>95</v>
      </c>
      <c r="L257" s="316" t="s">
        <v>222</v>
      </c>
      <c r="M257" s="316" t="s">
        <v>249</v>
      </c>
      <c r="N257" s="38">
        <f>VLOOKUP($E257,'ZipCode Coordinates'!$A:$E,4,FALSE)</f>
        <v>2128740</v>
      </c>
      <c r="O257" s="38">
        <f>VLOOKUP($E257,'ZipCode Coordinates'!$A:$E,5,FALSE)</f>
        <v>6328900</v>
      </c>
      <c r="P257" s="38">
        <f>VLOOKUP($F257,'ZipCode Coordinates'!$A:$E,4,FALSE)</f>
        <v>2082470</v>
      </c>
      <c r="Q257" s="38">
        <f>VLOOKUP($F257,'ZipCode Coordinates'!$A:$E,5,FALSE)</f>
        <v>6206470</v>
      </c>
      <c r="R257" s="230" t="str">
        <f>IFERROR(VLOOKUP($L257,'External Gateways'!$A$6:$D$10,2,FALSE),"")</f>
        <v>I-15</v>
      </c>
      <c r="S257" s="38">
        <f>IFERROR(VLOOKUP($L257,'External Gateways'!$A$6:$D$10,3,FALSE),N257)</f>
        <v>2102195</v>
      </c>
      <c r="T257" s="38">
        <f>IFERROR(VLOOKUP($L257,'External Gateways'!$A$6:$D$10,4,FALSE),O257)</f>
        <v>6289147</v>
      </c>
      <c r="U257" s="231">
        <f t="shared" si="9"/>
        <v>9.0532245169037147</v>
      </c>
      <c r="V257" s="231">
        <f t="shared" si="10"/>
        <v>53.893550966192571</v>
      </c>
    </row>
    <row r="258" spans="1:22" ht="15" customHeight="1" x14ac:dyDescent="0.45">
      <c r="A258" s="216">
        <v>1993</v>
      </c>
      <c r="B258" s="316" t="s">
        <v>261</v>
      </c>
      <c r="C258" s="316" t="s">
        <v>95</v>
      </c>
      <c r="D258" s="316" t="s">
        <v>249</v>
      </c>
      <c r="E258" s="67">
        <v>92583</v>
      </c>
      <c r="F258" s="318">
        <v>92055</v>
      </c>
      <c r="G258" s="317">
        <v>94</v>
      </c>
      <c r="H258" s="316" t="s">
        <v>239</v>
      </c>
      <c r="I258" s="317">
        <v>7</v>
      </c>
      <c r="J258" s="318">
        <f t="shared" si="11"/>
        <v>6</v>
      </c>
      <c r="K258" s="67" t="s">
        <v>95</v>
      </c>
      <c r="L258" s="316" t="s">
        <v>222</v>
      </c>
      <c r="M258" s="316" t="s">
        <v>249</v>
      </c>
      <c r="N258" s="38">
        <f>VLOOKUP($E258,'ZipCode Coordinates'!$A:$E,4,FALSE)</f>
        <v>2232550</v>
      </c>
      <c r="O258" s="38">
        <f>VLOOKUP($E258,'ZipCode Coordinates'!$A:$E,5,FALSE)</f>
        <v>6358050</v>
      </c>
      <c r="P258" s="38">
        <f>VLOOKUP($F258,'ZipCode Coordinates'!$A:$E,4,FALSE)</f>
        <v>2082470</v>
      </c>
      <c r="Q258" s="38">
        <f>VLOOKUP($F258,'ZipCode Coordinates'!$A:$E,5,FALSE)</f>
        <v>6206470</v>
      </c>
      <c r="R258" s="230" t="str">
        <f>IFERROR(VLOOKUP($L258,'External Gateways'!$A$6:$D$10,2,FALSE),"")</f>
        <v>I-15</v>
      </c>
      <c r="S258" s="38">
        <f>IFERROR(VLOOKUP($L258,'External Gateways'!$A$6:$D$10,3,FALSE),N258)</f>
        <v>2102195</v>
      </c>
      <c r="T258" s="38">
        <f>IFERROR(VLOOKUP($L258,'External Gateways'!$A$6:$D$10,4,FALSE),O258)</f>
        <v>6289147</v>
      </c>
      <c r="U258" s="231">
        <f t="shared" si="9"/>
        <v>27.925203143927018</v>
      </c>
      <c r="V258" s="231">
        <f t="shared" si="10"/>
        <v>38.149593712145965</v>
      </c>
    </row>
    <row r="259" spans="1:22" ht="15" customHeight="1" x14ac:dyDescent="0.45">
      <c r="A259" s="216">
        <v>2006</v>
      </c>
      <c r="B259" s="316" t="s">
        <v>265</v>
      </c>
      <c r="C259" s="316" t="s">
        <v>95</v>
      </c>
      <c r="D259" s="316" t="s">
        <v>231</v>
      </c>
      <c r="E259" s="67">
        <v>92563</v>
      </c>
      <c r="F259" s="318">
        <v>92110</v>
      </c>
      <c r="G259" s="317">
        <v>134</v>
      </c>
      <c r="H259" s="316" t="s">
        <v>240</v>
      </c>
      <c r="I259" s="317">
        <v>8</v>
      </c>
      <c r="J259" s="318">
        <f t="shared" si="11"/>
        <v>7</v>
      </c>
      <c r="K259" s="67" t="s">
        <v>95</v>
      </c>
      <c r="L259" s="316" t="s">
        <v>222</v>
      </c>
      <c r="M259" s="316" t="s">
        <v>231</v>
      </c>
      <c r="N259" s="38">
        <f>VLOOKUP($E259,'ZipCode Coordinates'!$A:$E,4,FALSE)</f>
        <v>2156450</v>
      </c>
      <c r="O259" s="38">
        <f>VLOOKUP($E259,'ZipCode Coordinates'!$A:$E,5,FALSE)</f>
        <v>6288710</v>
      </c>
      <c r="P259" s="38">
        <f>VLOOKUP($F259,'ZipCode Coordinates'!$A:$E,4,FALSE)</f>
        <v>1859050</v>
      </c>
      <c r="Q259" s="38">
        <f>VLOOKUP($F259,'ZipCode Coordinates'!$A:$E,5,FALSE)</f>
        <v>6269400</v>
      </c>
      <c r="R259" s="230" t="str">
        <f>IFERROR(VLOOKUP($L259,'External Gateways'!$A$6:$D$10,2,FALSE),"")</f>
        <v>I-15</v>
      </c>
      <c r="S259" s="38">
        <f>IFERROR(VLOOKUP($L259,'External Gateways'!$A$6:$D$10,3,FALSE),N259)</f>
        <v>2102195</v>
      </c>
      <c r="T259" s="38">
        <f>IFERROR(VLOOKUP($L259,'External Gateways'!$A$6:$D$10,4,FALSE),O259)</f>
        <v>6289147</v>
      </c>
      <c r="U259" s="231">
        <f t="shared" ref="U259:U322" si="12">SQRT((S259-N259)^2+(T259-O259)^2)/5280</f>
        <v>10.275901494735123</v>
      </c>
      <c r="V259" s="231">
        <f t="shared" ref="V259:V322" si="13">MAX(G259-2*U259,0)</f>
        <v>113.44819701052975</v>
      </c>
    </row>
    <row r="260" spans="1:22" ht="15" customHeight="1" x14ac:dyDescent="0.45">
      <c r="A260" s="216">
        <v>2012</v>
      </c>
      <c r="B260" s="316" t="s">
        <v>356</v>
      </c>
      <c r="C260" s="316" t="s">
        <v>234</v>
      </c>
      <c r="D260" s="316" t="s">
        <v>216</v>
      </c>
      <c r="E260" s="67">
        <v>92563</v>
      </c>
      <c r="F260" s="318">
        <v>92101</v>
      </c>
      <c r="G260" s="317">
        <v>158</v>
      </c>
      <c r="H260" s="316" t="s">
        <v>241</v>
      </c>
      <c r="I260" s="317">
        <v>7</v>
      </c>
      <c r="J260" s="318">
        <f t="shared" ref="J260:J323" si="14">I260-1</f>
        <v>6</v>
      </c>
      <c r="K260" s="67" t="s">
        <v>97</v>
      </c>
      <c r="L260" s="316" t="s">
        <v>222</v>
      </c>
      <c r="M260" s="316" t="s">
        <v>216</v>
      </c>
      <c r="N260" s="38">
        <f>VLOOKUP($E260,'ZipCode Coordinates'!$A:$E,4,FALSE)</f>
        <v>2156450</v>
      </c>
      <c r="O260" s="38">
        <f>VLOOKUP($E260,'ZipCode Coordinates'!$A:$E,5,FALSE)</f>
        <v>6288710</v>
      </c>
      <c r="P260" s="38">
        <f>VLOOKUP($F260,'ZipCode Coordinates'!$A:$E,4,FALSE)</f>
        <v>1844080</v>
      </c>
      <c r="Q260" s="38">
        <f>VLOOKUP($F260,'ZipCode Coordinates'!$A:$E,5,FALSE)</f>
        <v>6278770</v>
      </c>
      <c r="R260" s="230" t="str">
        <f>IFERROR(VLOOKUP($L260,'External Gateways'!$A$6:$D$10,2,FALSE),"")</f>
        <v>I-15</v>
      </c>
      <c r="S260" s="38">
        <f>IFERROR(VLOOKUP($L260,'External Gateways'!$A$6:$D$10,3,FALSE),N260)</f>
        <v>2102195</v>
      </c>
      <c r="T260" s="38">
        <f>IFERROR(VLOOKUP($L260,'External Gateways'!$A$6:$D$10,4,FALSE),O260)</f>
        <v>6289147</v>
      </c>
      <c r="U260" s="231">
        <f t="shared" si="12"/>
        <v>10.275901494735123</v>
      </c>
      <c r="V260" s="231">
        <f t="shared" si="13"/>
        <v>137.44819701052975</v>
      </c>
    </row>
    <row r="261" spans="1:22" ht="15" customHeight="1" x14ac:dyDescent="0.45">
      <c r="A261" s="216">
        <v>2022</v>
      </c>
      <c r="B261" s="316" t="s">
        <v>272</v>
      </c>
      <c r="C261" s="316" t="s">
        <v>234</v>
      </c>
      <c r="D261" s="316" t="s">
        <v>273</v>
      </c>
      <c r="E261" s="67">
        <v>92120</v>
      </c>
      <c r="F261" s="318">
        <v>91905</v>
      </c>
      <c r="G261" s="317">
        <v>109</v>
      </c>
      <c r="H261" s="316" t="s">
        <v>240</v>
      </c>
      <c r="I261" s="317">
        <v>8</v>
      </c>
      <c r="J261" s="318">
        <f t="shared" si="14"/>
        <v>7</v>
      </c>
      <c r="K261" s="67" t="s">
        <v>271</v>
      </c>
      <c r="L261" s="316" t="s">
        <v>231</v>
      </c>
      <c r="M261" s="316" t="s">
        <v>273</v>
      </c>
      <c r="N261" s="38">
        <f>VLOOKUP($E261,'ZipCode Coordinates'!$A:$E,4,FALSE)</f>
        <v>1869860</v>
      </c>
      <c r="O261" s="38">
        <f>VLOOKUP($E261,'ZipCode Coordinates'!$A:$E,5,FALSE)</f>
        <v>6308830</v>
      </c>
      <c r="P261" s="38">
        <f>VLOOKUP($F261,'ZipCode Coordinates'!$A:$E,4,FALSE)</f>
        <v>1844120</v>
      </c>
      <c r="Q261" s="38">
        <f>VLOOKUP($F261,'ZipCode Coordinates'!$A:$E,5,FALSE)</f>
        <v>6545720</v>
      </c>
      <c r="R261" s="230" t="str">
        <f>IFERROR(VLOOKUP($L261,'External Gateways'!$A$6:$D$10,2,FALSE),"")</f>
        <v/>
      </c>
      <c r="S261" s="38">
        <f>IFERROR(VLOOKUP($L261,'External Gateways'!$A$6:$D$10,3,FALSE),N261)</f>
        <v>1869860</v>
      </c>
      <c r="T261" s="38">
        <f>IFERROR(VLOOKUP($L261,'External Gateways'!$A$6:$D$10,4,FALSE),O261)</f>
        <v>6308830</v>
      </c>
      <c r="U261" s="231">
        <f t="shared" si="12"/>
        <v>0</v>
      </c>
      <c r="V261" s="231">
        <f t="shared" si="13"/>
        <v>109</v>
      </c>
    </row>
    <row r="262" spans="1:22" ht="15" customHeight="1" x14ac:dyDescent="0.45">
      <c r="A262" s="216">
        <v>2034</v>
      </c>
      <c r="B262" s="316" t="s">
        <v>357</v>
      </c>
      <c r="C262" s="316" t="s">
        <v>317</v>
      </c>
      <c r="D262" s="316" t="s">
        <v>224</v>
      </c>
      <c r="E262" s="67">
        <v>92562</v>
      </c>
      <c r="F262" s="318">
        <v>92029</v>
      </c>
      <c r="G262" s="317">
        <v>76</v>
      </c>
      <c r="H262" s="316" t="s">
        <v>274</v>
      </c>
      <c r="I262" s="317">
        <v>7</v>
      </c>
      <c r="J262" s="318">
        <f t="shared" si="14"/>
        <v>6</v>
      </c>
      <c r="K262" s="67" t="s">
        <v>97</v>
      </c>
      <c r="L262" s="316" t="s">
        <v>222</v>
      </c>
      <c r="M262" s="316" t="s">
        <v>224</v>
      </c>
      <c r="N262" s="38">
        <f>VLOOKUP($E262,'ZipCode Coordinates'!$A:$E,4,FALSE)</f>
        <v>2144470</v>
      </c>
      <c r="O262" s="38">
        <f>VLOOKUP($E262,'ZipCode Coordinates'!$A:$E,5,FALSE)</f>
        <v>6251450</v>
      </c>
      <c r="P262" s="38">
        <f>VLOOKUP($F262,'ZipCode Coordinates'!$A:$E,4,FALSE)</f>
        <v>1974260</v>
      </c>
      <c r="Q262" s="38">
        <f>VLOOKUP($F262,'ZipCode Coordinates'!$A:$E,5,FALSE)</f>
        <v>6291680</v>
      </c>
      <c r="R262" s="230" t="str">
        <f>IFERROR(VLOOKUP($L262,'External Gateways'!$A$6:$D$10,2,FALSE),"")</f>
        <v>I-15</v>
      </c>
      <c r="S262" s="38">
        <f>IFERROR(VLOOKUP($L262,'External Gateways'!$A$6:$D$10,3,FALSE),N262)</f>
        <v>2102195</v>
      </c>
      <c r="T262" s="38">
        <f>IFERROR(VLOOKUP($L262,'External Gateways'!$A$6:$D$10,4,FALSE),O262)</f>
        <v>6289147</v>
      </c>
      <c r="U262" s="231">
        <f t="shared" si="12"/>
        <v>10.727523233277124</v>
      </c>
      <c r="V262" s="231">
        <f t="shared" si="13"/>
        <v>54.544953533445749</v>
      </c>
    </row>
    <row r="263" spans="1:22" ht="15" customHeight="1" x14ac:dyDescent="0.45">
      <c r="A263" s="216">
        <v>2035</v>
      </c>
      <c r="B263" s="316" t="s">
        <v>309</v>
      </c>
      <c r="C263" s="316" t="s">
        <v>299</v>
      </c>
      <c r="D263" s="316" t="s">
        <v>231</v>
      </c>
      <c r="E263" s="67">
        <v>91950</v>
      </c>
      <c r="F263" s="318">
        <v>92093</v>
      </c>
      <c r="G263" s="317">
        <v>42</v>
      </c>
      <c r="H263" s="316" t="s">
        <v>310</v>
      </c>
      <c r="I263" s="317">
        <v>7</v>
      </c>
      <c r="J263" s="318">
        <f t="shared" si="14"/>
        <v>6</v>
      </c>
      <c r="K263" s="67" t="s">
        <v>97</v>
      </c>
      <c r="L263" s="316" t="s">
        <v>216</v>
      </c>
      <c r="M263" s="316" t="s">
        <v>231</v>
      </c>
      <c r="N263" s="38">
        <f>VLOOKUP($E263,'ZipCode Coordinates'!$A:$E,4,FALSE)</f>
        <v>1823970</v>
      </c>
      <c r="O263" s="38">
        <f>VLOOKUP($E263,'ZipCode Coordinates'!$A:$E,5,FALSE)</f>
        <v>6302610</v>
      </c>
      <c r="P263" s="38">
        <f>VLOOKUP($F263,'ZipCode Coordinates'!$A:$E,4,FALSE)</f>
        <v>1901870</v>
      </c>
      <c r="Q263" s="38">
        <f>VLOOKUP($F263,'ZipCode Coordinates'!$A:$E,5,FALSE)</f>
        <v>6259600</v>
      </c>
      <c r="R263" s="230" t="str">
        <f>IFERROR(VLOOKUP($L263,'External Gateways'!$A$6:$D$10,2,FALSE),"")</f>
        <v/>
      </c>
      <c r="S263" s="38">
        <f>IFERROR(VLOOKUP($L263,'External Gateways'!$A$6:$D$10,3,FALSE),N263)</f>
        <v>1823970</v>
      </c>
      <c r="T263" s="38">
        <f>IFERROR(VLOOKUP($L263,'External Gateways'!$A$6:$D$10,4,FALSE),O263)</f>
        <v>6302610</v>
      </c>
      <c r="U263" s="231">
        <f t="shared" si="12"/>
        <v>0</v>
      </c>
      <c r="V263" s="231">
        <f t="shared" si="13"/>
        <v>42</v>
      </c>
    </row>
    <row r="264" spans="1:22" ht="15" customHeight="1" x14ac:dyDescent="0.45">
      <c r="A264" s="216">
        <v>2036</v>
      </c>
      <c r="B264" s="316" t="s">
        <v>215</v>
      </c>
      <c r="C264" s="316" t="s">
        <v>95</v>
      </c>
      <c r="D264" s="316" t="s">
        <v>216</v>
      </c>
      <c r="E264" s="67">
        <v>92584</v>
      </c>
      <c r="F264" s="318">
        <v>92135</v>
      </c>
      <c r="G264" s="317">
        <v>136</v>
      </c>
      <c r="H264" s="316" t="s">
        <v>223</v>
      </c>
      <c r="I264" s="317">
        <v>7</v>
      </c>
      <c r="J264" s="318">
        <f t="shared" si="14"/>
        <v>6</v>
      </c>
      <c r="K264" s="67" t="s">
        <v>95</v>
      </c>
      <c r="L264" s="316" t="s">
        <v>222</v>
      </c>
      <c r="M264" s="316" t="s">
        <v>216</v>
      </c>
      <c r="N264" s="38">
        <f>VLOOKUP($E264,'ZipCode Coordinates'!$A:$E,4,FALSE)</f>
        <v>2185160</v>
      </c>
      <c r="O264" s="38">
        <f>VLOOKUP($E264,'ZipCode Coordinates'!$A:$E,5,FALSE)</f>
        <v>6280270</v>
      </c>
      <c r="P264" s="38">
        <f>VLOOKUP($F264,'ZipCode Coordinates'!$A:$E,4,FALSE)</f>
        <v>1835720</v>
      </c>
      <c r="Q264" s="38">
        <f>VLOOKUP($F264,'ZipCode Coordinates'!$A:$E,5,FALSE)</f>
        <v>6266670</v>
      </c>
      <c r="R264" s="230" t="str">
        <f>IFERROR(VLOOKUP($L264,'External Gateways'!$A$6:$D$10,2,FALSE),"")</f>
        <v>I-15</v>
      </c>
      <c r="S264" s="38">
        <f>IFERROR(VLOOKUP($L264,'External Gateways'!$A$6:$D$10,3,FALSE),N264)</f>
        <v>2102195</v>
      </c>
      <c r="T264" s="38">
        <f>IFERROR(VLOOKUP($L264,'External Gateways'!$A$6:$D$10,4,FALSE),O264)</f>
        <v>6289147</v>
      </c>
      <c r="U264" s="231">
        <f t="shared" si="12"/>
        <v>15.802756507931361</v>
      </c>
      <c r="V264" s="231">
        <f t="shared" si="13"/>
        <v>104.39448698413727</v>
      </c>
    </row>
    <row r="265" spans="1:22" ht="15" customHeight="1" x14ac:dyDescent="0.45">
      <c r="A265" s="216">
        <v>2037</v>
      </c>
      <c r="B265" s="316" t="s">
        <v>358</v>
      </c>
      <c r="C265" s="316" t="s">
        <v>251</v>
      </c>
      <c r="D265" s="316" t="s">
        <v>224</v>
      </c>
      <c r="E265" s="67">
        <v>92103</v>
      </c>
      <c r="F265" s="318">
        <v>92027</v>
      </c>
      <c r="G265" s="317">
        <v>62</v>
      </c>
      <c r="H265" s="316" t="s">
        <v>266</v>
      </c>
      <c r="I265" s="317">
        <v>8</v>
      </c>
      <c r="J265" s="318">
        <f t="shared" si="14"/>
        <v>7</v>
      </c>
      <c r="K265" s="67" t="s">
        <v>97</v>
      </c>
      <c r="L265" s="316" t="s">
        <v>216</v>
      </c>
      <c r="M265" s="316" t="s">
        <v>224</v>
      </c>
      <c r="N265" s="38">
        <f>VLOOKUP($E265,'ZipCode Coordinates'!$A:$E,4,FALSE)</f>
        <v>1852940</v>
      </c>
      <c r="O265" s="38">
        <f>VLOOKUP($E265,'ZipCode Coordinates'!$A:$E,5,FALSE)</f>
        <v>6279750</v>
      </c>
      <c r="P265" s="38">
        <f>VLOOKUP($F265,'ZipCode Coordinates'!$A:$E,4,FALSE)</f>
        <v>1994010</v>
      </c>
      <c r="Q265" s="38">
        <f>VLOOKUP($F265,'ZipCode Coordinates'!$A:$E,5,FALSE)</f>
        <v>6337210</v>
      </c>
      <c r="R265" s="230" t="str">
        <f>IFERROR(VLOOKUP($L265,'External Gateways'!$A$6:$D$10,2,FALSE),"")</f>
        <v/>
      </c>
      <c r="S265" s="38">
        <f>IFERROR(VLOOKUP($L265,'External Gateways'!$A$6:$D$10,3,FALSE),N265)</f>
        <v>1852940</v>
      </c>
      <c r="T265" s="38">
        <f>IFERROR(VLOOKUP($L265,'External Gateways'!$A$6:$D$10,4,FALSE),O265)</f>
        <v>6279750</v>
      </c>
      <c r="U265" s="231">
        <f t="shared" si="12"/>
        <v>0</v>
      </c>
      <c r="V265" s="231">
        <f t="shared" si="13"/>
        <v>62</v>
      </c>
    </row>
    <row r="266" spans="1:22" ht="15" customHeight="1" x14ac:dyDescent="0.45">
      <c r="A266" s="216">
        <v>2040</v>
      </c>
      <c r="B266" s="316" t="s">
        <v>272</v>
      </c>
      <c r="C266" s="316" t="s">
        <v>234</v>
      </c>
      <c r="D266" s="316" t="s">
        <v>273</v>
      </c>
      <c r="E266" s="67">
        <v>91942</v>
      </c>
      <c r="F266" s="318">
        <v>91962</v>
      </c>
      <c r="G266" s="317">
        <v>82</v>
      </c>
      <c r="H266" s="316" t="s">
        <v>277</v>
      </c>
      <c r="I266" s="317">
        <v>9</v>
      </c>
      <c r="J266" s="318">
        <f t="shared" si="14"/>
        <v>8</v>
      </c>
      <c r="K266" s="67" t="s">
        <v>271</v>
      </c>
      <c r="L266" s="316" t="s">
        <v>227</v>
      </c>
      <c r="M266" s="316" t="s">
        <v>273</v>
      </c>
      <c r="N266" s="38">
        <f>VLOOKUP($E266,'ZipCode Coordinates'!$A:$E,4,FALSE)</f>
        <v>1863610</v>
      </c>
      <c r="O266" s="38">
        <f>VLOOKUP($E266,'ZipCode Coordinates'!$A:$E,5,FALSE)</f>
        <v>6324360</v>
      </c>
      <c r="P266" s="38">
        <f>VLOOKUP($F266,'ZipCode Coordinates'!$A:$E,4,FALSE)</f>
        <v>1874980</v>
      </c>
      <c r="Q266" s="38">
        <f>VLOOKUP($F266,'ZipCode Coordinates'!$A:$E,5,FALSE)</f>
        <v>6499110</v>
      </c>
      <c r="R266" s="230" t="str">
        <f>IFERROR(VLOOKUP($L266,'External Gateways'!$A$6:$D$10,2,FALSE),"")</f>
        <v/>
      </c>
      <c r="S266" s="38">
        <f>IFERROR(VLOOKUP($L266,'External Gateways'!$A$6:$D$10,3,FALSE),N266)</f>
        <v>1863610</v>
      </c>
      <c r="T266" s="38">
        <f>IFERROR(VLOOKUP($L266,'External Gateways'!$A$6:$D$10,4,FALSE),O266)</f>
        <v>6324360</v>
      </c>
      <c r="U266" s="231">
        <f t="shared" si="12"/>
        <v>0</v>
      </c>
      <c r="V266" s="231">
        <f t="shared" si="13"/>
        <v>82</v>
      </c>
    </row>
    <row r="267" spans="1:22" ht="15" customHeight="1" x14ac:dyDescent="0.45">
      <c r="A267" s="216">
        <v>2042</v>
      </c>
      <c r="B267" s="316" t="s">
        <v>359</v>
      </c>
      <c r="C267" s="316" t="s">
        <v>234</v>
      </c>
      <c r="D267" s="316" t="s">
        <v>224</v>
      </c>
      <c r="E267" s="67">
        <v>92563</v>
      </c>
      <c r="F267" s="318">
        <v>92083</v>
      </c>
      <c r="G267" s="317">
        <v>76</v>
      </c>
      <c r="H267" s="316" t="s">
        <v>274</v>
      </c>
      <c r="I267" s="317">
        <v>7</v>
      </c>
      <c r="J267" s="318">
        <f t="shared" si="14"/>
        <v>6</v>
      </c>
      <c r="K267" s="67" t="s">
        <v>271</v>
      </c>
      <c r="L267" s="316" t="s">
        <v>222</v>
      </c>
      <c r="M267" s="316" t="s">
        <v>224</v>
      </c>
      <c r="N267" s="38">
        <f>VLOOKUP($E267,'ZipCode Coordinates'!$A:$E,4,FALSE)</f>
        <v>2156450</v>
      </c>
      <c r="O267" s="38">
        <f>VLOOKUP($E267,'ZipCode Coordinates'!$A:$E,5,FALSE)</f>
        <v>6288710</v>
      </c>
      <c r="P267" s="38">
        <f>VLOOKUP($F267,'ZipCode Coordinates'!$A:$E,4,FALSE)</f>
        <v>2017120</v>
      </c>
      <c r="Q267" s="38">
        <f>VLOOKUP($F267,'ZipCode Coordinates'!$A:$E,5,FALSE)</f>
        <v>6256330</v>
      </c>
      <c r="R267" s="230" t="str">
        <f>IFERROR(VLOOKUP($L267,'External Gateways'!$A$6:$D$10,2,FALSE),"")</f>
        <v>I-15</v>
      </c>
      <c r="S267" s="38">
        <f>IFERROR(VLOOKUP($L267,'External Gateways'!$A$6:$D$10,3,FALSE),N267)</f>
        <v>2102195</v>
      </c>
      <c r="T267" s="38">
        <f>IFERROR(VLOOKUP($L267,'External Gateways'!$A$6:$D$10,4,FALSE),O267)</f>
        <v>6289147</v>
      </c>
      <c r="U267" s="231">
        <f t="shared" si="12"/>
        <v>10.275901494735123</v>
      </c>
      <c r="V267" s="231">
        <f t="shared" si="13"/>
        <v>55.448197010529753</v>
      </c>
    </row>
    <row r="268" spans="1:22" ht="15" customHeight="1" x14ac:dyDescent="0.45">
      <c r="A268" s="216">
        <v>2052</v>
      </c>
      <c r="B268" s="316" t="s">
        <v>272</v>
      </c>
      <c r="C268" s="316" t="s">
        <v>234</v>
      </c>
      <c r="D268" s="316" t="s">
        <v>273</v>
      </c>
      <c r="E268" s="67">
        <v>92027</v>
      </c>
      <c r="F268" s="318">
        <v>91962</v>
      </c>
      <c r="G268" s="317">
        <v>74</v>
      </c>
      <c r="H268" s="316" t="s">
        <v>320</v>
      </c>
      <c r="I268" s="317">
        <v>9</v>
      </c>
      <c r="J268" s="318">
        <f t="shared" si="14"/>
        <v>8</v>
      </c>
      <c r="K268" s="67" t="s">
        <v>271</v>
      </c>
      <c r="L268" s="316" t="s">
        <v>224</v>
      </c>
      <c r="M268" s="316" t="s">
        <v>273</v>
      </c>
      <c r="N268" s="38">
        <f>VLOOKUP($E268,'ZipCode Coordinates'!$A:$E,4,FALSE)</f>
        <v>1994010</v>
      </c>
      <c r="O268" s="38">
        <f>VLOOKUP($E268,'ZipCode Coordinates'!$A:$E,5,FALSE)</f>
        <v>6337210</v>
      </c>
      <c r="P268" s="38">
        <f>VLOOKUP($F268,'ZipCode Coordinates'!$A:$E,4,FALSE)</f>
        <v>1874980</v>
      </c>
      <c r="Q268" s="38">
        <f>VLOOKUP($F268,'ZipCode Coordinates'!$A:$E,5,FALSE)</f>
        <v>6499110</v>
      </c>
      <c r="R268" s="230" t="str">
        <f>IFERROR(VLOOKUP($L268,'External Gateways'!$A$6:$D$10,2,FALSE),"")</f>
        <v/>
      </c>
      <c r="S268" s="38">
        <f>IFERROR(VLOOKUP($L268,'External Gateways'!$A$6:$D$10,3,FALSE),N268)</f>
        <v>1994010</v>
      </c>
      <c r="T268" s="38">
        <f>IFERROR(VLOOKUP($L268,'External Gateways'!$A$6:$D$10,4,FALSE),O268)</f>
        <v>6337210</v>
      </c>
      <c r="U268" s="231">
        <f t="shared" si="12"/>
        <v>0</v>
      </c>
      <c r="V268" s="231">
        <f t="shared" si="13"/>
        <v>74</v>
      </c>
    </row>
    <row r="269" spans="1:22" ht="15" customHeight="1" x14ac:dyDescent="0.45">
      <c r="A269" s="216">
        <v>2059</v>
      </c>
      <c r="B269" s="316" t="s">
        <v>360</v>
      </c>
      <c r="C269" s="316" t="s">
        <v>299</v>
      </c>
      <c r="D269" s="316" t="s">
        <v>231</v>
      </c>
      <c r="E269" s="67">
        <v>92563</v>
      </c>
      <c r="F269" s="318">
        <v>92123</v>
      </c>
      <c r="G269" s="317">
        <v>118</v>
      </c>
      <c r="H269" s="316" t="s">
        <v>280</v>
      </c>
      <c r="I269" s="317">
        <v>10</v>
      </c>
      <c r="J269" s="318">
        <f t="shared" si="14"/>
        <v>9</v>
      </c>
      <c r="K269" s="67" t="s">
        <v>97</v>
      </c>
      <c r="L269" s="316" t="s">
        <v>222</v>
      </c>
      <c r="M269" s="316" t="s">
        <v>231</v>
      </c>
      <c r="N269" s="38">
        <f>VLOOKUP($E269,'ZipCode Coordinates'!$A:$E,4,FALSE)</f>
        <v>2156450</v>
      </c>
      <c r="O269" s="38">
        <f>VLOOKUP($E269,'ZipCode Coordinates'!$A:$E,5,FALSE)</f>
        <v>6288710</v>
      </c>
      <c r="P269" s="38">
        <f>VLOOKUP($F269,'ZipCode Coordinates'!$A:$E,4,FALSE)</f>
        <v>1874700</v>
      </c>
      <c r="Q269" s="38">
        <f>VLOOKUP($F269,'ZipCode Coordinates'!$A:$E,5,FALSE)</f>
        <v>6289760</v>
      </c>
      <c r="R269" s="230" t="str">
        <f>IFERROR(VLOOKUP($L269,'External Gateways'!$A$6:$D$10,2,FALSE),"")</f>
        <v>I-15</v>
      </c>
      <c r="S269" s="38">
        <f>IFERROR(VLOOKUP($L269,'External Gateways'!$A$6:$D$10,3,FALSE),N269)</f>
        <v>2102195</v>
      </c>
      <c r="T269" s="38">
        <f>IFERROR(VLOOKUP($L269,'External Gateways'!$A$6:$D$10,4,FALSE),O269)</f>
        <v>6289147</v>
      </c>
      <c r="U269" s="231">
        <f t="shared" si="12"/>
        <v>10.275901494735123</v>
      </c>
      <c r="V269" s="231">
        <f t="shared" si="13"/>
        <v>97.448197010529753</v>
      </c>
    </row>
    <row r="270" spans="1:22" ht="15" customHeight="1" x14ac:dyDescent="0.45">
      <c r="A270" s="216">
        <v>2063</v>
      </c>
      <c r="B270" s="316" t="s">
        <v>215</v>
      </c>
      <c r="C270" s="316" t="s">
        <v>95</v>
      </c>
      <c r="D270" s="316" t="s">
        <v>216</v>
      </c>
      <c r="E270" s="67">
        <v>92592</v>
      </c>
      <c r="F270" s="318">
        <v>92136</v>
      </c>
      <c r="G270" s="317">
        <v>130</v>
      </c>
      <c r="H270" s="316" t="s">
        <v>267</v>
      </c>
      <c r="I270" s="317">
        <v>8</v>
      </c>
      <c r="J270" s="318">
        <f t="shared" si="14"/>
        <v>7</v>
      </c>
      <c r="K270" s="67" t="s">
        <v>95</v>
      </c>
      <c r="L270" s="316" t="s">
        <v>222</v>
      </c>
      <c r="M270" s="316" t="s">
        <v>216</v>
      </c>
      <c r="N270" s="38">
        <f>VLOOKUP($E270,'ZipCode Coordinates'!$A:$E,4,FALSE)</f>
        <v>2128740</v>
      </c>
      <c r="O270" s="38">
        <f>VLOOKUP($E270,'ZipCode Coordinates'!$A:$E,5,FALSE)</f>
        <v>6328900</v>
      </c>
      <c r="P270" s="38">
        <f>VLOOKUP($F270,'ZipCode Coordinates'!$A:$E,4,FALSE)</f>
        <v>1828370</v>
      </c>
      <c r="Q270" s="38">
        <f>VLOOKUP($F270,'ZipCode Coordinates'!$A:$E,5,FALSE)</f>
        <v>6293940</v>
      </c>
      <c r="R270" s="230" t="str">
        <f>IFERROR(VLOOKUP($L270,'External Gateways'!$A$6:$D$10,2,FALSE),"")</f>
        <v>I-15</v>
      </c>
      <c r="S270" s="38">
        <f>IFERROR(VLOOKUP($L270,'External Gateways'!$A$6:$D$10,3,FALSE),N270)</f>
        <v>2102195</v>
      </c>
      <c r="T270" s="38">
        <f>IFERROR(VLOOKUP($L270,'External Gateways'!$A$6:$D$10,4,FALSE),O270)</f>
        <v>6289147</v>
      </c>
      <c r="U270" s="231">
        <f t="shared" si="12"/>
        <v>9.0532245169037147</v>
      </c>
      <c r="V270" s="231">
        <f t="shared" si="13"/>
        <v>111.89355096619258</v>
      </c>
    </row>
    <row r="271" spans="1:22" ht="15" customHeight="1" x14ac:dyDescent="0.45">
      <c r="A271" s="216">
        <v>2064</v>
      </c>
      <c r="B271" s="316" t="s">
        <v>319</v>
      </c>
      <c r="C271" s="316" t="s">
        <v>230</v>
      </c>
      <c r="D271" s="316" t="s">
        <v>231</v>
      </c>
      <c r="E271" s="67">
        <v>92618</v>
      </c>
      <c r="F271" s="318">
        <v>92121</v>
      </c>
      <c r="G271" s="317">
        <v>98</v>
      </c>
      <c r="H271" s="316" t="s">
        <v>241</v>
      </c>
      <c r="I271" s="317">
        <v>7</v>
      </c>
      <c r="J271" s="318">
        <f t="shared" si="14"/>
        <v>6</v>
      </c>
      <c r="K271" s="67" t="s">
        <v>97</v>
      </c>
      <c r="L271" s="316" t="s">
        <v>242</v>
      </c>
      <c r="M271" s="316" t="s">
        <v>231</v>
      </c>
      <c r="N271" s="38">
        <f>VLOOKUP($E271,'ZipCode Coordinates'!$A:$E,4,FALSE)</f>
        <v>2193730</v>
      </c>
      <c r="O271" s="38">
        <f>VLOOKUP($E271,'ZipCode Coordinates'!$A:$E,5,FALSE)</f>
        <v>6112500</v>
      </c>
      <c r="P271" s="38">
        <f>VLOOKUP($F271,'ZipCode Coordinates'!$A:$E,4,FALSE)</f>
        <v>1907910</v>
      </c>
      <c r="Q271" s="38">
        <f>VLOOKUP($F271,'ZipCode Coordinates'!$A:$E,5,FALSE)</f>
        <v>6269540</v>
      </c>
      <c r="R271" s="230" t="str">
        <f>IFERROR(VLOOKUP($L271,'External Gateways'!$A$6:$D$10,2,FALSE),"")</f>
        <v>I-5</v>
      </c>
      <c r="S271" s="38">
        <f>IFERROR(VLOOKUP($L271,'External Gateways'!$A$6:$D$10,3,FALSE),N271)</f>
        <v>2090594</v>
      </c>
      <c r="T271" s="38">
        <f>IFERROR(VLOOKUP($L271,'External Gateways'!$A$6:$D$10,4,FALSE),O271)</f>
        <v>6151524</v>
      </c>
      <c r="U271" s="231">
        <f t="shared" si="12"/>
        <v>20.884842549111873</v>
      </c>
      <c r="V271" s="231">
        <f t="shared" si="13"/>
        <v>56.230314901776254</v>
      </c>
    </row>
    <row r="272" spans="1:22" ht="15" customHeight="1" x14ac:dyDescent="0.45">
      <c r="A272" s="216">
        <v>2091</v>
      </c>
      <c r="B272" s="316" t="s">
        <v>349</v>
      </c>
      <c r="C272" s="316" t="s">
        <v>234</v>
      </c>
      <c r="D272" s="316" t="s">
        <v>216</v>
      </c>
      <c r="E272" s="67">
        <v>92563</v>
      </c>
      <c r="F272" s="318">
        <v>92101</v>
      </c>
      <c r="G272" s="317">
        <v>128</v>
      </c>
      <c r="H272" s="316" t="s">
        <v>241</v>
      </c>
      <c r="I272" s="317">
        <v>7</v>
      </c>
      <c r="J272" s="318">
        <f t="shared" si="14"/>
        <v>6</v>
      </c>
      <c r="K272" s="67" t="s">
        <v>271</v>
      </c>
      <c r="L272" s="316" t="s">
        <v>222</v>
      </c>
      <c r="M272" s="316" t="s">
        <v>216</v>
      </c>
      <c r="N272" s="38">
        <f>VLOOKUP($E272,'ZipCode Coordinates'!$A:$E,4,FALSE)</f>
        <v>2156450</v>
      </c>
      <c r="O272" s="38">
        <f>VLOOKUP($E272,'ZipCode Coordinates'!$A:$E,5,FALSE)</f>
        <v>6288710</v>
      </c>
      <c r="P272" s="38">
        <f>VLOOKUP($F272,'ZipCode Coordinates'!$A:$E,4,FALSE)</f>
        <v>1844080</v>
      </c>
      <c r="Q272" s="38">
        <f>VLOOKUP($F272,'ZipCode Coordinates'!$A:$E,5,FALSE)</f>
        <v>6278770</v>
      </c>
      <c r="R272" s="230" t="str">
        <f>IFERROR(VLOOKUP($L272,'External Gateways'!$A$6:$D$10,2,FALSE),"")</f>
        <v>I-15</v>
      </c>
      <c r="S272" s="38">
        <f>IFERROR(VLOOKUP($L272,'External Gateways'!$A$6:$D$10,3,FALSE),N272)</f>
        <v>2102195</v>
      </c>
      <c r="T272" s="38">
        <f>IFERROR(VLOOKUP($L272,'External Gateways'!$A$6:$D$10,4,FALSE),O272)</f>
        <v>6289147</v>
      </c>
      <c r="U272" s="231">
        <f t="shared" si="12"/>
        <v>10.275901494735123</v>
      </c>
      <c r="V272" s="231">
        <f t="shared" si="13"/>
        <v>107.44819701052975</v>
      </c>
    </row>
    <row r="273" spans="1:22" ht="15" customHeight="1" x14ac:dyDescent="0.45">
      <c r="A273" s="216">
        <v>2101</v>
      </c>
      <c r="B273" s="316" t="s">
        <v>361</v>
      </c>
      <c r="C273" s="316" t="s">
        <v>95</v>
      </c>
      <c r="D273" s="316" t="s">
        <v>216</v>
      </c>
      <c r="E273" s="67">
        <v>92592</v>
      </c>
      <c r="F273" s="318">
        <v>92140</v>
      </c>
      <c r="G273" s="317">
        <v>120</v>
      </c>
      <c r="H273" s="316" t="s">
        <v>246</v>
      </c>
      <c r="I273" s="317">
        <v>7</v>
      </c>
      <c r="J273" s="318">
        <f t="shared" si="14"/>
        <v>6</v>
      </c>
      <c r="K273" s="67" t="s">
        <v>95</v>
      </c>
      <c r="L273" s="316" t="s">
        <v>222</v>
      </c>
      <c r="M273" s="316" t="s">
        <v>216</v>
      </c>
      <c r="N273" s="38">
        <f>VLOOKUP($E273,'ZipCode Coordinates'!$A:$E,4,FALSE)</f>
        <v>2128740</v>
      </c>
      <c r="O273" s="38">
        <f>VLOOKUP($E273,'ZipCode Coordinates'!$A:$E,5,FALSE)</f>
        <v>6328900</v>
      </c>
      <c r="P273" s="38">
        <f>VLOOKUP($F273,'ZipCode Coordinates'!$A:$E,4,FALSE)</f>
        <v>1850480</v>
      </c>
      <c r="Q273" s="38">
        <f>VLOOKUP($F273,'ZipCode Coordinates'!$A:$E,5,FALSE)</f>
        <v>6270510</v>
      </c>
      <c r="R273" s="230" t="str">
        <f>IFERROR(VLOOKUP($L273,'External Gateways'!$A$6:$D$10,2,FALSE),"")</f>
        <v>I-15</v>
      </c>
      <c r="S273" s="38">
        <f>IFERROR(VLOOKUP($L273,'External Gateways'!$A$6:$D$10,3,FALSE),N273)</f>
        <v>2102195</v>
      </c>
      <c r="T273" s="38">
        <f>IFERROR(VLOOKUP($L273,'External Gateways'!$A$6:$D$10,4,FALSE),O273)</f>
        <v>6289147</v>
      </c>
      <c r="U273" s="231">
        <f t="shared" si="12"/>
        <v>9.0532245169037147</v>
      </c>
      <c r="V273" s="231">
        <f t="shared" si="13"/>
        <v>101.89355096619258</v>
      </c>
    </row>
    <row r="274" spans="1:22" ht="15" customHeight="1" x14ac:dyDescent="0.45">
      <c r="A274" s="216">
        <v>2104</v>
      </c>
      <c r="B274" s="316" t="s">
        <v>226</v>
      </c>
      <c r="C274" s="316" t="s">
        <v>95</v>
      </c>
      <c r="D274" s="316" t="s">
        <v>216</v>
      </c>
      <c r="E274" s="67">
        <v>92591</v>
      </c>
      <c r="F274" s="318">
        <v>92155</v>
      </c>
      <c r="G274" s="317">
        <v>154</v>
      </c>
      <c r="H274" s="316" t="s">
        <v>240</v>
      </c>
      <c r="I274" s="317">
        <v>8</v>
      </c>
      <c r="J274" s="318">
        <f t="shared" si="14"/>
        <v>7</v>
      </c>
      <c r="K274" s="67" t="s">
        <v>95</v>
      </c>
      <c r="L274" s="316" t="s">
        <v>222</v>
      </c>
      <c r="M274" s="316" t="s">
        <v>216</v>
      </c>
      <c r="N274" s="38">
        <f>VLOOKUP($E274,'ZipCode Coordinates'!$A:$E,4,FALSE)</f>
        <v>2138420</v>
      </c>
      <c r="O274" s="38">
        <f>VLOOKUP($E274,'ZipCode Coordinates'!$A:$E,5,FALSE)</f>
        <v>6299220</v>
      </c>
      <c r="P274" s="38">
        <f>VLOOKUP($F274,'ZipCode Coordinates'!$A:$E,4,FALSE)</f>
        <v>1826710</v>
      </c>
      <c r="Q274" s="38">
        <f>VLOOKUP($F274,'ZipCode Coordinates'!$A:$E,5,FALSE)</f>
        <v>6281240</v>
      </c>
      <c r="R274" s="230" t="str">
        <f>IFERROR(VLOOKUP($L274,'External Gateways'!$A$6:$D$10,2,FALSE),"")</f>
        <v>I-15</v>
      </c>
      <c r="S274" s="38">
        <f>IFERROR(VLOOKUP($L274,'External Gateways'!$A$6:$D$10,3,FALSE),N274)</f>
        <v>2102195</v>
      </c>
      <c r="T274" s="38">
        <f>IFERROR(VLOOKUP($L274,'External Gateways'!$A$6:$D$10,4,FALSE),O274)</f>
        <v>6289147</v>
      </c>
      <c r="U274" s="231">
        <f t="shared" si="12"/>
        <v>7.1211011888925713</v>
      </c>
      <c r="V274" s="231">
        <f t="shared" si="13"/>
        <v>139.75779762221487</v>
      </c>
    </row>
    <row r="275" spans="1:22" ht="15" customHeight="1" x14ac:dyDescent="0.45">
      <c r="A275" s="216">
        <v>2107</v>
      </c>
      <c r="B275" s="316" t="s">
        <v>357</v>
      </c>
      <c r="C275" s="316" t="s">
        <v>317</v>
      </c>
      <c r="D275" s="316" t="s">
        <v>231</v>
      </c>
      <c r="E275" s="67">
        <v>92562</v>
      </c>
      <c r="F275" s="318">
        <v>92123</v>
      </c>
      <c r="G275" s="317">
        <v>128</v>
      </c>
      <c r="H275" s="316" t="s">
        <v>246</v>
      </c>
      <c r="I275" s="317">
        <v>7</v>
      </c>
      <c r="J275" s="318">
        <f t="shared" si="14"/>
        <v>6</v>
      </c>
      <c r="K275" s="67" t="s">
        <v>97</v>
      </c>
      <c r="L275" s="316" t="s">
        <v>222</v>
      </c>
      <c r="M275" s="316" t="s">
        <v>231</v>
      </c>
      <c r="N275" s="38">
        <f>VLOOKUP($E275,'ZipCode Coordinates'!$A:$E,4,FALSE)</f>
        <v>2144470</v>
      </c>
      <c r="O275" s="38">
        <f>VLOOKUP($E275,'ZipCode Coordinates'!$A:$E,5,FALSE)</f>
        <v>6251450</v>
      </c>
      <c r="P275" s="38">
        <f>VLOOKUP($F275,'ZipCode Coordinates'!$A:$E,4,FALSE)</f>
        <v>1874700</v>
      </c>
      <c r="Q275" s="38">
        <f>VLOOKUP($F275,'ZipCode Coordinates'!$A:$E,5,FALSE)</f>
        <v>6289760</v>
      </c>
      <c r="R275" s="230" t="str">
        <f>IFERROR(VLOOKUP($L275,'External Gateways'!$A$6:$D$10,2,FALSE),"")</f>
        <v>I-15</v>
      </c>
      <c r="S275" s="38">
        <f>IFERROR(VLOOKUP($L275,'External Gateways'!$A$6:$D$10,3,FALSE),N275)</f>
        <v>2102195</v>
      </c>
      <c r="T275" s="38">
        <f>IFERROR(VLOOKUP($L275,'External Gateways'!$A$6:$D$10,4,FALSE),O275)</f>
        <v>6289147</v>
      </c>
      <c r="U275" s="231">
        <f t="shared" si="12"/>
        <v>10.727523233277124</v>
      </c>
      <c r="V275" s="231">
        <f t="shared" si="13"/>
        <v>106.54495353344575</v>
      </c>
    </row>
    <row r="276" spans="1:22" ht="15" customHeight="1" x14ac:dyDescent="0.45">
      <c r="A276" s="216">
        <v>2114</v>
      </c>
      <c r="B276" s="316" t="s">
        <v>333</v>
      </c>
      <c r="C276" s="316" t="s">
        <v>308</v>
      </c>
      <c r="D276" s="316" t="s">
        <v>231</v>
      </c>
      <c r="E276" s="67">
        <v>92129</v>
      </c>
      <c r="F276" s="318">
        <v>92117</v>
      </c>
      <c r="G276" s="317">
        <v>34</v>
      </c>
      <c r="H276" s="316" t="s">
        <v>241</v>
      </c>
      <c r="I276" s="317">
        <v>7</v>
      </c>
      <c r="J276" s="318">
        <f t="shared" si="14"/>
        <v>6</v>
      </c>
      <c r="K276" s="67" t="s">
        <v>97</v>
      </c>
      <c r="L276" s="316" t="s">
        <v>231</v>
      </c>
      <c r="M276" s="316" t="s">
        <v>231</v>
      </c>
      <c r="N276" s="38">
        <f>VLOOKUP($E276,'ZipCode Coordinates'!$A:$E,4,FALSE)</f>
        <v>1931860</v>
      </c>
      <c r="O276" s="38">
        <f>VLOOKUP($E276,'ZipCode Coordinates'!$A:$E,5,FALSE)</f>
        <v>6293150</v>
      </c>
      <c r="P276" s="38">
        <f>VLOOKUP($F276,'ZipCode Coordinates'!$A:$E,4,FALSE)</f>
        <v>1881200</v>
      </c>
      <c r="Q276" s="38">
        <f>VLOOKUP($F276,'ZipCode Coordinates'!$A:$E,5,FALSE)</f>
        <v>6269850</v>
      </c>
      <c r="R276" s="230" t="str">
        <f>IFERROR(VLOOKUP($L276,'External Gateways'!$A$6:$D$10,2,FALSE),"")</f>
        <v/>
      </c>
      <c r="S276" s="38">
        <f>IFERROR(VLOOKUP($L276,'External Gateways'!$A$6:$D$10,3,FALSE),N276)</f>
        <v>1931860</v>
      </c>
      <c r="T276" s="38">
        <f>IFERROR(VLOOKUP($L276,'External Gateways'!$A$6:$D$10,4,FALSE),O276)</f>
        <v>6293150</v>
      </c>
      <c r="U276" s="231">
        <f t="shared" si="12"/>
        <v>0</v>
      </c>
      <c r="V276" s="231">
        <f t="shared" si="13"/>
        <v>34</v>
      </c>
    </row>
    <row r="277" spans="1:22" ht="15" customHeight="1" x14ac:dyDescent="0.45">
      <c r="A277" s="216">
        <v>2127</v>
      </c>
      <c r="B277" s="316" t="s">
        <v>351</v>
      </c>
      <c r="C277" s="316" t="s">
        <v>234</v>
      </c>
      <c r="D277" s="316" t="s">
        <v>231</v>
      </c>
      <c r="E277" s="67">
        <v>91913</v>
      </c>
      <c r="F277" s="318">
        <v>92128</v>
      </c>
      <c r="G277" s="317">
        <v>85</v>
      </c>
      <c r="H277" s="316" t="s">
        <v>217</v>
      </c>
      <c r="I277" s="317">
        <v>7</v>
      </c>
      <c r="J277" s="318">
        <f t="shared" si="14"/>
        <v>6</v>
      </c>
      <c r="K277" s="67" t="s">
        <v>271</v>
      </c>
      <c r="L277" s="316" t="s">
        <v>218</v>
      </c>
      <c r="M277" s="316" t="s">
        <v>231</v>
      </c>
      <c r="N277" s="38">
        <f>VLOOKUP($E277,'ZipCode Coordinates'!$A:$E,4,FALSE)</f>
        <v>1810320</v>
      </c>
      <c r="O277" s="38">
        <f>VLOOKUP($E277,'ZipCode Coordinates'!$A:$E,5,FALSE)</f>
        <v>6334990</v>
      </c>
      <c r="P277" s="38">
        <f>VLOOKUP($F277,'ZipCode Coordinates'!$A:$E,4,FALSE)</f>
        <v>1943580</v>
      </c>
      <c r="Q277" s="38">
        <f>VLOOKUP($F277,'ZipCode Coordinates'!$A:$E,5,FALSE)</f>
        <v>6309440</v>
      </c>
      <c r="R277" s="230" t="str">
        <f>IFERROR(VLOOKUP($L277,'External Gateways'!$A$6:$D$10,2,FALSE),"")</f>
        <v/>
      </c>
      <c r="S277" s="38">
        <f>IFERROR(VLOOKUP($L277,'External Gateways'!$A$6:$D$10,3,FALSE),N277)</f>
        <v>1810320</v>
      </c>
      <c r="T277" s="38">
        <f>IFERROR(VLOOKUP($L277,'External Gateways'!$A$6:$D$10,4,FALSE),O277)</f>
        <v>6334990</v>
      </c>
      <c r="U277" s="231">
        <f t="shared" si="12"/>
        <v>0</v>
      </c>
      <c r="V277" s="231">
        <f t="shared" si="13"/>
        <v>85</v>
      </c>
    </row>
    <row r="278" spans="1:22" ht="15" customHeight="1" x14ac:dyDescent="0.45">
      <c r="A278" s="216">
        <v>2132</v>
      </c>
      <c r="B278" s="316" t="s">
        <v>238</v>
      </c>
      <c r="C278" s="316" t="s">
        <v>220</v>
      </c>
      <c r="D278" s="316" t="s">
        <v>216</v>
      </c>
      <c r="E278" s="67">
        <v>92571</v>
      </c>
      <c r="F278" s="318">
        <v>92113</v>
      </c>
      <c r="G278" s="317">
        <v>168</v>
      </c>
      <c r="H278" s="316" t="s">
        <v>241</v>
      </c>
      <c r="I278" s="317">
        <v>7</v>
      </c>
      <c r="J278" s="318">
        <f t="shared" si="14"/>
        <v>6</v>
      </c>
      <c r="K278" s="67" t="s">
        <v>97</v>
      </c>
      <c r="L278" s="316" t="s">
        <v>222</v>
      </c>
      <c r="M278" s="316" t="s">
        <v>216</v>
      </c>
      <c r="N278" s="38">
        <f>VLOOKUP($E278,'ZipCode Coordinates'!$A:$E,4,FALSE)</f>
        <v>2247520</v>
      </c>
      <c r="O278" s="38">
        <f>VLOOKUP($E278,'ZipCode Coordinates'!$A:$E,5,FALSE)</f>
        <v>6276380</v>
      </c>
      <c r="P278" s="38">
        <f>VLOOKUP($F278,'ZipCode Coordinates'!$A:$E,4,FALSE)</f>
        <v>1834470</v>
      </c>
      <c r="Q278" s="38">
        <f>VLOOKUP($F278,'ZipCode Coordinates'!$A:$E,5,FALSE)</f>
        <v>6294590</v>
      </c>
      <c r="R278" s="230" t="str">
        <f>IFERROR(VLOOKUP($L278,'External Gateways'!$A$6:$D$10,2,FALSE),"")</f>
        <v>I-15</v>
      </c>
      <c r="S278" s="38">
        <f>IFERROR(VLOOKUP($L278,'External Gateways'!$A$6:$D$10,3,FALSE),N278)</f>
        <v>2102195</v>
      </c>
      <c r="T278" s="38">
        <f>IFERROR(VLOOKUP($L278,'External Gateways'!$A$6:$D$10,4,FALSE),O278)</f>
        <v>6289147</v>
      </c>
      <c r="U278" s="231">
        <f t="shared" si="12"/>
        <v>27.629682067783218</v>
      </c>
      <c r="V278" s="231">
        <f t="shared" si="13"/>
        <v>112.74063586443356</v>
      </c>
    </row>
    <row r="279" spans="1:22" ht="15" customHeight="1" x14ac:dyDescent="0.45">
      <c r="A279" s="216">
        <v>2133</v>
      </c>
      <c r="B279" s="316" t="s">
        <v>258</v>
      </c>
      <c r="C279" s="316" t="s">
        <v>95</v>
      </c>
      <c r="D279" s="316" t="s">
        <v>216</v>
      </c>
      <c r="E279" s="67">
        <v>92065</v>
      </c>
      <c r="F279" s="318">
        <v>92136</v>
      </c>
      <c r="G279" s="317">
        <v>110</v>
      </c>
      <c r="H279" s="316" t="s">
        <v>225</v>
      </c>
      <c r="I279" s="317">
        <v>10</v>
      </c>
      <c r="J279" s="318">
        <f t="shared" si="14"/>
        <v>9</v>
      </c>
      <c r="K279" s="67" t="s">
        <v>95</v>
      </c>
      <c r="L279" s="316" t="s">
        <v>227</v>
      </c>
      <c r="M279" s="316" t="s">
        <v>216</v>
      </c>
      <c r="N279" s="38">
        <f>VLOOKUP($E279,'ZipCode Coordinates'!$A:$E,4,FALSE)</f>
        <v>1959680</v>
      </c>
      <c r="O279" s="38">
        <f>VLOOKUP($E279,'ZipCode Coordinates'!$A:$E,5,FALSE)</f>
        <v>6378530</v>
      </c>
      <c r="P279" s="38">
        <f>VLOOKUP($F279,'ZipCode Coordinates'!$A:$E,4,FALSE)</f>
        <v>1828370</v>
      </c>
      <c r="Q279" s="38">
        <f>VLOOKUP($F279,'ZipCode Coordinates'!$A:$E,5,FALSE)</f>
        <v>6293940</v>
      </c>
      <c r="R279" s="230" t="str">
        <f>IFERROR(VLOOKUP($L279,'External Gateways'!$A$6:$D$10,2,FALSE),"")</f>
        <v/>
      </c>
      <c r="S279" s="38">
        <f>IFERROR(VLOOKUP($L279,'External Gateways'!$A$6:$D$10,3,FALSE),N279)</f>
        <v>1959680</v>
      </c>
      <c r="T279" s="38">
        <f>IFERROR(VLOOKUP($L279,'External Gateways'!$A$6:$D$10,4,FALSE),O279)</f>
        <v>6378530</v>
      </c>
      <c r="U279" s="231">
        <f t="shared" si="12"/>
        <v>0</v>
      </c>
      <c r="V279" s="231">
        <f t="shared" si="13"/>
        <v>110</v>
      </c>
    </row>
    <row r="280" spans="1:22" ht="15" customHeight="1" x14ac:dyDescent="0.45">
      <c r="A280" s="216">
        <v>2147</v>
      </c>
      <c r="B280" s="316" t="s">
        <v>362</v>
      </c>
      <c r="C280" s="316" t="s">
        <v>291</v>
      </c>
      <c r="D280" s="316" t="s">
        <v>231</v>
      </c>
      <c r="E280" s="67">
        <v>92592</v>
      </c>
      <c r="F280" s="318">
        <v>92037</v>
      </c>
      <c r="G280" s="317">
        <v>126</v>
      </c>
      <c r="H280" s="316" t="s">
        <v>241</v>
      </c>
      <c r="I280" s="317">
        <v>7</v>
      </c>
      <c r="J280" s="318">
        <f t="shared" si="14"/>
        <v>6</v>
      </c>
      <c r="K280" s="67" t="s">
        <v>97</v>
      </c>
      <c r="L280" s="316" t="s">
        <v>222</v>
      </c>
      <c r="M280" s="316" t="s">
        <v>231</v>
      </c>
      <c r="N280" s="38">
        <f>VLOOKUP($E280,'ZipCode Coordinates'!$A:$E,4,FALSE)</f>
        <v>2128740</v>
      </c>
      <c r="O280" s="38">
        <f>VLOOKUP($E280,'ZipCode Coordinates'!$A:$E,5,FALSE)</f>
        <v>6328900</v>
      </c>
      <c r="P280" s="38">
        <f>VLOOKUP($F280,'ZipCode Coordinates'!$A:$E,4,FALSE)</f>
        <v>1891270</v>
      </c>
      <c r="Q280" s="38">
        <f>VLOOKUP($F280,'ZipCode Coordinates'!$A:$E,5,FALSE)</f>
        <v>6254020</v>
      </c>
      <c r="R280" s="230" t="str">
        <f>IFERROR(VLOOKUP($L280,'External Gateways'!$A$6:$D$10,2,FALSE),"")</f>
        <v>I-15</v>
      </c>
      <c r="S280" s="38">
        <f>IFERROR(VLOOKUP($L280,'External Gateways'!$A$6:$D$10,3,FALSE),N280)</f>
        <v>2102195</v>
      </c>
      <c r="T280" s="38">
        <f>IFERROR(VLOOKUP($L280,'External Gateways'!$A$6:$D$10,4,FALSE),O280)</f>
        <v>6289147</v>
      </c>
      <c r="U280" s="231">
        <f t="shared" si="12"/>
        <v>9.0532245169037147</v>
      </c>
      <c r="V280" s="231">
        <f t="shared" si="13"/>
        <v>107.89355096619258</v>
      </c>
    </row>
    <row r="281" spans="1:22" ht="15" customHeight="1" x14ac:dyDescent="0.45">
      <c r="A281" s="216">
        <v>2148</v>
      </c>
      <c r="B281" s="316" t="s">
        <v>363</v>
      </c>
      <c r="C281" s="316" t="s">
        <v>291</v>
      </c>
      <c r="D281" s="316" t="s">
        <v>231</v>
      </c>
      <c r="E281" s="67">
        <v>92592</v>
      </c>
      <c r="F281" s="318">
        <v>92123</v>
      </c>
      <c r="G281" s="317">
        <v>108</v>
      </c>
      <c r="H281" s="316" t="s">
        <v>285</v>
      </c>
      <c r="I281" s="317">
        <v>7</v>
      </c>
      <c r="J281" s="318">
        <f t="shared" si="14"/>
        <v>6</v>
      </c>
      <c r="K281" s="67" t="s">
        <v>97</v>
      </c>
      <c r="L281" s="316" t="s">
        <v>222</v>
      </c>
      <c r="M281" s="316" t="s">
        <v>231</v>
      </c>
      <c r="N281" s="38">
        <f>VLOOKUP($E281,'ZipCode Coordinates'!$A:$E,4,FALSE)</f>
        <v>2128740</v>
      </c>
      <c r="O281" s="38">
        <f>VLOOKUP($E281,'ZipCode Coordinates'!$A:$E,5,FALSE)</f>
        <v>6328900</v>
      </c>
      <c r="P281" s="38">
        <f>VLOOKUP($F281,'ZipCode Coordinates'!$A:$E,4,FALSE)</f>
        <v>1874700</v>
      </c>
      <c r="Q281" s="38">
        <f>VLOOKUP($F281,'ZipCode Coordinates'!$A:$E,5,FALSE)</f>
        <v>6289760</v>
      </c>
      <c r="R281" s="230" t="str">
        <f>IFERROR(VLOOKUP($L281,'External Gateways'!$A$6:$D$10,2,FALSE),"")</f>
        <v>I-15</v>
      </c>
      <c r="S281" s="38">
        <f>IFERROR(VLOOKUP($L281,'External Gateways'!$A$6:$D$10,3,FALSE),N281)</f>
        <v>2102195</v>
      </c>
      <c r="T281" s="38">
        <f>IFERROR(VLOOKUP($L281,'External Gateways'!$A$6:$D$10,4,FALSE),O281)</f>
        <v>6289147</v>
      </c>
      <c r="U281" s="231">
        <f t="shared" si="12"/>
        <v>9.0532245169037147</v>
      </c>
      <c r="V281" s="231">
        <f t="shared" si="13"/>
        <v>89.893550966192578</v>
      </c>
    </row>
    <row r="282" spans="1:22" ht="15" customHeight="1" x14ac:dyDescent="0.45">
      <c r="A282" s="216">
        <v>2151</v>
      </c>
      <c r="B282" s="316" t="s">
        <v>364</v>
      </c>
      <c r="C282" s="316" t="s">
        <v>234</v>
      </c>
      <c r="D282" s="316" t="s">
        <v>231</v>
      </c>
      <c r="E282" s="67">
        <v>92584</v>
      </c>
      <c r="F282" s="318">
        <v>92111</v>
      </c>
      <c r="G282" s="317">
        <v>138</v>
      </c>
      <c r="H282" s="316" t="s">
        <v>225</v>
      </c>
      <c r="I282" s="317">
        <v>10</v>
      </c>
      <c r="J282" s="318">
        <f t="shared" si="14"/>
        <v>9</v>
      </c>
      <c r="K282" s="67" t="s">
        <v>271</v>
      </c>
      <c r="L282" s="316" t="s">
        <v>222</v>
      </c>
      <c r="M282" s="316" t="s">
        <v>231</v>
      </c>
      <c r="N282" s="38">
        <f>VLOOKUP($E282,'ZipCode Coordinates'!$A:$E,4,FALSE)</f>
        <v>2185160</v>
      </c>
      <c r="O282" s="38">
        <f>VLOOKUP($E282,'ZipCode Coordinates'!$A:$E,5,FALSE)</f>
        <v>6280270</v>
      </c>
      <c r="P282" s="38">
        <f>VLOOKUP($F282,'ZipCode Coordinates'!$A:$E,4,FALSE)</f>
        <v>1876680</v>
      </c>
      <c r="Q282" s="38">
        <f>VLOOKUP($F282,'ZipCode Coordinates'!$A:$E,5,FALSE)</f>
        <v>6279830</v>
      </c>
      <c r="R282" s="230" t="str">
        <f>IFERROR(VLOOKUP($L282,'External Gateways'!$A$6:$D$10,2,FALSE),"")</f>
        <v>I-15</v>
      </c>
      <c r="S282" s="38">
        <f>IFERROR(VLOOKUP($L282,'External Gateways'!$A$6:$D$10,3,FALSE),N282)</f>
        <v>2102195</v>
      </c>
      <c r="T282" s="38">
        <f>IFERROR(VLOOKUP($L282,'External Gateways'!$A$6:$D$10,4,FALSE),O282)</f>
        <v>6289147</v>
      </c>
      <c r="U282" s="231">
        <f t="shared" si="12"/>
        <v>15.802756507931361</v>
      </c>
      <c r="V282" s="231">
        <f t="shared" si="13"/>
        <v>106.39448698413727</v>
      </c>
    </row>
    <row r="283" spans="1:22" ht="15" customHeight="1" x14ac:dyDescent="0.45">
      <c r="A283" s="216">
        <v>2152</v>
      </c>
      <c r="B283" s="316" t="s">
        <v>279</v>
      </c>
      <c r="C283" s="316" t="s">
        <v>95</v>
      </c>
      <c r="D283" s="316" t="s">
        <v>216</v>
      </c>
      <c r="E283" s="67">
        <v>92545</v>
      </c>
      <c r="F283" s="318">
        <v>92134</v>
      </c>
      <c r="G283" s="317">
        <v>166</v>
      </c>
      <c r="H283" s="316" t="s">
        <v>239</v>
      </c>
      <c r="I283" s="317">
        <v>7</v>
      </c>
      <c r="J283" s="318">
        <f t="shared" si="14"/>
        <v>6</v>
      </c>
      <c r="K283" s="67" t="s">
        <v>95</v>
      </c>
      <c r="L283" s="316" t="s">
        <v>222</v>
      </c>
      <c r="M283" s="316" t="s">
        <v>216</v>
      </c>
      <c r="N283" s="38">
        <f>VLOOKUP($E283,'ZipCode Coordinates'!$A:$E,4,FALSE)</f>
        <v>2210660</v>
      </c>
      <c r="O283" s="38">
        <f>VLOOKUP($E283,'ZipCode Coordinates'!$A:$E,5,FALSE)</f>
        <v>6321330</v>
      </c>
      <c r="P283" s="38">
        <f>VLOOKUP($F283,'ZipCode Coordinates'!$A:$E,4,FALSE)</f>
        <v>1845130</v>
      </c>
      <c r="Q283" s="38">
        <f>VLOOKUP($F283,'ZipCode Coordinates'!$A:$E,5,FALSE)</f>
        <v>6286040</v>
      </c>
      <c r="R283" s="230" t="str">
        <f>IFERROR(VLOOKUP($L283,'External Gateways'!$A$6:$D$10,2,FALSE),"")</f>
        <v>I-15</v>
      </c>
      <c r="S283" s="38">
        <f>IFERROR(VLOOKUP($L283,'External Gateways'!$A$6:$D$10,3,FALSE),N283)</f>
        <v>2102195</v>
      </c>
      <c r="T283" s="38">
        <f>IFERROR(VLOOKUP($L283,'External Gateways'!$A$6:$D$10,4,FALSE),O283)</f>
        <v>6289147</v>
      </c>
      <c r="U283" s="231">
        <f t="shared" si="12"/>
        <v>21.427814454119865</v>
      </c>
      <c r="V283" s="231">
        <f t="shared" si="13"/>
        <v>123.14437109176026</v>
      </c>
    </row>
    <row r="284" spans="1:22" ht="15" customHeight="1" x14ac:dyDescent="0.45">
      <c r="A284" s="216">
        <v>2183</v>
      </c>
      <c r="B284" s="316" t="s">
        <v>261</v>
      </c>
      <c r="C284" s="316" t="s">
        <v>95</v>
      </c>
      <c r="D284" s="316" t="s">
        <v>249</v>
      </c>
      <c r="E284" s="67">
        <v>92129</v>
      </c>
      <c r="F284" s="318">
        <v>92055</v>
      </c>
      <c r="G284" s="317">
        <v>62</v>
      </c>
      <c r="H284" s="316" t="s">
        <v>240</v>
      </c>
      <c r="I284" s="317">
        <v>8</v>
      </c>
      <c r="J284" s="318">
        <f t="shared" si="14"/>
        <v>7</v>
      </c>
      <c r="K284" s="67" t="s">
        <v>95</v>
      </c>
      <c r="L284" s="316" t="s">
        <v>231</v>
      </c>
      <c r="M284" s="316" t="s">
        <v>249</v>
      </c>
      <c r="N284" s="38">
        <f>VLOOKUP($E284,'ZipCode Coordinates'!$A:$E,4,FALSE)</f>
        <v>1931860</v>
      </c>
      <c r="O284" s="38">
        <f>VLOOKUP($E284,'ZipCode Coordinates'!$A:$E,5,FALSE)</f>
        <v>6293150</v>
      </c>
      <c r="P284" s="38">
        <f>VLOOKUP($F284,'ZipCode Coordinates'!$A:$E,4,FALSE)</f>
        <v>2082470</v>
      </c>
      <c r="Q284" s="38">
        <f>VLOOKUP($F284,'ZipCode Coordinates'!$A:$E,5,FALSE)</f>
        <v>6206470</v>
      </c>
      <c r="R284" s="230" t="str">
        <f>IFERROR(VLOOKUP($L284,'External Gateways'!$A$6:$D$10,2,FALSE),"")</f>
        <v/>
      </c>
      <c r="S284" s="38">
        <f>IFERROR(VLOOKUP($L284,'External Gateways'!$A$6:$D$10,3,FALSE),N284)</f>
        <v>1931860</v>
      </c>
      <c r="T284" s="38">
        <f>IFERROR(VLOOKUP($L284,'External Gateways'!$A$6:$D$10,4,FALSE),O284)</f>
        <v>6293150</v>
      </c>
      <c r="U284" s="231">
        <f t="shared" si="12"/>
        <v>0</v>
      </c>
      <c r="V284" s="231">
        <f t="shared" si="13"/>
        <v>62</v>
      </c>
    </row>
    <row r="285" spans="1:22" ht="15" customHeight="1" x14ac:dyDescent="0.45">
      <c r="A285" s="216">
        <v>2185</v>
      </c>
      <c r="B285" s="316" t="s">
        <v>365</v>
      </c>
      <c r="C285" s="316" t="s">
        <v>230</v>
      </c>
      <c r="D285" s="316" t="s">
        <v>231</v>
      </c>
      <c r="E285" s="67">
        <v>92592</v>
      </c>
      <c r="F285" s="318">
        <v>92064</v>
      </c>
      <c r="G285" s="317">
        <v>91</v>
      </c>
      <c r="H285" s="316" t="s">
        <v>366</v>
      </c>
      <c r="I285" s="317">
        <v>10</v>
      </c>
      <c r="J285" s="318">
        <f t="shared" si="14"/>
        <v>9</v>
      </c>
      <c r="K285" s="67" t="s">
        <v>97</v>
      </c>
      <c r="L285" s="316" t="s">
        <v>222</v>
      </c>
      <c r="M285" s="316" t="s">
        <v>231</v>
      </c>
      <c r="N285" s="38">
        <f>VLOOKUP($E285,'ZipCode Coordinates'!$A:$E,4,FALSE)</f>
        <v>2128740</v>
      </c>
      <c r="O285" s="38">
        <f>VLOOKUP($E285,'ZipCode Coordinates'!$A:$E,5,FALSE)</f>
        <v>6328900</v>
      </c>
      <c r="P285" s="38">
        <f>VLOOKUP($F285,'ZipCode Coordinates'!$A:$E,4,FALSE)</f>
        <v>1939040</v>
      </c>
      <c r="Q285" s="38">
        <f>VLOOKUP($F285,'ZipCode Coordinates'!$A:$E,5,FALSE)</f>
        <v>6325350</v>
      </c>
      <c r="R285" s="230" t="str">
        <f>IFERROR(VLOOKUP($L285,'External Gateways'!$A$6:$D$10,2,FALSE),"")</f>
        <v>I-15</v>
      </c>
      <c r="S285" s="38">
        <f>IFERROR(VLOOKUP($L285,'External Gateways'!$A$6:$D$10,3,FALSE),N285)</f>
        <v>2102195</v>
      </c>
      <c r="T285" s="38">
        <f>IFERROR(VLOOKUP($L285,'External Gateways'!$A$6:$D$10,4,FALSE),O285)</f>
        <v>6289147</v>
      </c>
      <c r="U285" s="231">
        <f t="shared" si="12"/>
        <v>9.0532245169037147</v>
      </c>
      <c r="V285" s="231">
        <f t="shared" si="13"/>
        <v>72.893550966192578</v>
      </c>
    </row>
    <row r="286" spans="1:22" ht="15" customHeight="1" x14ac:dyDescent="0.45">
      <c r="A286" s="216">
        <v>2186</v>
      </c>
      <c r="B286" s="316" t="s">
        <v>233</v>
      </c>
      <c r="C286" s="316" t="s">
        <v>234</v>
      </c>
      <c r="D286" s="316" t="s">
        <v>231</v>
      </c>
      <c r="E286" s="67">
        <v>92592</v>
      </c>
      <c r="F286" s="318">
        <v>92123</v>
      </c>
      <c r="G286" s="317">
        <v>100</v>
      </c>
      <c r="H286" s="316" t="s">
        <v>310</v>
      </c>
      <c r="I286" s="317">
        <v>7</v>
      </c>
      <c r="J286" s="318">
        <f t="shared" si="14"/>
        <v>6</v>
      </c>
      <c r="K286" s="67" t="s">
        <v>97</v>
      </c>
      <c r="L286" s="316" t="s">
        <v>222</v>
      </c>
      <c r="M286" s="316" t="s">
        <v>231</v>
      </c>
      <c r="N286" s="38">
        <f>VLOOKUP($E286,'ZipCode Coordinates'!$A:$E,4,FALSE)</f>
        <v>2128740</v>
      </c>
      <c r="O286" s="38">
        <f>VLOOKUP($E286,'ZipCode Coordinates'!$A:$E,5,FALSE)</f>
        <v>6328900</v>
      </c>
      <c r="P286" s="38">
        <f>VLOOKUP($F286,'ZipCode Coordinates'!$A:$E,4,FALSE)</f>
        <v>1874700</v>
      </c>
      <c r="Q286" s="38">
        <f>VLOOKUP($F286,'ZipCode Coordinates'!$A:$E,5,FALSE)</f>
        <v>6289760</v>
      </c>
      <c r="R286" s="230" t="str">
        <f>IFERROR(VLOOKUP($L286,'External Gateways'!$A$6:$D$10,2,FALSE),"")</f>
        <v>I-15</v>
      </c>
      <c r="S286" s="38">
        <f>IFERROR(VLOOKUP($L286,'External Gateways'!$A$6:$D$10,3,FALSE),N286)</f>
        <v>2102195</v>
      </c>
      <c r="T286" s="38">
        <f>IFERROR(VLOOKUP($L286,'External Gateways'!$A$6:$D$10,4,FALSE),O286)</f>
        <v>6289147</v>
      </c>
      <c r="U286" s="231">
        <f t="shared" si="12"/>
        <v>9.0532245169037147</v>
      </c>
      <c r="V286" s="231">
        <f t="shared" si="13"/>
        <v>81.893550966192578</v>
      </c>
    </row>
    <row r="287" spans="1:22" ht="15" customHeight="1" x14ac:dyDescent="0.45">
      <c r="A287" s="216">
        <v>2191</v>
      </c>
      <c r="B287" s="316" t="s">
        <v>367</v>
      </c>
      <c r="C287" s="316" t="s">
        <v>230</v>
      </c>
      <c r="D287" s="316" t="s">
        <v>231</v>
      </c>
      <c r="E287" s="67">
        <v>92563</v>
      </c>
      <c r="F287" s="318">
        <v>92128</v>
      </c>
      <c r="G287" s="317">
        <v>88</v>
      </c>
      <c r="H287" s="316" t="s">
        <v>274</v>
      </c>
      <c r="I287" s="317">
        <v>7</v>
      </c>
      <c r="J287" s="318">
        <f t="shared" si="14"/>
        <v>6</v>
      </c>
      <c r="K287" s="67" t="s">
        <v>97</v>
      </c>
      <c r="L287" s="316" t="s">
        <v>222</v>
      </c>
      <c r="M287" s="316" t="s">
        <v>231</v>
      </c>
      <c r="N287" s="38">
        <f>VLOOKUP($E287,'ZipCode Coordinates'!$A:$E,4,FALSE)</f>
        <v>2156450</v>
      </c>
      <c r="O287" s="38">
        <f>VLOOKUP($E287,'ZipCode Coordinates'!$A:$E,5,FALSE)</f>
        <v>6288710</v>
      </c>
      <c r="P287" s="38">
        <f>VLOOKUP($F287,'ZipCode Coordinates'!$A:$E,4,FALSE)</f>
        <v>1943580</v>
      </c>
      <c r="Q287" s="38">
        <f>VLOOKUP($F287,'ZipCode Coordinates'!$A:$E,5,FALSE)</f>
        <v>6309440</v>
      </c>
      <c r="R287" s="230" t="str">
        <f>IFERROR(VLOOKUP($L287,'External Gateways'!$A$6:$D$10,2,FALSE),"")</f>
        <v>I-15</v>
      </c>
      <c r="S287" s="38">
        <f>IFERROR(VLOOKUP($L287,'External Gateways'!$A$6:$D$10,3,FALSE),N287)</f>
        <v>2102195</v>
      </c>
      <c r="T287" s="38">
        <f>IFERROR(VLOOKUP($L287,'External Gateways'!$A$6:$D$10,4,FALSE),O287)</f>
        <v>6289147</v>
      </c>
      <c r="U287" s="231">
        <f t="shared" si="12"/>
        <v>10.275901494735123</v>
      </c>
      <c r="V287" s="231">
        <f t="shared" si="13"/>
        <v>67.448197010529753</v>
      </c>
    </row>
    <row r="288" spans="1:22" ht="15" customHeight="1" x14ac:dyDescent="0.45">
      <c r="A288" s="216">
        <v>2199</v>
      </c>
      <c r="B288" s="316" t="s">
        <v>367</v>
      </c>
      <c r="C288" s="316" t="s">
        <v>230</v>
      </c>
      <c r="D288" s="316" t="s">
        <v>231</v>
      </c>
      <c r="E288" s="67">
        <v>91910</v>
      </c>
      <c r="F288" s="318">
        <v>92128</v>
      </c>
      <c r="G288" s="317">
        <v>96</v>
      </c>
      <c r="H288" s="316" t="s">
        <v>274</v>
      </c>
      <c r="I288" s="317">
        <v>7</v>
      </c>
      <c r="J288" s="318">
        <f t="shared" si="14"/>
        <v>6</v>
      </c>
      <c r="K288" s="67" t="s">
        <v>97</v>
      </c>
      <c r="L288" s="316" t="s">
        <v>218</v>
      </c>
      <c r="M288" s="316" t="s">
        <v>231</v>
      </c>
      <c r="N288" s="38">
        <f>VLOOKUP($E288,'ZipCode Coordinates'!$A:$E,4,FALSE)</f>
        <v>1812850</v>
      </c>
      <c r="O288" s="38">
        <f>VLOOKUP($E288,'ZipCode Coordinates'!$A:$E,5,FALSE)</f>
        <v>6313650</v>
      </c>
      <c r="P288" s="38">
        <f>VLOOKUP($F288,'ZipCode Coordinates'!$A:$E,4,FALSE)</f>
        <v>1943580</v>
      </c>
      <c r="Q288" s="38">
        <f>VLOOKUP($F288,'ZipCode Coordinates'!$A:$E,5,FALSE)</f>
        <v>6309440</v>
      </c>
      <c r="R288" s="230" t="str">
        <f>IFERROR(VLOOKUP($L288,'External Gateways'!$A$6:$D$10,2,FALSE),"")</f>
        <v/>
      </c>
      <c r="S288" s="38">
        <f>IFERROR(VLOOKUP($L288,'External Gateways'!$A$6:$D$10,3,FALSE),N288)</f>
        <v>1812850</v>
      </c>
      <c r="T288" s="38">
        <f>IFERROR(VLOOKUP($L288,'External Gateways'!$A$6:$D$10,4,FALSE),O288)</f>
        <v>6313650</v>
      </c>
      <c r="U288" s="231">
        <f t="shared" si="12"/>
        <v>0</v>
      </c>
      <c r="V288" s="231">
        <f t="shared" si="13"/>
        <v>96</v>
      </c>
    </row>
    <row r="289" spans="1:22" ht="15" customHeight="1" x14ac:dyDescent="0.45">
      <c r="A289" s="216">
        <v>2202</v>
      </c>
      <c r="B289" s="316" t="s">
        <v>357</v>
      </c>
      <c r="C289" s="316" t="s">
        <v>317</v>
      </c>
      <c r="D289" s="316" t="s">
        <v>231</v>
      </c>
      <c r="E289" s="67">
        <v>92154</v>
      </c>
      <c r="F289" s="318">
        <v>92123</v>
      </c>
      <c r="G289" s="317">
        <v>47</v>
      </c>
      <c r="H289" s="316" t="s">
        <v>368</v>
      </c>
      <c r="I289" s="317">
        <v>7</v>
      </c>
      <c r="J289" s="318">
        <f t="shared" si="14"/>
        <v>6</v>
      </c>
      <c r="K289" s="67" t="s">
        <v>97</v>
      </c>
      <c r="L289" s="316" t="s">
        <v>218</v>
      </c>
      <c r="M289" s="316" t="s">
        <v>231</v>
      </c>
      <c r="N289" s="38">
        <f>VLOOKUP($E289,'ZipCode Coordinates'!$A:$E,4,FALSE)</f>
        <v>1787080</v>
      </c>
      <c r="O289" s="38">
        <f>VLOOKUP($E289,'ZipCode Coordinates'!$A:$E,5,FALSE)</f>
        <v>6330680</v>
      </c>
      <c r="P289" s="38">
        <f>VLOOKUP($F289,'ZipCode Coordinates'!$A:$E,4,FALSE)</f>
        <v>1874700</v>
      </c>
      <c r="Q289" s="38">
        <f>VLOOKUP($F289,'ZipCode Coordinates'!$A:$E,5,FALSE)</f>
        <v>6289760</v>
      </c>
      <c r="R289" s="230" t="str">
        <f>IFERROR(VLOOKUP($L289,'External Gateways'!$A$6:$D$10,2,FALSE),"")</f>
        <v/>
      </c>
      <c r="S289" s="38">
        <f>IFERROR(VLOOKUP($L289,'External Gateways'!$A$6:$D$10,3,FALSE),N289)</f>
        <v>1787080</v>
      </c>
      <c r="T289" s="38">
        <f>IFERROR(VLOOKUP($L289,'External Gateways'!$A$6:$D$10,4,FALSE),O289)</f>
        <v>6330680</v>
      </c>
      <c r="U289" s="231">
        <f t="shared" si="12"/>
        <v>0</v>
      </c>
      <c r="V289" s="231">
        <f t="shared" si="13"/>
        <v>47</v>
      </c>
    </row>
    <row r="290" spans="1:22" ht="15" customHeight="1" x14ac:dyDescent="0.45">
      <c r="A290" s="216">
        <v>2207</v>
      </c>
      <c r="B290" s="316" t="s">
        <v>276</v>
      </c>
      <c r="C290" s="316" t="s">
        <v>220</v>
      </c>
      <c r="D290" s="316" t="s">
        <v>216</v>
      </c>
      <c r="E290" s="67">
        <v>92173</v>
      </c>
      <c r="F290" s="318">
        <v>92113</v>
      </c>
      <c r="G290" s="317">
        <v>45</v>
      </c>
      <c r="H290" s="316" t="s">
        <v>217</v>
      </c>
      <c r="I290" s="317">
        <v>7</v>
      </c>
      <c r="J290" s="318">
        <f t="shared" si="14"/>
        <v>6</v>
      </c>
      <c r="K290" s="67" t="s">
        <v>97</v>
      </c>
      <c r="L290" s="316" t="s">
        <v>218</v>
      </c>
      <c r="M290" s="316" t="s">
        <v>216</v>
      </c>
      <c r="N290" s="38">
        <f>VLOOKUP($E290,'ZipCode Coordinates'!$A:$E,4,FALSE)</f>
        <v>1782600</v>
      </c>
      <c r="O290" s="38">
        <f>VLOOKUP($E290,'ZipCode Coordinates'!$A:$E,5,FALSE)</f>
        <v>6315070</v>
      </c>
      <c r="P290" s="38">
        <f>VLOOKUP($F290,'ZipCode Coordinates'!$A:$E,4,FALSE)</f>
        <v>1834470</v>
      </c>
      <c r="Q290" s="38">
        <f>VLOOKUP($F290,'ZipCode Coordinates'!$A:$E,5,FALSE)</f>
        <v>6294590</v>
      </c>
      <c r="R290" s="230" t="str">
        <f>IFERROR(VLOOKUP($L290,'External Gateways'!$A$6:$D$10,2,FALSE),"")</f>
        <v/>
      </c>
      <c r="S290" s="38">
        <f>IFERROR(VLOOKUP($L290,'External Gateways'!$A$6:$D$10,3,FALSE),N290)</f>
        <v>1782600</v>
      </c>
      <c r="T290" s="38">
        <f>IFERROR(VLOOKUP($L290,'External Gateways'!$A$6:$D$10,4,FALSE),O290)</f>
        <v>6315070</v>
      </c>
      <c r="U290" s="231">
        <f t="shared" si="12"/>
        <v>0</v>
      </c>
      <c r="V290" s="231">
        <f t="shared" si="13"/>
        <v>45</v>
      </c>
    </row>
    <row r="291" spans="1:22" ht="15" customHeight="1" x14ac:dyDescent="0.45">
      <c r="A291" s="216">
        <v>2212</v>
      </c>
      <c r="B291" s="316" t="s">
        <v>359</v>
      </c>
      <c r="C291" s="316" t="s">
        <v>234</v>
      </c>
      <c r="D291" s="316" t="s">
        <v>224</v>
      </c>
      <c r="E291" s="67">
        <v>92123</v>
      </c>
      <c r="F291" s="318">
        <v>92081</v>
      </c>
      <c r="G291" s="317">
        <v>71</v>
      </c>
      <c r="H291" s="316" t="s">
        <v>313</v>
      </c>
      <c r="I291" s="317">
        <v>7</v>
      </c>
      <c r="J291" s="318">
        <f t="shared" si="14"/>
        <v>6</v>
      </c>
      <c r="K291" s="67" t="s">
        <v>271</v>
      </c>
      <c r="L291" s="316" t="s">
        <v>231</v>
      </c>
      <c r="M291" s="316" t="s">
        <v>224</v>
      </c>
      <c r="N291" s="38">
        <f>VLOOKUP($E291,'ZipCode Coordinates'!$A:$E,4,FALSE)</f>
        <v>1874700</v>
      </c>
      <c r="O291" s="38">
        <f>VLOOKUP($E291,'ZipCode Coordinates'!$A:$E,5,FALSE)</f>
        <v>6289760</v>
      </c>
      <c r="P291" s="38">
        <f>VLOOKUP($F291,'ZipCode Coordinates'!$A:$E,4,FALSE)</f>
        <v>2005090</v>
      </c>
      <c r="Q291" s="38">
        <f>VLOOKUP($F291,'ZipCode Coordinates'!$A:$E,5,FALSE)</f>
        <v>6258440</v>
      </c>
      <c r="R291" s="230" t="str">
        <f>IFERROR(VLOOKUP($L291,'External Gateways'!$A$6:$D$10,2,FALSE),"")</f>
        <v/>
      </c>
      <c r="S291" s="38">
        <f>IFERROR(VLOOKUP($L291,'External Gateways'!$A$6:$D$10,3,FALSE),N291)</f>
        <v>1874700</v>
      </c>
      <c r="T291" s="38">
        <f>IFERROR(VLOOKUP($L291,'External Gateways'!$A$6:$D$10,4,FALSE),O291)</f>
        <v>6289760</v>
      </c>
      <c r="U291" s="231">
        <f t="shared" si="12"/>
        <v>0</v>
      </c>
      <c r="V291" s="231">
        <f t="shared" si="13"/>
        <v>71</v>
      </c>
    </row>
    <row r="292" spans="1:22" ht="15" customHeight="1" x14ac:dyDescent="0.45">
      <c r="A292" s="216">
        <v>2213</v>
      </c>
      <c r="B292" s="316" t="s">
        <v>261</v>
      </c>
      <c r="C292" s="316" t="s">
        <v>95</v>
      </c>
      <c r="D292" s="316" t="s">
        <v>249</v>
      </c>
      <c r="E292" s="67">
        <v>92584</v>
      </c>
      <c r="F292" s="318">
        <v>92055</v>
      </c>
      <c r="G292" s="317">
        <v>64</v>
      </c>
      <c r="H292" s="316" t="s">
        <v>239</v>
      </c>
      <c r="I292" s="317">
        <v>7</v>
      </c>
      <c r="J292" s="318">
        <f t="shared" si="14"/>
        <v>6</v>
      </c>
      <c r="K292" s="67" t="s">
        <v>95</v>
      </c>
      <c r="L292" s="316" t="s">
        <v>222</v>
      </c>
      <c r="M292" s="316" t="s">
        <v>249</v>
      </c>
      <c r="N292" s="38">
        <f>VLOOKUP($E292,'ZipCode Coordinates'!$A:$E,4,FALSE)</f>
        <v>2185160</v>
      </c>
      <c r="O292" s="38">
        <f>VLOOKUP($E292,'ZipCode Coordinates'!$A:$E,5,FALSE)</f>
        <v>6280270</v>
      </c>
      <c r="P292" s="38">
        <f>VLOOKUP($F292,'ZipCode Coordinates'!$A:$E,4,FALSE)</f>
        <v>2082470</v>
      </c>
      <c r="Q292" s="38">
        <f>VLOOKUP($F292,'ZipCode Coordinates'!$A:$E,5,FALSE)</f>
        <v>6206470</v>
      </c>
      <c r="R292" s="230" t="str">
        <f>IFERROR(VLOOKUP($L292,'External Gateways'!$A$6:$D$10,2,FALSE),"")</f>
        <v>I-15</v>
      </c>
      <c r="S292" s="38">
        <f>IFERROR(VLOOKUP($L292,'External Gateways'!$A$6:$D$10,3,FALSE),N292)</f>
        <v>2102195</v>
      </c>
      <c r="T292" s="38">
        <f>IFERROR(VLOOKUP($L292,'External Gateways'!$A$6:$D$10,4,FALSE),O292)</f>
        <v>6289147</v>
      </c>
      <c r="U292" s="231">
        <f t="shared" si="12"/>
        <v>15.802756507931361</v>
      </c>
      <c r="V292" s="231">
        <f t="shared" si="13"/>
        <v>32.394486984137274</v>
      </c>
    </row>
    <row r="293" spans="1:22" ht="15" customHeight="1" x14ac:dyDescent="0.45">
      <c r="A293" s="216">
        <v>2216</v>
      </c>
      <c r="B293" s="316" t="s">
        <v>272</v>
      </c>
      <c r="C293" s="316" t="s">
        <v>234</v>
      </c>
      <c r="D293" s="316" t="s">
        <v>218</v>
      </c>
      <c r="E293" s="67">
        <v>92592</v>
      </c>
      <c r="F293" s="318">
        <v>92154</v>
      </c>
      <c r="G293" s="317">
        <v>146</v>
      </c>
      <c r="H293" s="316" t="s">
        <v>241</v>
      </c>
      <c r="I293" s="317">
        <v>7</v>
      </c>
      <c r="J293" s="318">
        <f t="shared" si="14"/>
        <v>6</v>
      </c>
      <c r="K293" s="67" t="s">
        <v>271</v>
      </c>
      <c r="L293" s="316" t="s">
        <v>222</v>
      </c>
      <c r="M293" s="316" t="s">
        <v>218</v>
      </c>
      <c r="N293" s="38">
        <f>VLOOKUP($E293,'ZipCode Coordinates'!$A:$E,4,FALSE)</f>
        <v>2128740</v>
      </c>
      <c r="O293" s="38">
        <f>VLOOKUP($E293,'ZipCode Coordinates'!$A:$E,5,FALSE)</f>
        <v>6328900</v>
      </c>
      <c r="P293" s="38">
        <f>VLOOKUP($F293,'ZipCode Coordinates'!$A:$E,4,FALSE)</f>
        <v>1787080</v>
      </c>
      <c r="Q293" s="38">
        <f>VLOOKUP($F293,'ZipCode Coordinates'!$A:$E,5,FALSE)</f>
        <v>6330680</v>
      </c>
      <c r="R293" s="230" t="str">
        <f>IFERROR(VLOOKUP($L293,'External Gateways'!$A$6:$D$10,2,FALSE),"")</f>
        <v>I-15</v>
      </c>
      <c r="S293" s="38">
        <f>IFERROR(VLOOKUP($L293,'External Gateways'!$A$6:$D$10,3,FALSE),N293)</f>
        <v>2102195</v>
      </c>
      <c r="T293" s="38">
        <f>IFERROR(VLOOKUP($L293,'External Gateways'!$A$6:$D$10,4,FALSE),O293)</f>
        <v>6289147</v>
      </c>
      <c r="U293" s="231">
        <f t="shared" si="12"/>
        <v>9.0532245169037147</v>
      </c>
      <c r="V293" s="231">
        <f t="shared" si="13"/>
        <v>127.89355096619258</v>
      </c>
    </row>
    <row r="294" spans="1:22" ht="15" customHeight="1" x14ac:dyDescent="0.45">
      <c r="A294" s="216">
        <v>2218</v>
      </c>
      <c r="B294" s="316" t="s">
        <v>261</v>
      </c>
      <c r="C294" s="316" t="s">
        <v>95</v>
      </c>
      <c r="D294" s="316" t="s">
        <v>249</v>
      </c>
      <c r="E294" s="67">
        <v>92563</v>
      </c>
      <c r="F294" s="318">
        <v>92055</v>
      </c>
      <c r="G294" s="317">
        <v>102</v>
      </c>
      <c r="H294" s="316" t="s">
        <v>239</v>
      </c>
      <c r="I294" s="317">
        <v>7</v>
      </c>
      <c r="J294" s="318">
        <f t="shared" si="14"/>
        <v>6</v>
      </c>
      <c r="K294" s="67" t="s">
        <v>95</v>
      </c>
      <c r="L294" s="316" t="s">
        <v>222</v>
      </c>
      <c r="M294" s="316" t="s">
        <v>249</v>
      </c>
      <c r="N294" s="38">
        <f>VLOOKUP($E294,'ZipCode Coordinates'!$A:$E,4,FALSE)</f>
        <v>2156450</v>
      </c>
      <c r="O294" s="38">
        <f>VLOOKUP($E294,'ZipCode Coordinates'!$A:$E,5,FALSE)</f>
        <v>6288710</v>
      </c>
      <c r="P294" s="38">
        <f>VLOOKUP($F294,'ZipCode Coordinates'!$A:$E,4,FALSE)</f>
        <v>2082470</v>
      </c>
      <c r="Q294" s="38">
        <f>VLOOKUP($F294,'ZipCode Coordinates'!$A:$E,5,FALSE)</f>
        <v>6206470</v>
      </c>
      <c r="R294" s="230" t="str">
        <f>IFERROR(VLOOKUP($L294,'External Gateways'!$A$6:$D$10,2,FALSE),"")</f>
        <v>I-15</v>
      </c>
      <c r="S294" s="38">
        <f>IFERROR(VLOOKUP($L294,'External Gateways'!$A$6:$D$10,3,FALSE),N294)</f>
        <v>2102195</v>
      </c>
      <c r="T294" s="38">
        <f>IFERROR(VLOOKUP($L294,'External Gateways'!$A$6:$D$10,4,FALSE),O294)</f>
        <v>6289147</v>
      </c>
      <c r="U294" s="231">
        <f t="shared" si="12"/>
        <v>10.275901494735123</v>
      </c>
      <c r="V294" s="231">
        <f t="shared" si="13"/>
        <v>81.448197010529753</v>
      </c>
    </row>
    <row r="295" spans="1:22" ht="15" customHeight="1" x14ac:dyDescent="0.45">
      <c r="A295" s="216">
        <v>2222</v>
      </c>
      <c r="B295" s="316" t="s">
        <v>323</v>
      </c>
      <c r="C295" s="316" t="s">
        <v>95</v>
      </c>
      <c r="D295" s="316" t="s">
        <v>216</v>
      </c>
      <c r="E295" s="67">
        <v>92591</v>
      </c>
      <c r="F295" s="318">
        <v>92136</v>
      </c>
      <c r="G295" s="317">
        <v>126</v>
      </c>
      <c r="H295" s="316" t="s">
        <v>241</v>
      </c>
      <c r="I295" s="317">
        <v>7</v>
      </c>
      <c r="J295" s="318">
        <f t="shared" si="14"/>
        <v>6</v>
      </c>
      <c r="K295" s="67" t="s">
        <v>95</v>
      </c>
      <c r="L295" s="316" t="s">
        <v>222</v>
      </c>
      <c r="M295" s="316" t="s">
        <v>216</v>
      </c>
      <c r="N295" s="38">
        <f>VLOOKUP($E295,'ZipCode Coordinates'!$A:$E,4,FALSE)</f>
        <v>2138420</v>
      </c>
      <c r="O295" s="38">
        <f>VLOOKUP($E295,'ZipCode Coordinates'!$A:$E,5,FALSE)</f>
        <v>6299220</v>
      </c>
      <c r="P295" s="38">
        <f>VLOOKUP($F295,'ZipCode Coordinates'!$A:$E,4,FALSE)</f>
        <v>1828370</v>
      </c>
      <c r="Q295" s="38">
        <f>VLOOKUP($F295,'ZipCode Coordinates'!$A:$E,5,FALSE)</f>
        <v>6293940</v>
      </c>
      <c r="R295" s="230" t="str">
        <f>IFERROR(VLOOKUP($L295,'External Gateways'!$A$6:$D$10,2,FALSE),"")</f>
        <v>I-15</v>
      </c>
      <c r="S295" s="38">
        <f>IFERROR(VLOOKUP($L295,'External Gateways'!$A$6:$D$10,3,FALSE),N295)</f>
        <v>2102195</v>
      </c>
      <c r="T295" s="38">
        <f>IFERROR(VLOOKUP($L295,'External Gateways'!$A$6:$D$10,4,FALSE),O295)</f>
        <v>6289147</v>
      </c>
      <c r="U295" s="231">
        <f t="shared" si="12"/>
        <v>7.1211011888925713</v>
      </c>
      <c r="V295" s="231">
        <f t="shared" si="13"/>
        <v>111.75779762221485</v>
      </c>
    </row>
    <row r="296" spans="1:22" ht="15" customHeight="1" x14ac:dyDescent="0.45">
      <c r="A296" s="216">
        <v>2226</v>
      </c>
      <c r="B296" s="316" t="s">
        <v>258</v>
      </c>
      <c r="C296" s="316" t="s">
        <v>95</v>
      </c>
      <c r="D296" s="316" t="s">
        <v>216</v>
      </c>
      <c r="E296" s="67">
        <v>92583</v>
      </c>
      <c r="F296" s="318">
        <v>92136</v>
      </c>
      <c r="G296" s="317">
        <v>130</v>
      </c>
      <c r="H296" s="316" t="s">
        <v>267</v>
      </c>
      <c r="I296" s="317">
        <v>8</v>
      </c>
      <c r="J296" s="318">
        <f t="shared" si="14"/>
        <v>7</v>
      </c>
      <c r="K296" s="67" t="s">
        <v>95</v>
      </c>
      <c r="L296" s="316" t="s">
        <v>222</v>
      </c>
      <c r="M296" s="316" t="s">
        <v>216</v>
      </c>
      <c r="N296" s="38">
        <f>VLOOKUP($E296,'ZipCode Coordinates'!$A:$E,4,FALSE)</f>
        <v>2232550</v>
      </c>
      <c r="O296" s="38">
        <f>VLOOKUP($E296,'ZipCode Coordinates'!$A:$E,5,FALSE)</f>
        <v>6358050</v>
      </c>
      <c r="P296" s="38">
        <f>VLOOKUP($F296,'ZipCode Coordinates'!$A:$E,4,FALSE)</f>
        <v>1828370</v>
      </c>
      <c r="Q296" s="38">
        <f>VLOOKUP($F296,'ZipCode Coordinates'!$A:$E,5,FALSE)</f>
        <v>6293940</v>
      </c>
      <c r="R296" s="230" t="str">
        <f>IFERROR(VLOOKUP($L296,'External Gateways'!$A$6:$D$10,2,FALSE),"")</f>
        <v>I-15</v>
      </c>
      <c r="S296" s="38">
        <f>IFERROR(VLOOKUP($L296,'External Gateways'!$A$6:$D$10,3,FALSE),N296)</f>
        <v>2102195</v>
      </c>
      <c r="T296" s="38">
        <f>IFERROR(VLOOKUP($L296,'External Gateways'!$A$6:$D$10,4,FALSE),O296)</f>
        <v>6289147</v>
      </c>
      <c r="U296" s="231">
        <f t="shared" si="12"/>
        <v>27.925203143927018</v>
      </c>
      <c r="V296" s="231">
        <f t="shared" si="13"/>
        <v>74.149593712145958</v>
      </c>
    </row>
    <row r="297" spans="1:22" ht="15" customHeight="1" x14ac:dyDescent="0.45">
      <c r="A297" s="216">
        <v>2233</v>
      </c>
      <c r="B297" s="316" t="s">
        <v>362</v>
      </c>
      <c r="C297" s="316" t="s">
        <v>291</v>
      </c>
      <c r="D297" s="316" t="s">
        <v>231</v>
      </c>
      <c r="E297" s="67">
        <v>92532</v>
      </c>
      <c r="F297" s="318">
        <v>92128</v>
      </c>
      <c r="G297" s="317">
        <v>88</v>
      </c>
      <c r="H297" s="316" t="s">
        <v>280</v>
      </c>
      <c r="I297" s="317">
        <v>10</v>
      </c>
      <c r="J297" s="318">
        <f t="shared" si="14"/>
        <v>9</v>
      </c>
      <c r="K297" s="67" t="s">
        <v>97</v>
      </c>
      <c r="L297" s="316" t="s">
        <v>222</v>
      </c>
      <c r="M297" s="316" t="s">
        <v>231</v>
      </c>
      <c r="N297" s="38">
        <f>VLOOKUP($E297,'ZipCode Coordinates'!$A:$E,4,FALSE)</f>
        <v>2198150</v>
      </c>
      <c r="O297" s="38">
        <f>VLOOKUP($E297,'ZipCode Coordinates'!$A:$E,5,FALSE)</f>
        <v>6239520</v>
      </c>
      <c r="P297" s="38">
        <f>VLOOKUP($F297,'ZipCode Coordinates'!$A:$E,4,FALSE)</f>
        <v>1943580</v>
      </c>
      <c r="Q297" s="38">
        <f>VLOOKUP($F297,'ZipCode Coordinates'!$A:$E,5,FALSE)</f>
        <v>6309440</v>
      </c>
      <c r="R297" s="230" t="str">
        <f>IFERROR(VLOOKUP($L297,'External Gateways'!$A$6:$D$10,2,FALSE),"")</f>
        <v>I-15</v>
      </c>
      <c r="S297" s="38">
        <f>IFERROR(VLOOKUP($L297,'External Gateways'!$A$6:$D$10,3,FALSE),N297)</f>
        <v>2102195</v>
      </c>
      <c r="T297" s="38">
        <f>IFERROR(VLOOKUP($L297,'External Gateways'!$A$6:$D$10,4,FALSE),O297)</f>
        <v>6289147</v>
      </c>
      <c r="U297" s="231">
        <f t="shared" si="12"/>
        <v>20.459982051425438</v>
      </c>
      <c r="V297" s="231">
        <f t="shared" si="13"/>
        <v>47.080035897149124</v>
      </c>
    </row>
    <row r="298" spans="1:22" ht="15" customHeight="1" x14ac:dyDescent="0.45">
      <c r="A298" s="216">
        <v>2236</v>
      </c>
      <c r="B298" s="316" t="s">
        <v>339</v>
      </c>
      <c r="C298" s="316" t="s">
        <v>95</v>
      </c>
      <c r="D298" s="316" t="s">
        <v>216</v>
      </c>
      <c r="E298" s="67">
        <v>92592</v>
      </c>
      <c r="F298" s="318">
        <v>92140</v>
      </c>
      <c r="G298" s="317">
        <v>135</v>
      </c>
      <c r="H298" s="316" t="s">
        <v>300</v>
      </c>
      <c r="I298" s="317">
        <v>7</v>
      </c>
      <c r="J298" s="318">
        <f t="shared" si="14"/>
        <v>6</v>
      </c>
      <c r="K298" s="67" t="s">
        <v>95</v>
      </c>
      <c r="L298" s="316" t="s">
        <v>222</v>
      </c>
      <c r="M298" s="316" t="s">
        <v>216</v>
      </c>
      <c r="N298" s="38">
        <f>VLOOKUP($E298,'ZipCode Coordinates'!$A:$E,4,FALSE)</f>
        <v>2128740</v>
      </c>
      <c r="O298" s="38">
        <f>VLOOKUP($E298,'ZipCode Coordinates'!$A:$E,5,FALSE)</f>
        <v>6328900</v>
      </c>
      <c r="P298" s="38">
        <f>VLOOKUP($F298,'ZipCode Coordinates'!$A:$E,4,FALSE)</f>
        <v>1850480</v>
      </c>
      <c r="Q298" s="38">
        <f>VLOOKUP($F298,'ZipCode Coordinates'!$A:$E,5,FALSE)</f>
        <v>6270510</v>
      </c>
      <c r="R298" s="230" t="str">
        <f>IFERROR(VLOOKUP($L298,'External Gateways'!$A$6:$D$10,2,FALSE),"")</f>
        <v>I-15</v>
      </c>
      <c r="S298" s="38">
        <f>IFERROR(VLOOKUP($L298,'External Gateways'!$A$6:$D$10,3,FALSE),N298)</f>
        <v>2102195</v>
      </c>
      <c r="T298" s="38">
        <f>IFERROR(VLOOKUP($L298,'External Gateways'!$A$6:$D$10,4,FALSE),O298)</f>
        <v>6289147</v>
      </c>
      <c r="U298" s="231">
        <f t="shared" si="12"/>
        <v>9.0532245169037147</v>
      </c>
      <c r="V298" s="231">
        <f t="shared" si="13"/>
        <v>116.89355096619258</v>
      </c>
    </row>
    <row r="299" spans="1:22" ht="15" customHeight="1" x14ac:dyDescent="0.45">
      <c r="A299" s="216">
        <v>2237</v>
      </c>
      <c r="B299" s="316" t="s">
        <v>258</v>
      </c>
      <c r="C299" s="316" t="s">
        <v>95</v>
      </c>
      <c r="D299" s="316" t="s">
        <v>216</v>
      </c>
      <c r="E299" s="67">
        <v>92596</v>
      </c>
      <c r="F299" s="318">
        <v>92136</v>
      </c>
      <c r="G299" s="317">
        <v>146</v>
      </c>
      <c r="H299" s="316" t="s">
        <v>267</v>
      </c>
      <c r="I299" s="317">
        <v>8</v>
      </c>
      <c r="J299" s="318">
        <f t="shared" si="14"/>
        <v>7</v>
      </c>
      <c r="K299" s="67" t="s">
        <v>95</v>
      </c>
      <c r="L299" s="316" t="s">
        <v>222</v>
      </c>
      <c r="M299" s="316" t="s">
        <v>216</v>
      </c>
      <c r="N299" s="38">
        <f>VLOOKUP($E299,'ZipCode Coordinates'!$A:$E,4,FALSE)</f>
        <v>2177700</v>
      </c>
      <c r="O299" s="38">
        <f>VLOOKUP($E299,'ZipCode Coordinates'!$A:$E,5,FALSE)</f>
        <v>6311340</v>
      </c>
      <c r="P299" s="38">
        <f>VLOOKUP($F299,'ZipCode Coordinates'!$A:$E,4,FALSE)</f>
        <v>1828370</v>
      </c>
      <c r="Q299" s="38">
        <f>VLOOKUP($F299,'ZipCode Coordinates'!$A:$E,5,FALSE)</f>
        <v>6293940</v>
      </c>
      <c r="R299" s="230" t="str">
        <f>IFERROR(VLOOKUP($L299,'External Gateways'!$A$6:$D$10,2,FALSE),"")</f>
        <v>I-15</v>
      </c>
      <c r="S299" s="38">
        <f>IFERROR(VLOOKUP($L299,'External Gateways'!$A$6:$D$10,3,FALSE),N299)</f>
        <v>2102195</v>
      </c>
      <c r="T299" s="38">
        <f>IFERROR(VLOOKUP($L299,'External Gateways'!$A$6:$D$10,4,FALSE),O299)</f>
        <v>6289147</v>
      </c>
      <c r="U299" s="231">
        <f t="shared" si="12"/>
        <v>14.905115649451727</v>
      </c>
      <c r="V299" s="231">
        <f t="shared" si="13"/>
        <v>116.18976870109654</v>
      </c>
    </row>
    <row r="300" spans="1:22" ht="15" customHeight="1" x14ac:dyDescent="0.45">
      <c r="A300" s="216">
        <v>2239</v>
      </c>
      <c r="B300" s="316" t="s">
        <v>335</v>
      </c>
      <c r="C300" s="316" t="s">
        <v>95</v>
      </c>
      <c r="D300" s="316" t="s">
        <v>216</v>
      </c>
      <c r="E300" s="67">
        <v>92592</v>
      </c>
      <c r="F300" s="318">
        <v>92132</v>
      </c>
      <c r="G300" s="317">
        <v>124</v>
      </c>
      <c r="H300" s="316" t="s">
        <v>223</v>
      </c>
      <c r="I300" s="317">
        <v>7</v>
      </c>
      <c r="J300" s="318">
        <f t="shared" si="14"/>
        <v>6</v>
      </c>
      <c r="K300" s="67" t="s">
        <v>95</v>
      </c>
      <c r="L300" s="316" t="s">
        <v>222</v>
      </c>
      <c r="M300" s="316" t="s">
        <v>216</v>
      </c>
      <c r="N300" s="38">
        <f>VLOOKUP($E300,'ZipCode Coordinates'!$A:$E,4,FALSE)</f>
        <v>2128740</v>
      </c>
      <c r="O300" s="38">
        <f>VLOOKUP($E300,'ZipCode Coordinates'!$A:$E,5,FALSE)</f>
        <v>6328900</v>
      </c>
      <c r="P300" s="38">
        <f>VLOOKUP($F300,'ZipCode Coordinates'!$A:$E,4,FALSE)</f>
        <v>1842732</v>
      </c>
      <c r="Q300" s="38">
        <f>VLOOKUP($F300,'ZipCode Coordinates'!$A:$E,5,FALSE)</f>
        <v>6278505</v>
      </c>
      <c r="R300" s="230" t="str">
        <f>IFERROR(VLOOKUP($L300,'External Gateways'!$A$6:$D$10,2,FALSE),"")</f>
        <v>I-15</v>
      </c>
      <c r="S300" s="38">
        <f>IFERROR(VLOOKUP($L300,'External Gateways'!$A$6:$D$10,3,FALSE),N300)</f>
        <v>2102195</v>
      </c>
      <c r="T300" s="38">
        <f>IFERROR(VLOOKUP($L300,'External Gateways'!$A$6:$D$10,4,FALSE),O300)</f>
        <v>6289147</v>
      </c>
      <c r="U300" s="231">
        <f t="shared" si="12"/>
        <v>9.0532245169037147</v>
      </c>
      <c r="V300" s="231">
        <f t="shared" si="13"/>
        <v>105.89355096619258</v>
      </c>
    </row>
    <row r="301" spans="1:22" ht="15" customHeight="1" x14ac:dyDescent="0.45">
      <c r="A301" s="216">
        <v>2243</v>
      </c>
      <c r="B301" s="316" t="s">
        <v>369</v>
      </c>
      <c r="C301" s="316" t="s">
        <v>291</v>
      </c>
      <c r="D301" s="316" t="s">
        <v>224</v>
      </c>
      <c r="E301" s="67">
        <v>92586</v>
      </c>
      <c r="F301" s="318">
        <v>92029</v>
      </c>
      <c r="G301" s="317">
        <v>70</v>
      </c>
      <c r="H301" s="316" t="s">
        <v>241</v>
      </c>
      <c r="I301" s="317">
        <v>7</v>
      </c>
      <c r="J301" s="318">
        <f t="shared" si="14"/>
        <v>6</v>
      </c>
      <c r="K301" s="67" t="s">
        <v>97</v>
      </c>
      <c r="L301" s="316" t="s">
        <v>222</v>
      </c>
      <c r="M301" s="316" t="s">
        <v>224</v>
      </c>
      <c r="N301" s="38">
        <f>VLOOKUP($E301,'ZipCode Coordinates'!$A:$E,4,FALSE)</f>
        <v>2202010</v>
      </c>
      <c r="O301" s="38">
        <f>VLOOKUP($E301,'ZipCode Coordinates'!$A:$E,5,FALSE)</f>
        <v>6272780</v>
      </c>
      <c r="P301" s="38">
        <f>VLOOKUP($F301,'ZipCode Coordinates'!$A:$E,4,FALSE)</f>
        <v>1974260</v>
      </c>
      <c r="Q301" s="38">
        <f>VLOOKUP($F301,'ZipCode Coordinates'!$A:$E,5,FALSE)</f>
        <v>6291680</v>
      </c>
      <c r="R301" s="230" t="str">
        <f>IFERROR(VLOOKUP($L301,'External Gateways'!$A$6:$D$10,2,FALSE),"")</f>
        <v>I-15</v>
      </c>
      <c r="S301" s="38">
        <f>IFERROR(VLOOKUP($L301,'External Gateways'!$A$6:$D$10,3,FALSE),N301)</f>
        <v>2102195</v>
      </c>
      <c r="T301" s="38">
        <f>IFERROR(VLOOKUP($L301,'External Gateways'!$A$6:$D$10,4,FALSE),O301)</f>
        <v>6289147</v>
      </c>
      <c r="U301" s="231">
        <f t="shared" si="12"/>
        <v>19.156813510070481</v>
      </c>
      <c r="V301" s="231">
        <f t="shared" si="13"/>
        <v>31.686372979859037</v>
      </c>
    </row>
    <row r="302" spans="1:22" ht="15" customHeight="1" x14ac:dyDescent="0.45">
      <c r="A302" s="216">
        <v>2245</v>
      </c>
      <c r="B302" s="316" t="s">
        <v>238</v>
      </c>
      <c r="C302" s="316" t="s">
        <v>220</v>
      </c>
      <c r="D302" s="316" t="s">
        <v>216</v>
      </c>
      <c r="E302" s="67">
        <v>92250</v>
      </c>
      <c r="F302" s="318">
        <v>92113</v>
      </c>
      <c r="G302" s="317">
        <v>310</v>
      </c>
      <c r="H302" s="316" t="s">
        <v>240</v>
      </c>
      <c r="I302" s="317">
        <v>8</v>
      </c>
      <c r="J302" s="318">
        <f t="shared" si="14"/>
        <v>7</v>
      </c>
      <c r="K302" s="67" t="s">
        <v>97</v>
      </c>
      <c r="L302" s="316" t="s">
        <v>264</v>
      </c>
      <c r="M302" s="316" t="s">
        <v>216</v>
      </c>
      <c r="N302" s="38">
        <f>VLOOKUP($E302,'ZipCode Coordinates'!$A:$E,4,FALSE)</f>
        <v>1869920</v>
      </c>
      <c r="O302" s="38">
        <f>VLOOKUP($E302,'ZipCode Coordinates'!$A:$E,5,FALSE)</f>
        <v>6836260</v>
      </c>
      <c r="P302" s="38">
        <f>VLOOKUP($F302,'ZipCode Coordinates'!$A:$E,4,FALSE)</f>
        <v>1834470</v>
      </c>
      <c r="Q302" s="38">
        <f>VLOOKUP($F302,'ZipCode Coordinates'!$A:$E,5,FALSE)</f>
        <v>6294590</v>
      </c>
      <c r="R302" s="230" t="str">
        <f>IFERROR(VLOOKUP($L302,'External Gateways'!$A$6:$D$10,2,FALSE),"")</f>
        <v>I-8</v>
      </c>
      <c r="S302" s="38">
        <f>IFERROR(VLOOKUP($L302,'External Gateways'!$A$6:$D$10,3,FALSE),N302)</f>
        <v>1814524</v>
      </c>
      <c r="T302" s="38">
        <f>IFERROR(VLOOKUP($L302,'External Gateways'!$A$6:$D$10,4,FALSE),O302)</f>
        <v>6606089</v>
      </c>
      <c r="U302" s="231">
        <f t="shared" si="12"/>
        <v>44.837752596941137</v>
      </c>
      <c r="V302" s="231">
        <f t="shared" si="13"/>
        <v>220.32449480611774</v>
      </c>
    </row>
    <row r="303" spans="1:22" ht="15" customHeight="1" x14ac:dyDescent="0.45">
      <c r="A303" s="216">
        <v>2283</v>
      </c>
      <c r="B303" s="316" t="s">
        <v>215</v>
      </c>
      <c r="C303" s="316" t="s">
        <v>95</v>
      </c>
      <c r="D303" s="316" t="s">
        <v>216</v>
      </c>
      <c r="E303" s="67">
        <v>92563</v>
      </c>
      <c r="F303" s="318">
        <v>92135</v>
      </c>
      <c r="G303" s="317">
        <v>142</v>
      </c>
      <c r="H303" s="316" t="s">
        <v>285</v>
      </c>
      <c r="I303" s="317">
        <v>7</v>
      </c>
      <c r="J303" s="318">
        <f t="shared" si="14"/>
        <v>6</v>
      </c>
      <c r="K303" s="67" t="s">
        <v>95</v>
      </c>
      <c r="L303" s="316" t="s">
        <v>222</v>
      </c>
      <c r="M303" s="316" t="s">
        <v>216</v>
      </c>
      <c r="N303" s="38">
        <f>VLOOKUP($E303,'ZipCode Coordinates'!$A:$E,4,FALSE)</f>
        <v>2156450</v>
      </c>
      <c r="O303" s="38">
        <f>VLOOKUP($E303,'ZipCode Coordinates'!$A:$E,5,FALSE)</f>
        <v>6288710</v>
      </c>
      <c r="P303" s="38">
        <f>VLOOKUP($F303,'ZipCode Coordinates'!$A:$E,4,FALSE)</f>
        <v>1835720</v>
      </c>
      <c r="Q303" s="38">
        <f>VLOOKUP($F303,'ZipCode Coordinates'!$A:$E,5,FALSE)</f>
        <v>6266670</v>
      </c>
      <c r="R303" s="230" t="str">
        <f>IFERROR(VLOOKUP($L303,'External Gateways'!$A$6:$D$10,2,FALSE),"")</f>
        <v>I-15</v>
      </c>
      <c r="S303" s="38">
        <f>IFERROR(VLOOKUP($L303,'External Gateways'!$A$6:$D$10,3,FALSE),N303)</f>
        <v>2102195</v>
      </c>
      <c r="T303" s="38">
        <f>IFERROR(VLOOKUP($L303,'External Gateways'!$A$6:$D$10,4,FALSE),O303)</f>
        <v>6289147</v>
      </c>
      <c r="U303" s="231">
        <f t="shared" si="12"/>
        <v>10.275901494735123</v>
      </c>
      <c r="V303" s="231">
        <f t="shared" si="13"/>
        <v>121.44819701052975</v>
      </c>
    </row>
    <row r="304" spans="1:22" ht="15" customHeight="1" x14ac:dyDescent="0.45">
      <c r="A304" s="216">
        <v>2289</v>
      </c>
      <c r="B304" s="316" t="s">
        <v>314</v>
      </c>
      <c r="C304" s="316" t="s">
        <v>291</v>
      </c>
      <c r="D304" s="316" t="s">
        <v>231</v>
      </c>
      <c r="E304" s="67">
        <v>92592</v>
      </c>
      <c r="F304" s="318">
        <v>92161</v>
      </c>
      <c r="G304" s="317">
        <v>144</v>
      </c>
      <c r="H304" s="316" t="s">
        <v>241</v>
      </c>
      <c r="I304" s="317">
        <v>7</v>
      </c>
      <c r="J304" s="318">
        <f t="shared" si="14"/>
        <v>6</v>
      </c>
      <c r="K304" s="67" t="s">
        <v>271</v>
      </c>
      <c r="L304" s="316" t="s">
        <v>222</v>
      </c>
      <c r="M304" s="316" t="s">
        <v>231</v>
      </c>
      <c r="N304" s="38">
        <f>VLOOKUP($E304,'ZipCode Coordinates'!$A:$E,4,FALSE)</f>
        <v>2128740</v>
      </c>
      <c r="O304" s="38">
        <f>VLOOKUP($E304,'ZipCode Coordinates'!$A:$E,5,FALSE)</f>
        <v>6328900</v>
      </c>
      <c r="P304" s="38">
        <f>VLOOKUP($F304,'ZipCode Coordinates'!$A:$E,4,FALSE)</f>
        <v>1899477</v>
      </c>
      <c r="Q304" s="38">
        <f>VLOOKUP($F304,'ZipCode Coordinates'!$A:$E,5,FALSE)</f>
        <v>6258957</v>
      </c>
      <c r="R304" s="230" t="str">
        <f>IFERROR(VLOOKUP($L304,'External Gateways'!$A$6:$D$10,2,FALSE),"")</f>
        <v>I-15</v>
      </c>
      <c r="S304" s="38">
        <f>IFERROR(VLOOKUP($L304,'External Gateways'!$A$6:$D$10,3,FALSE),N304)</f>
        <v>2102195</v>
      </c>
      <c r="T304" s="38">
        <f>IFERROR(VLOOKUP($L304,'External Gateways'!$A$6:$D$10,4,FALSE),O304)</f>
        <v>6289147</v>
      </c>
      <c r="U304" s="231">
        <f t="shared" si="12"/>
        <v>9.0532245169037147</v>
      </c>
      <c r="V304" s="231">
        <f t="shared" si="13"/>
        <v>125.89355096619258</v>
      </c>
    </row>
    <row r="305" spans="1:22" ht="15" customHeight="1" x14ac:dyDescent="0.45">
      <c r="A305" s="216">
        <v>2290</v>
      </c>
      <c r="B305" s="316" t="s">
        <v>306</v>
      </c>
      <c r="C305" s="316" t="s">
        <v>95</v>
      </c>
      <c r="D305" s="316" t="s">
        <v>231</v>
      </c>
      <c r="E305" s="67">
        <v>92592</v>
      </c>
      <c r="F305" s="318">
        <v>92145</v>
      </c>
      <c r="G305" s="317">
        <v>96</v>
      </c>
      <c r="H305" s="316" t="s">
        <v>280</v>
      </c>
      <c r="I305" s="317">
        <v>10</v>
      </c>
      <c r="J305" s="318">
        <f t="shared" si="14"/>
        <v>9</v>
      </c>
      <c r="K305" s="67" t="s">
        <v>95</v>
      </c>
      <c r="L305" s="316" t="s">
        <v>222</v>
      </c>
      <c r="M305" s="316" t="s">
        <v>231</v>
      </c>
      <c r="N305" s="38">
        <f>VLOOKUP($E305,'ZipCode Coordinates'!$A:$E,4,FALSE)</f>
        <v>2128740</v>
      </c>
      <c r="O305" s="38">
        <f>VLOOKUP($E305,'ZipCode Coordinates'!$A:$E,5,FALSE)</f>
        <v>6328900</v>
      </c>
      <c r="P305" s="38">
        <f>VLOOKUP($F305,'ZipCode Coordinates'!$A:$E,4,FALSE)</f>
        <v>1896720</v>
      </c>
      <c r="Q305" s="38">
        <f>VLOOKUP($F305,'ZipCode Coordinates'!$A:$E,5,FALSE)</f>
        <v>6297440</v>
      </c>
      <c r="R305" s="230" t="str">
        <f>IFERROR(VLOOKUP($L305,'External Gateways'!$A$6:$D$10,2,FALSE),"")</f>
        <v>I-15</v>
      </c>
      <c r="S305" s="38">
        <f>IFERROR(VLOOKUP($L305,'External Gateways'!$A$6:$D$10,3,FALSE),N305)</f>
        <v>2102195</v>
      </c>
      <c r="T305" s="38">
        <f>IFERROR(VLOOKUP($L305,'External Gateways'!$A$6:$D$10,4,FALSE),O305)</f>
        <v>6289147</v>
      </c>
      <c r="U305" s="231">
        <f t="shared" si="12"/>
        <v>9.0532245169037147</v>
      </c>
      <c r="V305" s="231">
        <f t="shared" si="13"/>
        <v>77.893550966192578</v>
      </c>
    </row>
    <row r="306" spans="1:22" ht="15" customHeight="1" x14ac:dyDescent="0.45">
      <c r="A306" s="216">
        <v>2296</v>
      </c>
      <c r="B306" s="316" t="s">
        <v>236</v>
      </c>
      <c r="C306" s="316" t="s">
        <v>95</v>
      </c>
      <c r="D306" s="316" t="s">
        <v>216</v>
      </c>
      <c r="E306" s="67">
        <v>92584</v>
      </c>
      <c r="F306" s="318">
        <v>92135</v>
      </c>
      <c r="G306" s="317">
        <v>177</v>
      </c>
      <c r="H306" s="316" t="s">
        <v>240</v>
      </c>
      <c r="I306" s="317">
        <v>8</v>
      </c>
      <c r="J306" s="318">
        <f t="shared" si="14"/>
        <v>7</v>
      </c>
      <c r="K306" s="67" t="s">
        <v>95</v>
      </c>
      <c r="L306" s="316" t="s">
        <v>222</v>
      </c>
      <c r="M306" s="316" t="s">
        <v>216</v>
      </c>
      <c r="N306" s="38">
        <f>VLOOKUP($E306,'ZipCode Coordinates'!$A:$E,4,FALSE)</f>
        <v>2185160</v>
      </c>
      <c r="O306" s="38">
        <f>VLOOKUP($E306,'ZipCode Coordinates'!$A:$E,5,FALSE)</f>
        <v>6280270</v>
      </c>
      <c r="P306" s="38">
        <f>VLOOKUP($F306,'ZipCode Coordinates'!$A:$E,4,FALSE)</f>
        <v>1835720</v>
      </c>
      <c r="Q306" s="38">
        <f>VLOOKUP($F306,'ZipCode Coordinates'!$A:$E,5,FALSE)</f>
        <v>6266670</v>
      </c>
      <c r="R306" s="230" t="str">
        <f>IFERROR(VLOOKUP($L306,'External Gateways'!$A$6:$D$10,2,FALSE),"")</f>
        <v>I-15</v>
      </c>
      <c r="S306" s="38">
        <f>IFERROR(VLOOKUP($L306,'External Gateways'!$A$6:$D$10,3,FALSE),N306)</f>
        <v>2102195</v>
      </c>
      <c r="T306" s="38">
        <f>IFERROR(VLOOKUP($L306,'External Gateways'!$A$6:$D$10,4,FALSE),O306)</f>
        <v>6289147</v>
      </c>
      <c r="U306" s="231">
        <f t="shared" si="12"/>
        <v>15.802756507931361</v>
      </c>
      <c r="V306" s="231">
        <f t="shared" si="13"/>
        <v>145.39448698413727</v>
      </c>
    </row>
    <row r="307" spans="1:22" ht="15" customHeight="1" x14ac:dyDescent="0.45">
      <c r="A307" s="216">
        <v>2301</v>
      </c>
      <c r="B307" s="316" t="s">
        <v>306</v>
      </c>
      <c r="C307" s="316" t="s">
        <v>95</v>
      </c>
      <c r="D307" s="316" t="s">
        <v>231</v>
      </c>
      <c r="E307" s="67">
        <v>92592</v>
      </c>
      <c r="F307" s="318">
        <v>92145</v>
      </c>
      <c r="G307" s="317">
        <v>102</v>
      </c>
      <c r="H307" s="316" t="s">
        <v>239</v>
      </c>
      <c r="I307" s="317">
        <v>7</v>
      </c>
      <c r="J307" s="318">
        <f t="shared" si="14"/>
        <v>6</v>
      </c>
      <c r="K307" s="67" t="s">
        <v>95</v>
      </c>
      <c r="L307" s="316" t="s">
        <v>222</v>
      </c>
      <c r="M307" s="316" t="s">
        <v>231</v>
      </c>
      <c r="N307" s="38">
        <f>VLOOKUP($E307,'ZipCode Coordinates'!$A:$E,4,FALSE)</f>
        <v>2128740</v>
      </c>
      <c r="O307" s="38">
        <f>VLOOKUP($E307,'ZipCode Coordinates'!$A:$E,5,FALSE)</f>
        <v>6328900</v>
      </c>
      <c r="P307" s="38">
        <f>VLOOKUP($F307,'ZipCode Coordinates'!$A:$E,4,FALSE)</f>
        <v>1896720</v>
      </c>
      <c r="Q307" s="38">
        <f>VLOOKUP($F307,'ZipCode Coordinates'!$A:$E,5,FALSE)</f>
        <v>6297440</v>
      </c>
      <c r="R307" s="230" t="str">
        <f>IFERROR(VLOOKUP($L307,'External Gateways'!$A$6:$D$10,2,FALSE),"")</f>
        <v>I-15</v>
      </c>
      <c r="S307" s="38">
        <f>IFERROR(VLOOKUP($L307,'External Gateways'!$A$6:$D$10,3,FALSE),N307)</f>
        <v>2102195</v>
      </c>
      <c r="T307" s="38">
        <f>IFERROR(VLOOKUP($L307,'External Gateways'!$A$6:$D$10,4,FALSE),O307)</f>
        <v>6289147</v>
      </c>
      <c r="U307" s="231">
        <f t="shared" si="12"/>
        <v>9.0532245169037147</v>
      </c>
      <c r="V307" s="231">
        <f t="shared" si="13"/>
        <v>83.893550966192578</v>
      </c>
    </row>
    <row r="308" spans="1:22" ht="15" customHeight="1" x14ac:dyDescent="0.45">
      <c r="A308" s="216">
        <v>2303</v>
      </c>
      <c r="B308" s="316" t="s">
        <v>306</v>
      </c>
      <c r="C308" s="316" t="s">
        <v>95</v>
      </c>
      <c r="D308" s="316" t="s">
        <v>231</v>
      </c>
      <c r="E308" s="67">
        <v>91913</v>
      </c>
      <c r="F308" s="318">
        <v>92145</v>
      </c>
      <c r="G308" s="317">
        <v>79</v>
      </c>
      <c r="H308" s="316" t="s">
        <v>370</v>
      </c>
      <c r="I308" s="317">
        <v>7</v>
      </c>
      <c r="J308" s="318">
        <f t="shared" si="14"/>
        <v>6</v>
      </c>
      <c r="K308" s="67" t="s">
        <v>95</v>
      </c>
      <c r="L308" s="316" t="s">
        <v>218</v>
      </c>
      <c r="M308" s="316" t="s">
        <v>231</v>
      </c>
      <c r="N308" s="38">
        <f>VLOOKUP($E308,'ZipCode Coordinates'!$A:$E,4,FALSE)</f>
        <v>1810320</v>
      </c>
      <c r="O308" s="38">
        <f>VLOOKUP($E308,'ZipCode Coordinates'!$A:$E,5,FALSE)</f>
        <v>6334990</v>
      </c>
      <c r="P308" s="38">
        <f>VLOOKUP($F308,'ZipCode Coordinates'!$A:$E,4,FALSE)</f>
        <v>1896720</v>
      </c>
      <c r="Q308" s="38">
        <f>VLOOKUP($F308,'ZipCode Coordinates'!$A:$E,5,FALSE)</f>
        <v>6297440</v>
      </c>
      <c r="R308" s="230" t="str">
        <f>IFERROR(VLOOKUP($L308,'External Gateways'!$A$6:$D$10,2,FALSE),"")</f>
        <v/>
      </c>
      <c r="S308" s="38">
        <f>IFERROR(VLOOKUP($L308,'External Gateways'!$A$6:$D$10,3,FALSE),N308)</f>
        <v>1810320</v>
      </c>
      <c r="T308" s="38">
        <f>IFERROR(VLOOKUP($L308,'External Gateways'!$A$6:$D$10,4,FALSE),O308)</f>
        <v>6334990</v>
      </c>
      <c r="U308" s="231">
        <f t="shared" si="12"/>
        <v>0</v>
      </c>
      <c r="V308" s="231">
        <f t="shared" si="13"/>
        <v>79</v>
      </c>
    </row>
    <row r="309" spans="1:22" ht="15" customHeight="1" x14ac:dyDescent="0.45">
      <c r="A309" s="216">
        <v>2309</v>
      </c>
      <c r="B309" s="316" t="s">
        <v>272</v>
      </c>
      <c r="C309" s="316" t="s">
        <v>234</v>
      </c>
      <c r="D309" s="316" t="s">
        <v>273</v>
      </c>
      <c r="E309" s="67">
        <v>92020</v>
      </c>
      <c r="F309" s="318">
        <v>91962</v>
      </c>
      <c r="G309" s="317">
        <v>70</v>
      </c>
      <c r="H309" s="316" t="s">
        <v>239</v>
      </c>
      <c r="I309" s="317">
        <v>7</v>
      </c>
      <c r="J309" s="318">
        <f t="shared" si="14"/>
        <v>6</v>
      </c>
      <c r="K309" s="67" t="s">
        <v>271</v>
      </c>
      <c r="L309" s="316" t="s">
        <v>227</v>
      </c>
      <c r="M309" s="316" t="s">
        <v>273</v>
      </c>
      <c r="N309" s="38">
        <f>VLOOKUP($E309,'ZipCode Coordinates'!$A:$E,4,FALSE)</f>
        <v>1870340</v>
      </c>
      <c r="O309" s="38">
        <f>VLOOKUP($E309,'ZipCode Coordinates'!$A:$E,5,FALSE)</f>
        <v>6340260</v>
      </c>
      <c r="P309" s="38">
        <f>VLOOKUP($F309,'ZipCode Coordinates'!$A:$E,4,FALSE)</f>
        <v>1874980</v>
      </c>
      <c r="Q309" s="38">
        <f>VLOOKUP($F309,'ZipCode Coordinates'!$A:$E,5,FALSE)</f>
        <v>6499110</v>
      </c>
      <c r="R309" s="230" t="str">
        <f>IFERROR(VLOOKUP($L309,'External Gateways'!$A$6:$D$10,2,FALSE),"")</f>
        <v/>
      </c>
      <c r="S309" s="38">
        <f>IFERROR(VLOOKUP($L309,'External Gateways'!$A$6:$D$10,3,FALSE),N309)</f>
        <v>1870340</v>
      </c>
      <c r="T309" s="38">
        <f>IFERROR(VLOOKUP($L309,'External Gateways'!$A$6:$D$10,4,FALSE),O309)</f>
        <v>6340260</v>
      </c>
      <c r="U309" s="231">
        <f t="shared" si="12"/>
        <v>0</v>
      </c>
      <c r="V309" s="231">
        <f t="shared" si="13"/>
        <v>70</v>
      </c>
    </row>
    <row r="310" spans="1:22" ht="15" customHeight="1" x14ac:dyDescent="0.45">
      <c r="A310" s="216">
        <v>2314</v>
      </c>
      <c r="B310" s="316" t="s">
        <v>258</v>
      </c>
      <c r="C310" s="316" t="s">
        <v>95</v>
      </c>
      <c r="D310" s="316" t="s">
        <v>216</v>
      </c>
      <c r="E310" s="67">
        <v>92563</v>
      </c>
      <c r="F310" s="318">
        <v>92136</v>
      </c>
      <c r="G310" s="317">
        <v>160</v>
      </c>
      <c r="H310" s="316" t="s">
        <v>240</v>
      </c>
      <c r="I310" s="317">
        <v>8</v>
      </c>
      <c r="J310" s="318">
        <f t="shared" si="14"/>
        <v>7</v>
      </c>
      <c r="K310" s="67" t="s">
        <v>95</v>
      </c>
      <c r="L310" s="316" t="s">
        <v>222</v>
      </c>
      <c r="M310" s="316" t="s">
        <v>216</v>
      </c>
      <c r="N310" s="38">
        <f>VLOOKUP($E310,'ZipCode Coordinates'!$A:$E,4,FALSE)</f>
        <v>2156450</v>
      </c>
      <c r="O310" s="38">
        <f>VLOOKUP($E310,'ZipCode Coordinates'!$A:$E,5,FALSE)</f>
        <v>6288710</v>
      </c>
      <c r="P310" s="38">
        <f>VLOOKUP($F310,'ZipCode Coordinates'!$A:$E,4,FALSE)</f>
        <v>1828370</v>
      </c>
      <c r="Q310" s="38">
        <f>VLOOKUP($F310,'ZipCode Coordinates'!$A:$E,5,FALSE)</f>
        <v>6293940</v>
      </c>
      <c r="R310" s="230" t="str">
        <f>IFERROR(VLOOKUP($L310,'External Gateways'!$A$6:$D$10,2,FALSE),"")</f>
        <v>I-15</v>
      </c>
      <c r="S310" s="38">
        <f>IFERROR(VLOOKUP($L310,'External Gateways'!$A$6:$D$10,3,FALSE),N310)</f>
        <v>2102195</v>
      </c>
      <c r="T310" s="38">
        <f>IFERROR(VLOOKUP($L310,'External Gateways'!$A$6:$D$10,4,FALSE),O310)</f>
        <v>6289147</v>
      </c>
      <c r="U310" s="231">
        <f t="shared" si="12"/>
        <v>10.275901494735123</v>
      </c>
      <c r="V310" s="231">
        <f t="shared" si="13"/>
        <v>139.44819701052975</v>
      </c>
    </row>
    <row r="311" spans="1:22" ht="15" customHeight="1" x14ac:dyDescent="0.45">
      <c r="A311" s="216">
        <v>2315</v>
      </c>
      <c r="B311" s="316" t="s">
        <v>371</v>
      </c>
      <c r="C311" s="316" t="s">
        <v>291</v>
      </c>
      <c r="D311" s="316" t="s">
        <v>231</v>
      </c>
      <c r="E311" s="67">
        <v>92563</v>
      </c>
      <c r="F311" s="318">
        <v>92120</v>
      </c>
      <c r="G311" s="317">
        <v>112</v>
      </c>
      <c r="H311" s="316" t="s">
        <v>241</v>
      </c>
      <c r="I311" s="317">
        <v>7</v>
      </c>
      <c r="J311" s="318">
        <f t="shared" si="14"/>
        <v>6</v>
      </c>
      <c r="K311" s="67" t="s">
        <v>97</v>
      </c>
      <c r="L311" s="316" t="s">
        <v>222</v>
      </c>
      <c r="M311" s="316" t="s">
        <v>231</v>
      </c>
      <c r="N311" s="38">
        <f>VLOOKUP($E311,'ZipCode Coordinates'!$A:$E,4,FALSE)</f>
        <v>2156450</v>
      </c>
      <c r="O311" s="38">
        <f>VLOOKUP($E311,'ZipCode Coordinates'!$A:$E,5,FALSE)</f>
        <v>6288710</v>
      </c>
      <c r="P311" s="38">
        <f>VLOOKUP($F311,'ZipCode Coordinates'!$A:$E,4,FALSE)</f>
        <v>1869860</v>
      </c>
      <c r="Q311" s="38">
        <f>VLOOKUP($F311,'ZipCode Coordinates'!$A:$E,5,FALSE)</f>
        <v>6308830</v>
      </c>
      <c r="R311" s="230" t="str">
        <f>IFERROR(VLOOKUP($L311,'External Gateways'!$A$6:$D$10,2,FALSE),"")</f>
        <v>I-15</v>
      </c>
      <c r="S311" s="38">
        <f>IFERROR(VLOOKUP($L311,'External Gateways'!$A$6:$D$10,3,FALSE),N311)</f>
        <v>2102195</v>
      </c>
      <c r="T311" s="38">
        <f>IFERROR(VLOOKUP($L311,'External Gateways'!$A$6:$D$10,4,FALSE),O311)</f>
        <v>6289147</v>
      </c>
      <c r="U311" s="231">
        <f t="shared" si="12"/>
        <v>10.275901494735123</v>
      </c>
      <c r="V311" s="231">
        <f t="shared" si="13"/>
        <v>91.448197010529753</v>
      </c>
    </row>
    <row r="312" spans="1:22" ht="15" customHeight="1" x14ac:dyDescent="0.45">
      <c r="A312" s="216">
        <v>2317</v>
      </c>
      <c r="B312" s="316" t="s">
        <v>286</v>
      </c>
      <c r="C312" s="316" t="s">
        <v>234</v>
      </c>
      <c r="D312" s="316" t="s">
        <v>273</v>
      </c>
      <c r="E312" s="67">
        <v>91913</v>
      </c>
      <c r="F312" s="318">
        <v>91962</v>
      </c>
      <c r="G312" s="317">
        <v>102</v>
      </c>
      <c r="H312" s="316" t="s">
        <v>246</v>
      </c>
      <c r="I312" s="317">
        <v>7</v>
      </c>
      <c r="J312" s="318">
        <f t="shared" si="14"/>
        <v>6</v>
      </c>
      <c r="K312" s="67" t="s">
        <v>271</v>
      </c>
      <c r="L312" s="316" t="s">
        <v>218</v>
      </c>
      <c r="M312" s="316" t="s">
        <v>273</v>
      </c>
      <c r="N312" s="38">
        <f>VLOOKUP($E312,'ZipCode Coordinates'!$A:$E,4,FALSE)</f>
        <v>1810320</v>
      </c>
      <c r="O312" s="38">
        <f>VLOOKUP($E312,'ZipCode Coordinates'!$A:$E,5,FALSE)</f>
        <v>6334990</v>
      </c>
      <c r="P312" s="38">
        <f>VLOOKUP($F312,'ZipCode Coordinates'!$A:$E,4,FALSE)</f>
        <v>1874980</v>
      </c>
      <c r="Q312" s="38">
        <f>VLOOKUP($F312,'ZipCode Coordinates'!$A:$E,5,FALSE)</f>
        <v>6499110</v>
      </c>
      <c r="R312" s="230" t="str">
        <f>IFERROR(VLOOKUP($L312,'External Gateways'!$A$6:$D$10,2,FALSE),"")</f>
        <v/>
      </c>
      <c r="S312" s="38">
        <f>IFERROR(VLOOKUP($L312,'External Gateways'!$A$6:$D$10,3,FALSE),N312)</f>
        <v>1810320</v>
      </c>
      <c r="T312" s="38">
        <f>IFERROR(VLOOKUP($L312,'External Gateways'!$A$6:$D$10,4,FALSE),O312)</f>
        <v>6334990</v>
      </c>
      <c r="U312" s="231">
        <f t="shared" si="12"/>
        <v>0</v>
      </c>
      <c r="V312" s="231">
        <f t="shared" si="13"/>
        <v>102</v>
      </c>
    </row>
    <row r="313" spans="1:22" ht="15" customHeight="1" x14ac:dyDescent="0.45">
      <c r="A313" s="216">
        <v>2319</v>
      </c>
      <c r="B313" s="316" t="s">
        <v>238</v>
      </c>
      <c r="C313" s="316" t="s">
        <v>220</v>
      </c>
      <c r="D313" s="316" t="s">
        <v>216</v>
      </c>
      <c r="E313" s="67">
        <v>92027</v>
      </c>
      <c r="F313" s="318">
        <v>92113</v>
      </c>
      <c r="G313" s="317">
        <v>70</v>
      </c>
      <c r="H313" s="316" t="s">
        <v>241</v>
      </c>
      <c r="I313" s="317">
        <v>7</v>
      </c>
      <c r="J313" s="318">
        <f t="shared" si="14"/>
        <v>6</v>
      </c>
      <c r="K313" s="67" t="s">
        <v>97</v>
      </c>
      <c r="L313" s="316" t="s">
        <v>224</v>
      </c>
      <c r="M313" s="316" t="s">
        <v>216</v>
      </c>
      <c r="N313" s="38">
        <f>VLOOKUP($E313,'ZipCode Coordinates'!$A:$E,4,FALSE)</f>
        <v>1994010</v>
      </c>
      <c r="O313" s="38">
        <f>VLOOKUP($E313,'ZipCode Coordinates'!$A:$E,5,FALSE)</f>
        <v>6337210</v>
      </c>
      <c r="P313" s="38">
        <f>VLOOKUP($F313,'ZipCode Coordinates'!$A:$E,4,FALSE)</f>
        <v>1834470</v>
      </c>
      <c r="Q313" s="38">
        <f>VLOOKUP($F313,'ZipCode Coordinates'!$A:$E,5,FALSE)</f>
        <v>6294590</v>
      </c>
      <c r="R313" s="230" t="str">
        <f>IFERROR(VLOOKUP($L313,'External Gateways'!$A$6:$D$10,2,FALSE),"")</f>
        <v/>
      </c>
      <c r="S313" s="38">
        <f>IFERROR(VLOOKUP($L313,'External Gateways'!$A$6:$D$10,3,FALSE),N313)</f>
        <v>1994010</v>
      </c>
      <c r="T313" s="38">
        <f>IFERROR(VLOOKUP($L313,'External Gateways'!$A$6:$D$10,4,FALSE),O313)</f>
        <v>6337210</v>
      </c>
      <c r="U313" s="231">
        <f t="shared" si="12"/>
        <v>0</v>
      </c>
      <c r="V313" s="231">
        <f t="shared" si="13"/>
        <v>70</v>
      </c>
    </row>
    <row r="314" spans="1:22" ht="15" customHeight="1" x14ac:dyDescent="0.45">
      <c r="A314" s="216">
        <v>2321</v>
      </c>
      <c r="B314" s="316" t="s">
        <v>339</v>
      </c>
      <c r="C314" s="316" t="s">
        <v>95</v>
      </c>
      <c r="D314" s="316" t="s">
        <v>216</v>
      </c>
      <c r="E314" s="67">
        <v>92563</v>
      </c>
      <c r="F314" s="318">
        <v>92140</v>
      </c>
      <c r="G314" s="317">
        <v>128</v>
      </c>
      <c r="H314" s="316" t="s">
        <v>285</v>
      </c>
      <c r="I314" s="317">
        <v>7</v>
      </c>
      <c r="J314" s="318">
        <f t="shared" si="14"/>
        <v>6</v>
      </c>
      <c r="K314" s="67" t="s">
        <v>95</v>
      </c>
      <c r="L314" s="316" t="s">
        <v>222</v>
      </c>
      <c r="M314" s="316" t="s">
        <v>216</v>
      </c>
      <c r="N314" s="38">
        <f>VLOOKUP($E314,'ZipCode Coordinates'!$A:$E,4,FALSE)</f>
        <v>2156450</v>
      </c>
      <c r="O314" s="38">
        <f>VLOOKUP($E314,'ZipCode Coordinates'!$A:$E,5,FALSE)</f>
        <v>6288710</v>
      </c>
      <c r="P314" s="38">
        <f>VLOOKUP($F314,'ZipCode Coordinates'!$A:$E,4,FALSE)</f>
        <v>1850480</v>
      </c>
      <c r="Q314" s="38">
        <f>VLOOKUP($F314,'ZipCode Coordinates'!$A:$E,5,FALSE)</f>
        <v>6270510</v>
      </c>
      <c r="R314" s="230" t="str">
        <f>IFERROR(VLOOKUP($L314,'External Gateways'!$A$6:$D$10,2,FALSE),"")</f>
        <v>I-15</v>
      </c>
      <c r="S314" s="38">
        <f>IFERROR(VLOOKUP($L314,'External Gateways'!$A$6:$D$10,3,FALSE),N314)</f>
        <v>2102195</v>
      </c>
      <c r="T314" s="38">
        <f>IFERROR(VLOOKUP($L314,'External Gateways'!$A$6:$D$10,4,FALSE),O314)</f>
        <v>6289147</v>
      </c>
      <c r="U314" s="231">
        <f t="shared" si="12"/>
        <v>10.275901494735123</v>
      </c>
      <c r="V314" s="231">
        <f t="shared" si="13"/>
        <v>107.44819701052975</v>
      </c>
    </row>
    <row r="315" spans="1:22" ht="15" customHeight="1" x14ac:dyDescent="0.45">
      <c r="A315" s="216">
        <v>2322</v>
      </c>
      <c r="B315" s="316" t="s">
        <v>261</v>
      </c>
      <c r="C315" s="316" t="s">
        <v>95</v>
      </c>
      <c r="D315" s="316" t="s">
        <v>249</v>
      </c>
      <c r="E315" s="67">
        <v>91932</v>
      </c>
      <c r="F315" s="318">
        <v>92055</v>
      </c>
      <c r="G315" s="317">
        <v>126</v>
      </c>
      <c r="H315" s="316" t="s">
        <v>246</v>
      </c>
      <c r="I315" s="317">
        <v>7</v>
      </c>
      <c r="J315" s="318">
        <f t="shared" si="14"/>
        <v>6</v>
      </c>
      <c r="K315" s="67" t="s">
        <v>95</v>
      </c>
      <c r="L315" s="316" t="s">
        <v>218</v>
      </c>
      <c r="M315" s="316" t="s">
        <v>249</v>
      </c>
      <c r="N315" s="38">
        <f>VLOOKUP($E315,'ZipCode Coordinates'!$A:$E,4,FALSE)</f>
        <v>1790360</v>
      </c>
      <c r="O315" s="38">
        <f>VLOOKUP($E315,'ZipCode Coordinates'!$A:$E,5,FALSE)</f>
        <v>6293930</v>
      </c>
      <c r="P315" s="38">
        <f>VLOOKUP($F315,'ZipCode Coordinates'!$A:$E,4,FALSE)</f>
        <v>2082470</v>
      </c>
      <c r="Q315" s="38">
        <f>VLOOKUP($F315,'ZipCode Coordinates'!$A:$E,5,FALSE)</f>
        <v>6206470</v>
      </c>
      <c r="R315" s="230" t="str">
        <f>IFERROR(VLOOKUP($L315,'External Gateways'!$A$6:$D$10,2,FALSE),"")</f>
        <v/>
      </c>
      <c r="S315" s="38">
        <f>IFERROR(VLOOKUP($L315,'External Gateways'!$A$6:$D$10,3,FALSE),N315)</f>
        <v>1790360</v>
      </c>
      <c r="T315" s="38">
        <f>IFERROR(VLOOKUP($L315,'External Gateways'!$A$6:$D$10,4,FALSE),O315)</f>
        <v>6293930</v>
      </c>
      <c r="U315" s="231">
        <f t="shared" si="12"/>
        <v>0</v>
      </c>
      <c r="V315" s="231">
        <f t="shared" si="13"/>
        <v>126</v>
      </c>
    </row>
    <row r="316" spans="1:22" ht="15" customHeight="1" x14ac:dyDescent="0.45">
      <c r="A316" s="216">
        <v>2326</v>
      </c>
      <c r="B316" s="316" t="s">
        <v>261</v>
      </c>
      <c r="C316" s="316" t="s">
        <v>95</v>
      </c>
      <c r="D316" s="316" t="s">
        <v>249</v>
      </c>
      <c r="E316" s="67">
        <v>92111</v>
      </c>
      <c r="F316" s="318">
        <v>92055</v>
      </c>
      <c r="G316" s="317">
        <v>96</v>
      </c>
      <c r="H316" s="316" t="s">
        <v>310</v>
      </c>
      <c r="I316" s="317">
        <v>7</v>
      </c>
      <c r="J316" s="318">
        <f t="shared" si="14"/>
        <v>6</v>
      </c>
      <c r="K316" s="67" t="s">
        <v>95</v>
      </c>
      <c r="L316" s="316" t="s">
        <v>231</v>
      </c>
      <c r="M316" s="316" t="s">
        <v>249</v>
      </c>
      <c r="N316" s="38">
        <f>VLOOKUP($E316,'ZipCode Coordinates'!$A:$E,4,FALSE)</f>
        <v>1876680</v>
      </c>
      <c r="O316" s="38">
        <f>VLOOKUP($E316,'ZipCode Coordinates'!$A:$E,5,FALSE)</f>
        <v>6279830</v>
      </c>
      <c r="P316" s="38">
        <f>VLOOKUP($F316,'ZipCode Coordinates'!$A:$E,4,FALSE)</f>
        <v>2082470</v>
      </c>
      <c r="Q316" s="38">
        <f>VLOOKUP($F316,'ZipCode Coordinates'!$A:$E,5,FALSE)</f>
        <v>6206470</v>
      </c>
      <c r="R316" s="230" t="str">
        <f>IFERROR(VLOOKUP($L316,'External Gateways'!$A$6:$D$10,2,FALSE),"")</f>
        <v/>
      </c>
      <c r="S316" s="38">
        <f>IFERROR(VLOOKUP($L316,'External Gateways'!$A$6:$D$10,3,FALSE),N316)</f>
        <v>1876680</v>
      </c>
      <c r="T316" s="38">
        <f>IFERROR(VLOOKUP($L316,'External Gateways'!$A$6:$D$10,4,FALSE),O316)</f>
        <v>6279830</v>
      </c>
      <c r="U316" s="231">
        <f t="shared" si="12"/>
        <v>0</v>
      </c>
      <c r="V316" s="231">
        <f t="shared" si="13"/>
        <v>96</v>
      </c>
    </row>
    <row r="317" spans="1:22" ht="15" customHeight="1" x14ac:dyDescent="0.45">
      <c r="A317" s="216">
        <v>2332</v>
      </c>
      <c r="B317" s="316" t="s">
        <v>286</v>
      </c>
      <c r="C317" s="316" t="s">
        <v>234</v>
      </c>
      <c r="D317" s="316" t="s">
        <v>273</v>
      </c>
      <c r="E317" s="67">
        <v>91901</v>
      </c>
      <c r="F317" s="318">
        <v>91962</v>
      </c>
      <c r="G317" s="317">
        <v>83</v>
      </c>
      <c r="H317" s="316" t="s">
        <v>268</v>
      </c>
      <c r="I317" s="317">
        <v>7</v>
      </c>
      <c r="J317" s="318">
        <f t="shared" si="14"/>
        <v>6</v>
      </c>
      <c r="K317" s="67" t="s">
        <v>271</v>
      </c>
      <c r="L317" s="316" t="s">
        <v>273</v>
      </c>
      <c r="M317" s="316" t="s">
        <v>273</v>
      </c>
      <c r="N317" s="38">
        <f>VLOOKUP($E317,'ZipCode Coordinates'!$A:$E,4,FALSE)</f>
        <v>1874070</v>
      </c>
      <c r="O317" s="38">
        <f>VLOOKUP($E317,'ZipCode Coordinates'!$A:$E,5,FALSE)</f>
        <v>6418790</v>
      </c>
      <c r="P317" s="38">
        <f>VLOOKUP($F317,'ZipCode Coordinates'!$A:$E,4,FALSE)</f>
        <v>1874980</v>
      </c>
      <c r="Q317" s="38">
        <f>VLOOKUP($F317,'ZipCode Coordinates'!$A:$E,5,FALSE)</f>
        <v>6499110</v>
      </c>
      <c r="R317" s="230" t="str">
        <f>IFERROR(VLOOKUP($L317,'External Gateways'!$A$6:$D$10,2,FALSE),"")</f>
        <v/>
      </c>
      <c r="S317" s="38">
        <f>IFERROR(VLOOKUP($L317,'External Gateways'!$A$6:$D$10,3,FALSE),N317)</f>
        <v>1874070</v>
      </c>
      <c r="T317" s="38">
        <f>IFERROR(VLOOKUP($L317,'External Gateways'!$A$6:$D$10,4,FALSE),O317)</f>
        <v>6418790</v>
      </c>
      <c r="U317" s="231">
        <f t="shared" si="12"/>
        <v>0</v>
      </c>
      <c r="V317" s="231">
        <f t="shared" si="13"/>
        <v>83</v>
      </c>
    </row>
    <row r="318" spans="1:22" ht="15" customHeight="1" x14ac:dyDescent="0.45">
      <c r="A318" s="216">
        <v>2336</v>
      </c>
      <c r="B318" s="316" t="s">
        <v>261</v>
      </c>
      <c r="C318" s="316" t="s">
        <v>95</v>
      </c>
      <c r="D318" s="316" t="s">
        <v>249</v>
      </c>
      <c r="E318" s="67">
        <v>92591</v>
      </c>
      <c r="F318" s="318">
        <v>92055</v>
      </c>
      <c r="G318" s="317">
        <v>74</v>
      </c>
      <c r="H318" s="316" t="s">
        <v>239</v>
      </c>
      <c r="I318" s="317">
        <v>7</v>
      </c>
      <c r="J318" s="318">
        <f t="shared" si="14"/>
        <v>6</v>
      </c>
      <c r="K318" s="67" t="s">
        <v>95</v>
      </c>
      <c r="L318" s="316" t="s">
        <v>222</v>
      </c>
      <c r="M318" s="316" t="s">
        <v>249</v>
      </c>
      <c r="N318" s="38">
        <f>VLOOKUP($E318,'ZipCode Coordinates'!$A:$E,4,FALSE)</f>
        <v>2138420</v>
      </c>
      <c r="O318" s="38">
        <f>VLOOKUP($E318,'ZipCode Coordinates'!$A:$E,5,FALSE)</f>
        <v>6299220</v>
      </c>
      <c r="P318" s="38">
        <f>VLOOKUP($F318,'ZipCode Coordinates'!$A:$E,4,FALSE)</f>
        <v>2082470</v>
      </c>
      <c r="Q318" s="38">
        <f>VLOOKUP($F318,'ZipCode Coordinates'!$A:$E,5,FALSE)</f>
        <v>6206470</v>
      </c>
      <c r="R318" s="230" t="str">
        <f>IFERROR(VLOOKUP($L318,'External Gateways'!$A$6:$D$10,2,FALSE),"")</f>
        <v>I-15</v>
      </c>
      <c r="S318" s="38">
        <f>IFERROR(VLOOKUP($L318,'External Gateways'!$A$6:$D$10,3,FALSE),N318)</f>
        <v>2102195</v>
      </c>
      <c r="T318" s="38">
        <f>IFERROR(VLOOKUP($L318,'External Gateways'!$A$6:$D$10,4,FALSE),O318)</f>
        <v>6289147</v>
      </c>
      <c r="U318" s="231">
        <f t="shared" si="12"/>
        <v>7.1211011888925713</v>
      </c>
      <c r="V318" s="231">
        <f t="shared" si="13"/>
        <v>59.757797622214859</v>
      </c>
    </row>
    <row r="319" spans="1:22" ht="15" customHeight="1" x14ac:dyDescent="0.45">
      <c r="A319" s="216">
        <v>2340</v>
      </c>
      <c r="B319" s="316" t="s">
        <v>369</v>
      </c>
      <c r="C319" s="316" t="s">
        <v>291</v>
      </c>
      <c r="D319" s="316" t="s">
        <v>224</v>
      </c>
      <c r="E319" s="67">
        <v>92563</v>
      </c>
      <c r="F319" s="318">
        <v>92029</v>
      </c>
      <c r="G319" s="317">
        <v>68</v>
      </c>
      <c r="H319" s="316" t="s">
        <v>241</v>
      </c>
      <c r="I319" s="317">
        <v>7</v>
      </c>
      <c r="J319" s="318">
        <f t="shared" si="14"/>
        <v>6</v>
      </c>
      <c r="K319" s="67" t="s">
        <v>97</v>
      </c>
      <c r="L319" s="316" t="s">
        <v>222</v>
      </c>
      <c r="M319" s="316" t="s">
        <v>224</v>
      </c>
      <c r="N319" s="38">
        <f>VLOOKUP($E319,'ZipCode Coordinates'!$A:$E,4,FALSE)</f>
        <v>2156450</v>
      </c>
      <c r="O319" s="38">
        <f>VLOOKUP($E319,'ZipCode Coordinates'!$A:$E,5,FALSE)</f>
        <v>6288710</v>
      </c>
      <c r="P319" s="38">
        <f>VLOOKUP($F319,'ZipCode Coordinates'!$A:$E,4,FALSE)</f>
        <v>1974260</v>
      </c>
      <c r="Q319" s="38">
        <f>VLOOKUP($F319,'ZipCode Coordinates'!$A:$E,5,FALSE)</f>
        <v>6291680</v>
      </c>
      <c r="R319" s="230" t="str">
        <f>IFERROR(VLOOKUP($L319,'External Gateways'!$A$6:$D$10,2,FALSE),"")</f>
        <v>I-15</v>
      </c>
      <c r="S319" s="38">
        <f>IFERROR(VLOOKUP($L319,'External Gateways'!$A$6:$D$10,3,FALSE),N319)</f>
        <v>2102195</v>
      </c>
      <c r="T319" s="38">
        <f>IFERROR(VLOOKUP($L319,'External Gateways'!$A$6:$D$10,4,FALSE),O319)</f>
        <v>6289147</v>
      </c>
      <c r="U319" s="231">
        <f t="shared" si="12"/>
        <v>10.275901494735123</v>
      </c>
      <c r="V319" s="231">
        <f t="shared" si="13"/>
        <v>47.448197010529753</v>
      </c>
    </row>
    <row r="320" spans="1:22" ht="15" customHeight="1" x14ac:dyDescent="0.45">
      <c r="A320" s="216">
        <v>2348</v>
      </c>
      <c r="B320" s="316" t="s">
        <v>314</v>
      </c>
      <c r="C320" s="316" t="s">
        <v>234</v>
      </c>
      <c r="D320" s="316" t="s">
        <v>231</v>
      </c>
      <c r="E320" s="67">
        <v>91902</v>
      </c>
      <c r="F320" s="318">
        <v>92161</v>
      </c>
      <c r="G320" s="317">
        <v>58</v>
      </c>
      <c r="H320" s="316" t="s">
        <v>235</v>
      </c>
      <c r="I320" s="317">
        <v>7</v>
      </c>
      <c r="J320" s="318">
        <f t="shared" si="14"/>
        <v>6</v>
      </c>
      <c r="K320" s="67" t="s">
        <v>271</v>
      </c>
      <c r="L320" s="316" t="s">
        <v>218</v>
      </c>
      <c r="M320" s="316" t="s">
        <v>231</v>
      </c>
      <c r="N320" s="38">
        <f>VLOOKUP($E320,'ZipCode Coordinates'!$A:$E,4,FALSE)</f>
        <v>1825850</v>
      </c>
      <c r="O320" s="38">
        <f>VLOOKUP($E320,'ZipCode Coordinates'!$A:$E,5,FALSE)</f>
        <v>6329330</v>
      </c>
      <c r="P320" s="38">
        <f>VLOOKUP($F320,'ZipCode Coordinates'!$A:$E,4,FALSE)</f>
        <v>1899477</v>
      </c>
      <c r="Q320" s="38">
        <f>VLOOKUP($F320,'ZipCode Coordinates'!$A:$E,5,FALSE)</f>
        <v>6258957</v>
      </c>
      <c r="R320" s="230" t="str">
        <f>IFERROR(VLOOKUP($L320,'External Gateways'!$A$6:$D$10,2,FALSE),"")</f>
        <v/>
      </c>
      <c r="S320" s="38">
        <f>IFERROR(VLOOKUP($L320,'External Gateways'!$A$6:$D$10,3,FALSE),N320)</f>
        <v>1825850</v>
      </c>
      <c r="T320" s="38">
        <f>IFERROR(VLOOKUP($L320,'External Gateways'!$A$6:$D$10,4,FALSE),O320)</f>
        <v>6329330</v>
      </c>
      <c r="U320" s="231">
        <f t="shared" si="12"/>
        <v>0</v>
      </c>
      <c r="V320" s="231">
        <f t="shared" si="13"/>
        <v>58</v>
      </c>
    </row>
    <row r="321" spans="1:22" ht="15" customHeight="1" x14ac:dyDescent="0.45">
      <c r="A321" s="216">
        <v>2354</v>
      </c>
      <c r="B321" s="316" t="s">
        <v>339</v>
      </c>
      <c r="C321" s="316" t="s">
        <v>95</v>
      </c>
      <c r="D321" s="316" t="s">
        <v>216</v>
      </c>
      <c r="E321" s="67">
        <v>92592</v>
      </c>
      <c r="F321" s="318">
        <v>92140</v>
      </c>
      <c r="G321" s="317">
        <v>120</v>
      </c>
      <c r="H321" s="316" t="s">
        <v>241</v>
      </c>
      <c r="I321" s="317">
        <v>7</v>
      </c>
      <c r="J321" s="318">
        <f t="shared" si="14"/>
        <v>6</v>
      </c>
      <c r="K321" s="67" t="s">
        <v>95</v>
      </c>
      <c r="L321" s="316" t="s">
        <v>222</v>
      </c>
      <c r="M321" s="316" t="s">
        <v>216</v>
      </c>
      <c r="N321" s="38">
        <f>VLOOKUP($E321,'ZipCode Coordinates'!$A:$E,4,FALSE)</f>
        <v>2128740</v>
      </c>
      <c r="O321" s="38">
        <f>VLOOKUP($E321,'ZipCode Coordinates'!$A:$E,5,FALSE)</f>
        <v>6328900</v>
      </c>
      <c r="P321" s="38">
        <f>VLOOKUP($F321,'ZipCode Coordinates'!$A:$E,4,FALSE)</f>
        <v>1850480</v>
      </c>
      <c r="Q321" s="38">
        <f>VLOOKUP($F321,'ZipCode Coordinates'!$A:$E,5,FALSE)</f>
        <v>6270510</v>
      </c>
      <c r="R321" s="230" t="str">
        <f>IFERROR(VLOOKUP($L321,'External Gateways'!$A$6:$D$10,2,FALSE),"")</f>
        <v>I-15</v>
      </c>
      <c r="S321" s="38">
        <f>IFERROR(VLOOKUP($L321,'External Gateways'!$A$6:$D$10,3,FALSE),N321)</f>
        <v>2102195</v>
      </c>
      <c r="T321" s="38">
        <f>IFERROR(VLOOKUP($L321,'External Gateways'!$A$6:$D$10,4,FALSE),O321)</f>
        <v>6289147</v>
      </c>
      <c r="U321" s="231">
        <f t="shared" si="12"/>
        <v>9.0532245169037147</v>
      </c>
      <c r="V321" s="231">
        <f t="shared" si="13"/>
        <v>101.89355096619258</v>
      </c>
    </row>
    <row r="322" spans="1:22" ht="15" customHeight="1" x14ac:dyDescent="0.45">
      <c r="A322" s="216">
        <v>2357</v>
      </c>
      <c r="B322" s="316" t="s">
        <v>309</v>
      </c>
      <c r="C322" s="316" t="s">
        <v>299</v>
      </c>
      <c r="D322" s="316" t="s">
        <v>231</v>
      </c>
      <c r="E322" s="67">
        <v>91910</v>
      </c>
      <c r="F322" s="318">
        <v>92093</v>
      </c>
      <c r="G322" s="317">
        <v>67</v>
      </c>
      <c r="H322" s="316" t="s">
        <v>232</v>
      </c>
      <c r="I322" s="317">
        <v>8</v>
      </c>
      <c r="J322" s="318">
        <f t="shared" si="14"/>
        <v>7</v>
      </c>
      <c r="K322" s="67" t="s">
        <v>97</v>
      </c>
      <c r="L322" s="316" t="s">
        <v>218</v>
      </c>
      <c r="M322" s="316" t="s">
        <v>231</v>
      </c>
      <c r="N322" s="38">
        <f>VLOOKUP($E322,'ZipCode Coordinates'!$A:$E,4,FALSE)</f>
        <v>1812850</v>
      </c>
      <c r="O322" s="38">
        <f>VLOOKUP($E322,'ZipCode Coordinates'!$A:$E,5,FALSE)</f>
        <v>6313650</v>
      </c>
      <c r="P322" s="38">
        <f>VLOOKUP($F322,'ZipCode Coordinates'!$A:$E,4,FALSE)</f>
        <v>1901870</v>
      </c>
      <c r="Q322" s="38">
        <f>VLOOKUP($F322,'ZipCode Coordinates'!$A:$E,5,FALSE)</f>
        <v>6259600</v>
      </c>
      <c r="R322" s="230" t="str">
        <f>IFERROR(VLOOKUP($L322,'External Gateways'!$A$6:$D$10,2,FALSE),"")</f>
        <v/>
      </c>
      <c r="S322" s="38">
        <f>IFERROR(VLOOKUP($L322,'External Gateways'!$A$6:$D$10,3,FALSE),N322)</f>
        <v>1812850</v>
      </c>
      <c r="T322" s="38">
        <f>IFERROR(VLOOKUP($L322,'External Gateways'!$A$6:$D$10,4,FALSE),O322)</f>
        <v>6313650</v>
      </c>
      <c r="U322" s="231">
        <f t="shared" si="12"/>
        <v>0</v>
      </c>
      <c r="V322" s="231">
        <f t="shared" si="13"/>
        <v>67</v>
      </c>
    </row>
    <row r="323" spans="1:22" ht="15" customHeight="1" x14ac:dyDescent="0.45">
      <c r="A323" s="216">
        <v>2358</v>
      </c>
      <c r="B323" s="316" t="s">
        <v>309</v>
      </c>
      <c r="C323" s="316" t="s">
        <v>299</v>
      </c>
      <c r="D323" s="316" t="s">
        <v>231</v>
      </c>
      <c r="E323" s="67">
        <v>92154</v>
      </c>
      <c r="F323" s="318">
        <v>92093</v>
      </c>
      <c r="G323" s="317">
        <v>58</v>
      </c>
      <c r="H323" s="316" t="s">
        <v>311</v>
      </c>
      <c r="I323" s="317">
        <v>7</v>
      </c>
      <c r="J323" s="318">
        <f t="shared" si="14"/>
        <v>6</v>
      </c>
      <c r="K323" s="67" t="s">
        <v>97</v>
      </c>
      <c r="L323" s="316" t="s">
        <v>218</v>
      </c>
      <c r="M323" s="316" t="s">
        <v>231</v>
      </c>
      <c r="N323" s="38">
        <f>VLOOKUP($E323,'ZipCode Coordinates'!$A:$E,4,FALSE)</f>
        <v>1787080</v>
      </c>
      <c r="O323" s="38">
        <f>VLOOKUP($E323,'ZipCode Coordinates'!$A:$E,5,FALSE)</f>
        <v>6330680</v>
      </c>
      <c r="P323" s="38">
        <f>VLOOKUP($F323,'ZipCode Coordinates'!$A:$E,4,FALSE)</f>
        <v>1901870</v>
      </c>
      <c r="Q323" s="38">
        <f>VLOOKUP($F323,'ZipCode Coordinates'!$A:$E,5,FALSE)</f>
        <v>6259600</v>
      </c>
      <c r="R323" s="230" t="str">
        <f>IFERROR(VLOOKUP($L323,'External Gateways'!$A$6:$D$10,2,FALSE),"")</f>
        <v/>
      </c>
      <c r="S323" s="38">
        <f>IFERROR(VLOOKUP($L323,'External Gateways'!$A$6:$D$10,3,FALSE),N323)</f>
        <v>1787080</v>
      </c>
      <c r="T323" s="38">
        <f>IFERROR(VLOOKUP($L323,'External Gateways'!$A$6:$D$10,4,FALSE),O323)</f>
        <v>6330680</v>
      </c>
      <c r="U323" s="231">
        <f t="shared" ref="U323:U386" si="15">SQRT((S323-N323)^2+(T323-O323)^2)/5280</f>
        <v>0</v>
      </c>
      <c r="V323" s="231">
        <f t="shared" ref="V323:V386" si="16">MAX(G323-2*U323,0)</f>
        <v>58</v>
      </c>
    </row>
    <row r="324" spans="1:22" ht="15" customHeight="1" x14ac:dyDescent="0.45">
      <c r="A324" s="216">
        <v>2361</v>
      </c>
      <c r="B324" s="316" t="s">
        <v>265</v>
      </c>
      <c r="C324" s="316" t="s">
        <v>95</v>
      </c>
      <c r="D324" s="316" t="s">
        <v>216</v>
      </c>
      <c r="E324" s="67">
        <v>92592</v>
      </c>
      <c r="F324" s="318">
        <v>92152</v>
      </c>
      <c r="G324" s="317">
        <v>128</v>
      </c>
      <c r="H324" s="316" t="s">
        <v>278</v>
      </c>
      <c r="I324" s="317">
        <v>8</v>
      </c>
      <c r="J324" s="318">
        <f t="shared" ref="J324:J387" si="17">I324-1</f>
        <v>7</v>
      </c>
      <c r="K324" s="67" t="s">
        <v>95</v>
      </c>
      <c r="L324" s="316" t="s">
        <v>222</v>
      </c>
      <c r="M324" s="316" t="s">
        <v>216</v>
      </c>
      <c r="N324" s="38">
        <f>VLOOKUP($E324,'ZipCode Coordinates'!$A:$E,4,FALSE)</f>
        <v>2128740</v>
      </c>
      <c r="O324" s="38">
        <f>VLOOKUP($E324,'ZipCode Coordinates'!$A:$E,5,FALSE)</f>
        <v>6328900</v>
      </c>
      <c r="P324" s="38">
        <f>VLOOKUP($F324,'ZipCode Coordinates'!$A:$E,4,FALSE)</f>
        <v>1833340</v>
      </c>
      <c r="Q324" s="38">
        <f>VLOOKUP($F324,'ZipCode Coordinates'!$A:$E,5,FALSE)</f>
        <v>6255150</v>
      </c>
      <c r="R324" s="230" t="str">
        <f>IFERROR(VLOOKUP($L324,'External Gateways'!$A$6:$D$10,2,FALSE),"")</f>
        <v>I-15</v>
      </c>
      <c r="S324" s="38">
        <f>IFERROR(VLOOKUP($L324,'External Gateways'!$A$6:$D$10,3,FALSE),N324)</f>
        <v>2102195</v>
      </c>
      <c r="T324" s="38">
        <f>IFERROR(VLOOKUP($L324,'External Gateways'!$A$6:$D$10,4,FALSE),O324)</f>
        <v>6289147</v>
      </c>
      <c r="U324" s="231">
        <f t="shared" si="15"/>
        <v>9.0532245169037147</v>
      </c>
      <c r="V324" s="231">
        <f t="shared" si="16"/>
        <v>109.89355096619258</v>
      </c>
    </row>
    <row r="325" spans="1:22" ht="15" customHeight="1" x14ac:dyDescent="0.45">
      <c r="A325" s="216">
        <v>2365</v>
      </c>
      <c r="B325" s="316" t="s">
        <v>301</v>
      </c>
      <c r="C325" s="316" t="s">
        <v>234</v>
      </c>
      <c r="D325" s="316" t="s">
        <v>218</v>
      </c>
      <c r="E325" s="67">
        <v>91945</v>
      </c>
      <c r="F325" s="318">
        <v>92179</v>
      </c>
      <c r="G325" s="317">
        <v>41</v>
      </c>
      <c r="H325" s="316" t="s">
        <v>372</v>
      </c>
      <c r="I325" s="317">
        <v>10</v>
      </c>
      <c r="J325" s="318">
        <f t="shared" si="17"/>
        <v>9</v>
      </c>
      <c r="K325" s="67" t="s">
        <v>271</v>
      </c>
      <c r="L325" s="316" t="s">
        <v>227</v>
      </c>
      <c r="M325" s="316" t="s">
        <v>218</v>
      </c>
      <c r="N325" s="38">
        <f>VLOOKUP($E325,'ZipCode Coordinates'!$A:$E,4,FALSE)</f>
        <v>1847470</v>
      </c>
      <c r="O325" s="38">
        <f>VLOOKUP($E325,'ZipCode Coordinates'!$A:$E,5,FALSE)</f>
        <v>6320620</v>
      </c>
      <c r="P325" s="38">
        <f>VLOOKUP($F325,'ZipCode Coordinates'!$A:$E,4,FALSE)</f>
        <v>1789485</v>
      </c>
      <c r="Q325" s="38">
        <f>VLOOKUP($F325,'ZipCode Coordinates'!$A:$E,5,FALSE)</f>
        <v>6349974</v>
      </c>
      <c r="R325" s="230" t="str">
        <f>IFERROR(VLOOKUP($L325,'External Gateways'!$A$6:$D$10,2,FALSE),"")</f>
        <v/>
      </c>
      <c r="S325" s="38">
        <f>IFERROR(VLOOKUP($L325,'External Gateways'!$A$6:$D$10,3,FALSE),N325)</f>
        <v>1847470</v>
      </c>
      <c r="T325" s="38">
        <f>IFERROR(VLOOKUP($L325,'External Gateways'!$A$6:$D$10,4,FALSE),O325)</f>
        <v>6320620</v>
      </c>
      <c r="U325" s="231">
        <f t="shared" si="15"/>
        <v>0</v>
      </c>
      <c r="V325" s="231">
        <f t="shared" si="16"/>
        <v>41</v>
      </c>
    </row>
    <row r="326" spans="1:22" ht="15" customHeight="1" x14ac:dyDescent="0.45">
      <c r="A326" s="216">
        <v>2375</v>
      </c>
      <c r="B326" s="316" t="s">
        <v>373</v>
      </c>
      <c r="C326" s="316" t="s">
        <v>95</v>
      </c>
      <c r="D326" s="316" t="s">
        <v>231</v>
      </c>
      <c r="E326" s="67">
        <v>92596</v>
      </c>
      <c r="F326" s="318">
        <v>92145</v>
      </c>
      <c r="G326" s="317">
        <v>116</v>
      </c>
      <c r="H326" s="316" t="s">
        <v>235</v>
      </c>
      <c r="I326" s="317">
        <v>7</v>
      </c>
      <c r="J326" s="318">
        <f t="shared" si="17"/>
        <v>6</v>
      </c>
      <c r="K326" s="67" t="s">
        <v>95</v>
      </c>
      <c r="L326" s="316" t="s">
        <v>222</v>
      </c>
      <c r="M326" s="316" t="s">
        <v>231</v>
      </c>
      <c r="N326" s="38">
        <f>VLOOKUP($E326,'ZipCode Coordinates'!$A:$E,4,FALSE)</f>
        <v>2177700</v>
      </c>
      <c r="O326" s="38">
        <f>VLOOKUP($E326,'ZipCode Coordinates'!$A:$E,5,FALSE)</f>
        <v>6311340</v>
      </c>
      <c r="P326" s="38">
        <f>VLOOKUP($F326,'ZipCode Coordinates'!$A:$E,4,FALSE)</f>
        <v>1896720</v>
      </c>
      <c r="Q326" s="38">
        <f>VLOOKUP($F326,'ZipCode Coordinates'!$A:$E,5,FALSE)</f>
        <v>6297440</v>
      </c>
      <c r="R326" s="230" t="str">
        <f>IFERROR(VLOOKUP($L326,'External Gateways'!$A$6:$D$10,2,FALSE),"")</f>
        <v>I-15</v>
      </c>
      <c r="S326" s="38">
        <f>IFERROR(VLOOKUP($L326,'External Gateways'!$A$6:$D$10,3,FALSE),N326)</f>
        <v>2102195</v>
      </c>
      <c r="T326" s="38">
        <f>IFERROR(VLOOKUP($L326,'External Gateways'!$A$6:$D$10,4,FALSE),O326)</f>
        <v>6289147</v>
      </c>
      <c r="U326" s="231">
        <f t="shared" si="15"/>
        <v>14.905115649451727</v>
      </c>
      <c r="V326" s="231">
        <f t="shared" si="16"/>
        <v>86.18976870109654</v>
      </c>
    </row>
    <row r="327" spans="1:22" ht="15" customHeight="1" x14ac:dyDescent="0.45">
      <c r="A327" s="216">
        <v>2377</v>
      </c>
      <c r="B327" s="316" t="s">
        <v>365</v>
      </c>
      <c r="C327" s="316" t="s">
        <v>230</v>
      </c>
      <c r="D327" s="316" t="s">
        <v>231</v>
      </c>
      <c r="E327" s="67">
        <v>92591</v>
      </c>
      <c r="F327" s="318">
        <v>92064</v>
      </c>
      <c r="G327" s="317">
        <v>94</v>
      </c>
      <c r="H327" s="316" t="s">
        <v>285</v>
      </c>
      <c r="I327" s="317">
        <v>7</v>
      </c>
      <c r="J327" s="318">
        <f t="shared" si="17"/>
        <v>6</v>
      </c>
      <c r="K327" s="67" t="s">
        <v>97</v>
      </c>
      <c r="L327" s="316" t="s">
        <v>222</v>
      </c>
      <c r="M327" s="316" t="s">
        <v>231</v>
      </c>
      <c r="N327" s="38">
        <f>VLOOKUP($E327,'ZipCode Coordinates'!$A:$E,4,FALSE)</f>
        <v>2138420</v>
      </c>
      <c r="O327" s="38">
        <f>VLOOKUP($E327,'ZipCode Coordinates'!$A:$E,5,FALSE)</f>
        <v>6299220</v>
      </c>
      <c r="P327" s="38">
        <f>VLOOKUP($F327,'ZipCode Coordinates'!$A:$E,4,FALSE)</f>
        <v>1939040</v>
      </c>
      <c r="Q327" s="38">
        <f>VLOOKUP($F327,'ZipCode Coordinates'!$A:$E,5,FALSE)</f>
        <v>6325350</v>
      </c>
      <c r="R327" s="230" t="str">
        <f>IFERROR(VLOOKUP($L327,'External Gateways'!$A$6:$D$10,2,FALSE),"")</f>
        <v>I-15</v>
      </c>
      <c r="S327" s="38">
        <f>IFERROR(VLOOKUP($L327,'External Gateways'!$A$6:$D$10,3,FALSE),N327)</f>
        <v>2102195</v>
      </c>
      <c r="T327" s="38">
        <f>IFERROR(VLOOKUP($L327,'External Gateways'!$A$6:$D$10,4,FALSE),O327)</f>
        <v>6289147</v>
      </c>
      <c r="U327" s="231">
        <f t="shared" si="15"/>
        <v>7.1211011888925713</v>
      </c>
      <c r="V327" s="231">
        <f t="shared" si="16"/>
        <v>79.757797622214852</v>
      </c>
    </row>
    <row r="328" spans="1:22" ht="15" customHeight="1" x14ac:dyDescent="0.45">
      <c r="A328" s="216">
        <v>2384</v>
      </c>
      <c r="B328" s="316" t="s">
        <v>374</v>
      </c>
      <c r="C328" s="316" t="s">
        <v>282</v>
      </c>
      <c r="D328" s="316" t="s">
        <v>231</v>
      </c>
      <c r="E328" s="67">
        <v>92591</v>
      </c>
      <c r="F328" s="318">
        <v>92127</v>
      </c>
      <c r="G328" s="317">
        <v>82</v>
      </c>
      <c r="H328" s="316" t="s">
        <v>311</v>
      </c>
      <c r="I328" s="317">
        <v>7</v>
      </c>
      <c r="J328" s="318">
        <f t="shared" si="17"/>
        <v>6</v>
      </c>
      <c r="K328" s="67" t="s">
        <v>97</v>
      </c>
      <c r="L328" s="316" t="s">
        <v>222</v>
      </c>
      <c r="M328" s="316" t="s">
        <v>231</v>
      </c>
      <c r="N328" s="38">
        <f>VLOOKUP($E328,'ZipCode Coordinates'!$A:$E,4,FALSE)</f>
        <v>2138420</v>
      </c>
      <c r="O328" s="38">
        <f>VLOOKUP($E328,'ZipCode Coordinates'!$A:$E,5,FALSE)</f>
        <v>6299220</v>
      </c>
      <c r="P328" s="38">
        <f>VLOOKUP($F328,'ZipCode Coordinates'!$A:$E,4,FALSE)</f>
        <v>1951970</v>
      </c>
      <c r="Q328" s="38">
        <f>VLOOKUP($F328,'ZipCode Coordinates'!$A:$E,5,FALSE)</f>
        <v>6293830</v>
      </c>
      <c r="R328" s="230" t="str">
        <f>IFERROR(VLOOKUP($L328,'External Gateways'!$A$6:$D$10,2,FALSE),"")</f>
        <v>I-15</v>
      </c>
      <c r="S328" s="38">
        <f>IFERROR(VLOOKUP($L328,'External Gateways'!$A$6:$D$10,3,FALSE),N328)</f>
        <v>2102195</v>
      </c>
      <c r="T328" s="38">
        <f>IFERROR(VLOOKUP($L328,'External Gateways'!$A$6:$D$10,4,FALSE),O328)</f>
        <v>6289147</v>
      </c>
      <c r="U328" s="231">
        <f t="shared" si="15"/>
        <v>7.1211011888925713</v>
      </c>
      <c r="V328" s="231">
        <f t="shared" si="16"/>
        <v>67.757797622214852</v>
      </c>
    </row>
    <row r="329" spans="1:22" ht="15" customHeight="1" x14ac:dyDescent="0.45">
      <c r="A329" s="216">
        <v>2385</v>
      </c>
      <c r="B329" s="316" t="s">
        <v>375</v>
      </c>
      <c r="C329" s="316" t="s">
        <v>230</v>
      </c>
      <c r="D329" s="316" t="s">
        <v>231</v>
      </c>
      <c r="E329" s="67">
        <v>91950</v>
      </c>
      <c r="F329" s="318">
        <v>92064</v>
      </c>
      <c r="G329" s="317">
        <v>85</v>
      </c>
      <c r="H329" s="316" t="s">
        <v>217</v>
      </c>
      <c r="I329" s="317">
        <v>7</v>
      </c>
      <c r="J329" s="318">
        <f t="shared" si="17"/>
        <v>6</v>
      </c>
      <c r="K329" s="67" t="s">
        <v>97</v>
      </c>
      <c r="L329" s="316" t="s">
        <v>216</v>
      </c>
      <c r="M329" s="316" t="s">
        <v>231</v>
      </c>
      <c r="N329" s="38">
        <f>VLOOKUP($E329,'ZipCode Coordinates'!$A:$E,4,FALSE)</f>
        <v>1823970</v>
      </c>
      <c r="O329" s="38">
        <f>VLOOKUP($E329,'ZipCode Coordinates'!$A:$E,5,FALSE)</f>
        <v>6302610</v>
      </c>
      <c r="P329" s="38">
        <f>VLOOKUP($F329,'ZipCode Coordinates'!$A:$E,4,FALSE)</f>
        <v>1939040</v>
      </c>
      <c r="Q329" s="38">
        <f>VLOOKUP($F329,'ZipCode Coordinates'!$A:$E,5,FALSE)</f>
        <v>6325350</v>
      </c>
      <c r="R329" s="230" t="str">
        <f>IFERROR(VLOOKUP($L329,'External Gateways'!$A$6:$D$10,2,FALSE),"")</f>
        <v/>
      </c>
      <c r="S329" s="38">
        <f>IFERROR(VLOOKUP($L329,'External Gateways'!$A$6:$D$10,3,FALSE),N329)</f>
        <v>1823970</v>
      </c>
      <c r="T329" s="38">
        <f>IFERROR(VLOOKUP($L329,'External Gateways'!$A$6:$D$10,4,FALSE),O329)</f>
        <v>6302610</v>
      </c>
      <c r="U329" s="231">
        <f t="shared" si="15"/>
        <v>0</v>
      </c>
      <c r="V329" s="231">
        <f t="shared" si="16"/>
        <v>85</v>
      </c>
    </row>
    <row r="330" spans="1:22" ht="15" customHeight="1" x14ac:dyDescent="0.45">
      <c r="A330" s="216">
        <v>2386</v>
      </c>
      <c r="B330" s="316" t="s">
        <v>314</v>
      </c>
      <c r="C330" s="316" t="s">
        <v>234</v>
      </c>
      <c r="D330" s="316" t="s">
        <v>231</v>
      </c>
      <c r="E330" s="67">
        <v>92071</v>
      </c>
      <c r="F330" s="318">
        <v>92161</v>
      </c>
      <c r="G330" s="317">
        <v>65</v>
      </c>
      <c r="H330" s="316" t="s">
        <v>246</v>
      </c>
      <c r="I330" s="317">
        <v>7</v>
      </c>
      <c r="J330" s="318">
        <f t="shared" si="17"/>
        <v>6</v>
      </c>
      <c r="K330" s="67" t="s">
        <v>271</v>
      </c>
      <c r="L330" s="316" t="s">
        <v>227</v>
      </c>
      <c r="M330" s="316" t="s">
        <v>231</v>
      </c>
      <c r="N330" s="38">
        <f>VLOOKUP($E330,'ZipCode Coordinates'!$A:$E,4,FALSE)</f>
        <v>1895600</v>
      </c>
      <c r="O330" s="38">
        <f>VLOOKUP($E330,'ZipCode Coordinates'!$A:$E,5,FALSE)</f>
        <v>6327040</v>
      </c>
      <c r="P330" s="38">
        <f>VLOOKUP($F330,'ZipCode Coordinates'!$A:$E,4,FALSE)</f>
        <v>1899477</v>
      </c>
      <c r="Q330" s="38">
        <f>VLOOKUP($F330,'ZipCode Coordinates'!$A:$E,5,FALSE)</f>
        <v>6258957</v>
      </c>
      <c r="R330" s="230" t="str">
        <f>IFERROR(VLOOKUP($L330,'External Gateways'!$A$6:$D$10,2,FALSE),"")</f>
        <v/>
      </c>
      <c r="S330" s="38">
        <f>IFERROR(VLOOKUP($L330,'External Gateways'!$A$6:$D$10,3,FALSE),N330)</f>
        <v>1895600</v>
      </c>
      <c r="T330" s="38">
        <f>IFERROR(VLOOKUP($L330,'External Gateways'!$A$6:$D$10,4,FALSE),O330)</f>
        <v>6327040</v>
      </c>
      <c r="U330" s="231">
        <f t="shared" si="15"/>
        <v>0</v>
      </c>
      <c r="V330" s="231">
        <f t="shared" si="16"/>
        <v>65</v>
      </c>
    </row>
    <row r="331" spans="1:22" ht="15" customHeight="1" x14ac:dyDescent="0.45">
      <c r="A331" s="216">
        <v>2392</v>
      </c>
      <c r="B331" s="316" t="s">
        <v>258</v>
      </c>
      <c r="C331" s="316" t="s">
        <v>95</v>
      </c>
      <c r="D331" s="316" t="s">
        <v>216</v>
      </c>
      <c r="E331" s="67">
        <v>92592</v>
      </c>
      <c r="F331" s="318">
        <v>92136</v>
      </c>
      <c r="G331" s="317">
        <v>160</v>
      </c>
      <c r="H331" s="316" t="s">
        <v>269</v>
      </c>
      <c r="I331" s="317">
        <v>7</v>
      </c>
      <c r="J331" s="318">
        <f t="shared" si="17"/>
        <v>6</v>
      </c>
      <c r="K331" s="67" t="s">
        <v>95</v>
      </c>
      <c r="L331" s="316" t="s">
        <v>222</v>
      </c>
      <c r="M331" s="316" t="s">
        <v>216</v>
      </c>
      <c r="N331" s="38">
        <f>VLOOKUP($E331,'ZipCode Coordinates'!$A:$E,4,FALSE)</f>
        <v>2128740</v>
      </c>
      <c r="O331" s="38">
        <f>VLOOKUP($E331,'ZipCode Coordinates'!$A:$E,5,FALSE)</f>
        <v>6328900</v>
      </c>
      <c r="P331" s="38">
        <f>VLOOKUP($F331,'ZipCode Coordinates'!$A:$E,4,FALSE)</f>
        <v>1828370</v>
      </c>
      <c r="Q331" s="38">
        <f>VLOOKUP($F331,'ZipCode Coordinates'!$A:$E,5,FALSE)</f>
        <v>6293940</v>
      </c>
      <c r="R331" s="230" t="str">
        <f>IFERROR(VLOOKUP($L331,'External Gateways'!$A$6:$D$10,2,FALSE),"")</f>
        <v>I-15</v>
      </c>
      <c r="S331" s="38">
        <f>IFERROR(VLOOKUP($L331,'External Gateways'!$A$6:$D$10,3,FALSE),N331)</f>
        <v>2102195</v>
      </c>
      <c r="T331" s="38">
        <f>IFERROR(VLOOKUP($L331,'External Gateways'!$A$6:$D$10,4,FALSE),O331)</f>
        <v>6289147</v>
      </c>
      <c r="U331" s="231">
        <f t="shared" si="15"/>
        <v>9.0532245169037147</v>
      </c>
      <c r="V331" s="231">
        <f t="shared" si="16"/>
        <v>141.89355096619258</v>
      </c>
    </row>
    <row r="332" spans="1:22" ht="15" customHeight="1" x14ac:dyDescent="0.45">
      <c r="A332" s="216">
        <v>2394</v>
      </c>
      <c r="B332" s="316" t="s">
        <v>367</v>
      </c>
      <c r="C332" s="316" t="s">
        <v>230</v>
      </c>
      <c r="D332" s="316" t="s">
        <v>231</v>
      </c>
      <c r="E332" s="67">
        <v>92114</v>
      </c>
      <c r="F332" s="318">
        <v>92128</v>
      </c>
      <c r="G332" s="317">
        <v>46</v>
      </c>
      <c r="H332" s="316" t="s">
        <v>310</v>
      </c>
      <c r="I332" s="317">
        <v>7</v>
      </c>
      <c r="J332" s="318">
        <f t="shared" si="17"/>
        <v>6</v>
      </c>
      <c r="K332" s="67" t="s">
        <v>97</v>
      </c>
      <c r="L332" s="316" t="s">
        <v>216</v>
      </c>
      <c r="M332" s="316" t="s">
        <v>231</v>
      </c>
      <c r="N332" s="38">
        <f>VLOOKUP($E332,'ZipCode Coordinates'!$A:$E,4,FALSE)</f>
        <v>1838250</v>
      </c>
      <c r="O332" s="38">
        <f>VLOOKUP($E332,'ZipCode Coordinates'!$A:$E,5,FALSE)</f>
        <v>6314020</v>
      </c>
      <c r="P332" s="38">
        <f>VLOOKUP($F332,'ZipCode Coordinates'!$A:$E,4,FALSE)</f>
        <v>1943580</v>
      </c>
      <c r="Q332" s="38">
        <f>VLOOKUP($F332,'ZipCode Coordinates'!$A:$E,5,FALSE)</f>
        <v>6309440</v>
      </c>
      <c r="R332" s="230" t="str">
        <f>IFERROR(VLOOKUP($L332,'External Gateways'!$A$6:$D$10,2,FALSE),"")</f>
        <v/>
      </c>
      <c r="S332" s="38">
        <f>IFERROR(VLOOKUP($L332,'External Gateways'!$A$6:$D$10,3,FALSE),N332)</f>
        <v>1838250</v>
      </c>
      <c r="T332" s="38">
        <f>IFERROR(VLOOKUP($L332,'External Gateways'!$A$6:$D$10,4,FALSE),O332)</f>
        <v>6314020</v>
      </c>
      <c r="U332" s="231">
        <f t="shared" si="15"/>
        <v>0</v>
      </c>
      <c r="V332" s="231">
        <f t="shared" si="16"/>
        <v>46</v>
      </c>
    </row>
    <row r="333" spans="1:22" ht="15" customHeight="1" x14ac:dyDescent="0.45">
      <c r="A333" s="216">
        <v>2396</v>
      </c>
      <c r="B333" s="316" t="s">
        <v>276</v>
      </c>
      <c r="C333" s="316" t="s">
        <v>220</v>
      </c>
      <c r="D333" s="316" t="s">
        <v>216</v>
      </c>
      <c r="E333" s="67">
        <v>92544</v>
      </c>
      <c r="F333" s="318">
        <v>92113</v>
      </c>
      <c r="G333" s="317">
        <v>132</v>
      </c>
      <c r="H333" s="316" t="s">
        <v>239</v>
      </c>
      <c r="I333" s="317">
        <v>7</v>
      </c>
      <c r="J333" s="318">
        <f t="shared" si="17"/>
        <v>6</v>
      </c>
      <c r="K333" s="67" t="s">
        <v>97</v>
      </c>
      <c r="L333" s="316" t="s">
        <v>222</v>
      </c>
      <c r="M333" s="316" t="s">
        <v>216</v>
      </c>
      <c r="N333" s="38">
        <f>VLOOKUP($E333,'ZipCode Coordinates'!$A:$E,4,FALSE)</f>
        <v>2177850</v>
      </c>
      <c r="O333" s="38">
        <f>VLOOKUP($E333,'ZipCode Coordinates'!$A:$E,5,FALSE)</f>
        <v>6364200</v>
      </c>
      <c r="P333" s="38">
        <f>VLOOKUP($F333,'ZipCode Coordinates'!$A:$E,4,FALSE)</f>
        <v>1834470</v>
      </c>
      <c r="Q333" s="38">
        <f>VLOOKUP($F333,'ZipCode Coordinates'!$A:$E,5,FALSE)</f>
        <v>6294590</v>
      </c>
      <c r="R333" s="230" t="str">
        <f>IFERROR(VLOOKUP($L333,'External Gateways'!$A$6:$D$10,2,FALSE),"")</f>
        <v>I-15</v>
      </c>
      <c r="S333" s="38">
        <f>IFERROR(VLOOKUP($L333,'External Gateways'!$A$6:$D$10,3,FALSE),N333)</f>
        <v>2102195</v>
      </c>
      <c r="T333" s="38">
        <f>IFERROR(VLOOKUP($L333,'External Gateways'!$A$6:$D$10,4,FALSE),O333)</f>
        <v>6289147</v>
      </c>
      <c r="U333" s="231">
        <f t="shared" si="15"/>
        <v>20.183238438870013</v>
      </c>
      <c r="V333" s="231">
        <f t="shared" si="16"/>
        <v>91.633523122259973</v>
      </c>
    </row>
    <row r="334" spans="1:22" ht="15" customHeight="1" x14ac:dyDescent="0.45">
      <c r="A334" s="216">
        <v>2397</v>
      </c>
      <c r="B334" s="316" t="s">
        <v>258</v>
      </c>
      <c r="C334" s="316" t="s">
        <v>95</v>
      </c>
      <c r="D334" s="316" t="s">
        <v>216</v>
      </c>
      <c r="E334" s="67">
        <v>92596</v>
      </c>
      <c r="F334" s="318">
        <v>92136</v>
      </c>
      <c r="G334" s="317">
        <v>134</v>
      </c>
      <c r="H334" s="316" t="s">
        <v>262</v>
      </c>
      <c r="I334" s="317">
        <v>8</v>
      </c>
      <c r="J334" s="318">
        <f t="shared" si="17"/>
        <v>7</v>
      </c>
      <c r="K334" s="67" t="s">
        <v>95</v>
      </c>
      <c r="L334" s="316" t="s">
        <v>222</v>
      </c>
      <c r="M334" s="316" t="s">
        <v>216</v>
      </c>
      <c r="N334" s="38">
        <f>VLOOKUP($E334,'ZipCode Coordinates'!$A:$E,4,FALSE)</f>
        <v>2177700</v>
      </c>
      <c r="O334" s="38">
        <f>VLOOKUP($E334,'ZipCode Coordinates'!$A:$E,5,FALSE)</f>
        <v>6311340</v>
      </c>
      <c r="P334" s="38">
        <f>VLOOKUP($F334,'ZipCode Coordinates'!$A:$E,4,FALSE)</f>
        <v>1828370</v>
      </c>
      <c r="Q334" s="38">
        <f>VLOOKUP($F334,'ZipCode Coordinates'!$A:$E,5,FALSE)</f>
        <v>6293940</v>
      </c>
      <c r="R334" s="230" t="str">
        <f>IFERROR(VLOOKUP($L334,'External Gateways'!$A$6:$D$10,2,FALSE),"")</f>
        <v>I-15</v>
      </c>
      <c r="S334" s="38">
        <f>IFERROR(VLOOKUP($L334,'External Gateways'!$A$6:$D$10,3,FALSE),N334)</f>
        <v>2102195</v>
      </c>
      <c r="T334" s="38">
        <f>IFERROR(VLOOKUP($L334,'External Gateways'!$A$6:$D$10,4,FALSE),O334)</f>
        <v>6289147</v>
      </c>
      <c r="U334" s="231">
        <f t="shared" si="15"/>
        <v>14.905115649451727</v>
      </c>
      <c r="V334" s="231">
        <f t="shared" si="16"/>
        <v>104.18976870109654</v>
      </c>
    </row>
    <row r="335" spans="1:22" ht="15" customHeight="1" x14ac:dyDescent="0.45">
      <c r="A335" s="216">
        <v>2401</v>
      </c>
      <c r="B335" s="316" t="s">
        <v>309</v>
      </c>
      <c r="C335" s="316" t="s">
        <v>299</v>
      </c>
      <c r="D335" s="316" t="s">
        <v>231</v>
      </c>
      <c r="E335" s="67">
        <v>91910</v>
      </c>
      <c r="F335" s="318">
        <v>92093</v>
      </c>
      <c r="G335" s="317">
        <v>58</v>
      </c>
      <c r="H335" s="316" t="s">
        <v>278</v>
      </c>
      <c r="I335" s="317">
        <v>8</v>
      </c>
      <c r="J335" s="318">
        <f t="shared" si="17"/>
        <v>7</v>
      </c>
      <c r="K335" s="67" t="s">
        <v>97</v>
      </c>
      <c r="L335" s="316" t="s">
        <v>218</v>
      </c>
      <c r="M335" s="316" t="s">
        <v>231</v>
      </c>
      <c r="N335" s="38">
        <f>VLOOKUP($E335,'ZipCode Coordinates'!$A:$E,4,FALSE)</f>
        <v>1812850</v>
      </c>
      <c r="O335" s="38">
        <f>VLOOKUP($E335,'ZipCode Coordinates'!$A:$E,5,FALSE)</f>
        <v>6313650</v>
      </c>
      <c r="P335" s="38">
        <f>VLOOKUP($F335,'ZipCode Coordinates'!$A:$E,4,FALSE)</f>
        <v>1901870</v>
      </c>
      <c r="Q335" s="38">
        <f>VLOOKUP($F335,'ZipCode Coordinates'!$A:$E,5,FALSE)</f>
        <v>6259600</v>
      </c>
      <c r="R335" s="230" t="str">
        <f>IFERROR(VLOOKUP($L335,'External Gateways'!$A$6:$D$10,2,FALSE),"")</f>
        <v/>
      </c>
      <c r="S335" s="38">
        <f>IFERROR(VLOOKUP($L335,'External Gateways'!$A$6:$D$10,3,FALSE),N335)</f>
        <v>1812850</v>
      </c>
      <c r="T335" s="38">
        <f>IFERROR(VLOOKUP($L335,'External Gateways'!$A$6:$D$10,4,FALSE),O335)</f>
        <v>6313650</v>
      </c>
      <c r="U335" s="231">
        <f t="shared" si="15"/>
        <v>0</v>
      </c>
      <c r="V335" s="231">
        <f t="shared" si="16"/>
        <v>58</v>
      </c>
    </row>
    <row r="336" spans="1:22" ht="15" customHeight="1" x14ac:dyDescent="0.45">
      <c r="A336" s="216">
        <v>2402</v>
      </c>
      <c r="B336" s="316" t="s">
        <v>376</v>
      </c>
      <c r="C336" s="316" t="s">
        <v>95</v>
      </c>
      <c r="D336" s="316" t="s">
        <v>249</v>
      </c>
      <c r="E336" s="67">
        <v>92530</v>
      </c>
      <c r="F336" s="318">
        <v>92055</v>
      </c>
      <c r="G336" s="317">
        <v>95</v>
      </c>
      <c r="H336" s="316" t="s">
        <v>268</v>
      </c>
      <c r="I336" s="317">
        <v>7</v>
      </c>
      <c r="J336" s="318">
        <f t="shared" si="17"/>
        <v>6</v>
      </c>
      <c r="K336" s="67" t="s">
        <v>95</v>
      </c>
      <c r="L336" s="316" t="s">
        <v>222</v>
      </c>
      <c r="M336" s="316" t="s">
        <v>249</v>
      </c>
      <c r="N336" s="38">
        <f>VLOOKUP($E336,'ZipCode Coordinates'!$A:$E,4,FALSE)</f>
        <v>2166440</v>
      </c>
      <c r="O336" s="38">
        <f>VLOOKUP($E336,'ZipCode Coordinates'!$A:$E,5,FALSE)</f>
        <v>6212730</v>
      </c>
      <c r="P336" s="38">
        <f>VLOOKUP($F336,'ZipCode Coordinates'!$A:$E,4,FALSE)</f>
        <v>2082470</v>
      </c>
      <c r="Q336" s="38">
        <f>VLOOKUP($F336,'ZipCode Coordinates'!$A:$E,5,FALSE)</f>
        <v>6206470</v>
      </c>
      <c r="R336" s="230" t="str">
        <f>IFERROR(VLOOKUP($L336,'External Gateways'!$A$6:$D$10,2,FALSE),"")</f>
        <v>I-15</v>
      </c>
      <c r="S336" s="38">
        <f>IFERROR(VLOOKUP($L336,'External Gateways'!$A$6:$D$10,3,FALSE),N336)</f>
        <v>2102195</v>
      </c>
      <c r="T336" s="38">
        <f>IFERROR(VLOOKUP($L336,'External Gateways'!$A$6:$D$10,4,FALSE),O336)</f>
        <v>6289147</v>
      </c>
      <c r="U336" s="231">
        <f t="shared" si="15"/>
        <v>18.908097166137583</v>
      </c>
      <c r="V336" s="231">
        <f t="shared" si="16"/>
        <v>57.183805667724833</v>
      </c>
    </row>
    <row r="337" spans="1:22" ht="15" customHeight="1" x14ac:dyDescent="0.45">
      <c r="A337" s="216">
        <v>2404</v>
      </c>
      <c r="B337" s="316" t="s">
        <v>377</v>
      </c>
      <c r="C337" s="316" t="s">
        <v>230</v>
      </c>
      <c r="D337" s="316" t="s">
        <v>249</v>
      </c>
      <c r="E337" s="67">
        <v>92780</v>
      </c>
      <c r="F337" s="318">
        <v>92008</v>
      </c>
      <c r="G337" s="317">
        <v>108</v>
      </c>
      <c r="H337" s="316" t="s">
        <v>239</v>
      </c>
      <c r="I337" s="317">
        <v>7</v>
      </c>
      <c r="J337" s="318">
        <f t="shared" si="17"/>
        <v>6</v>
      </c>
      <c r="K337" s="67" t="s">
        <v>97</v>
      </c>
      <c r="L337" s="316" t="s">
        <v>242</v>
      </c>
      <c r="M337" s="316" t="s">
        <v>249</v>
      </c>
      <c r="N337" s="38">
        <f>VLOOKUP($E337,'ZipCode Coordinates'!$A:$E,4,FALSE)</f>
        <v>2214930</v>
      </c>
      <c r="O337" s="38">
        <f>VLOOKUP($E337,'ZipCode Coordinates'!$A:$E,5,FALSE)</f>
        <v>6084610</v>
      </c>
      <c r="P337" s="38">
        <f>VLOOKUP($F337,'ZipCode Coordinates'!$A:$E,4,FALSE)</f>
        <v>1998660</v>
      </c>
      <c r="Q337" s="38">
        <f>VLOOKUP($F337,'ZipCode Coordinates'!$A:$E,5,FALSE)</f>
        <v>6234650</v>
      </c>
      <c r="R337" s="230" t="str">
        <f>IFERROR(VLOOKUP($L337,'External Gateways'!$A$6:$D$10,2,FALSE),"")</f>
        <v>I-5</v>
      </c>
      <c r="S337" s="38">
        <f>IFERROR(VLOOKUP($L337,'External Gateways'!$A$6:$D$10,3,FALSE),N337)</f>
        <v>2090594</v>
      </c>
      <c r="T337" s="38">
        <f>IFERROR(VLOOKUP($L337,'External Gateways'!$A$6:$D$10,4,FALSE),O337)</f>
        <v>6151524</v>
      </c>
      <c r="U337" s="231">
        <f t="shared" si="15"/>
        <v>26.7420783762723</v>
      </c>
      <c r="V337" s="231">
        <f t="shared" si="16"/>
        <v>54.5158432474554</v>
      </c>
    </row>
    <row r="338" spans="1:22" ht="15" customHeight="1" x14ac:dyDescent="0.45">
      <c r="A338" s="216">
        <v>2405</v>
      </c>
      <c r="B338" s="316" t="s">
        <v>272</v>
      </c>
      <c r="C338" s="316" t="s">
        <v>234</v>
      </c>
      <c r="D338" s="316" t="s">
        <v>273</v>
      </c>
      <c r="E338" s="67">
        <v>92251</v>
      </c>
      <c r="F338" s="318">
        <v>91906</v>
      </c>
      <c r="G338" s="317">
        <v>116</v>
      </c>
      <c r="H338" s="316" t="s">
        <v>239</v>
      </c>
      <c r="I338" s="317">
        <v>7</v>
      </c>
      <c r="J338" s="318">
        <f t="shared" si="17"/>
        <v>6</v>
      </c>
      <c r="K338" s="67" t="s">
        <v>271</v>
      </c>
      <c r="L338" s="316" t="s">
        <v>264</v>
      </c>
      <c r="M338" s="316" t="s">
        <v>273</v>
      </c>
      <c r="N338" s="38">
        <f>VLOOKUP($E338,'ZipCode Coordinates'!$A:$E,4,FALSE)</f>
        <v>1897340</v>
      </c>
      <c r="O338" s="38">
        <f>VLOOKUP($E338,'ZipCode Coordinates'!$A:$E,5,FALSE)</f>
        <v>6754590</v>
      </c>
      <c r="P338" s="38">
        <f>VLOOKUP($F338,'ZipCode Coordinates'!$A:$E,4,FALSE)</f>
        <v>1833150</v>
      </c>
      <c r="Q338" s="38">
        <f>VLOOKUP($F338,'ZipCode Coordinates'!$A:$E,5,FALSE)</f>
        <v>6479630</v>
      </c>
      <c r="R338" s="230" t="str">
        <f>IFERROR(VLOOKUP($L338,'External Gateways'!$A$6:$D$10,2,FALSE),"")</f>
        <v>I-8</v>
      </c>
      <c r="S338" s="38">
        <f>IFERROR(VLOOKUP($L338,'External Gateways'!$A$6:$D$10,3,FALSE),N338)</f>
        <v>1814524</v>
      </c>
      <c r="T338" s="38">
        <f>IFERROR(VLOOKUP($L338,'External Gateways'!$A$6:$D$10,4,FALSE),O338)</f>
        <v>6606089</v>
      </c>
      <c r="U338" s="231">
        <f t="shared" si="15"/>
        <v>32.203117091946467</v>
      </c>
      <c r="V338" s="231">
        <f t="shared" si="16"/>
        <v>51.593765816107066</v>
      </c>
    </row>
    <row r="339" spans="1:22" ht="15" customHeight="1" x14ac:dyDescent="0.45">
      <c r="A339" s="216">
        <v>2408</v>
      </c>
      <c r="B339" s="316" t="s">
        <v>354</v>
      </c>
      <c r="C339" s="316" t="s">
        <v>95</v>
      </c>
      <c r="D339" s="316" t="s">
        <v>216</v>
      </c>
      <c r="E339" s="67">
        <v>92591</v>
      </c>
      <c r="F339" s="318">
        <v>92106</v>
      </c>
      <c r="G339" s="317">
        <v>132</v>
      </c>
      <c r="H339" s="316" t="s">
        <v>239</v>
      </c>
      <c r="I339" s="317">
        <v>7</v>
      </c>
      <c r="J339" s="318">
        <f t="shared" si="17"/>
        <v>6</v>
      </c>
      <c r="K339" s="67" t="s">
        <v>95</v>
      </c>
      <c r="L339" s="316" t="s">
        <v>222</v>
      </c>
      <c r="M339" s="316" t="s">
        <v>216</v>
      </c>
      <c r="N339" s="38">
        <f>VLOOKUP($E339,'ZipCode Coordinates'!$A:$E,4,FALSE)</f>
        <v>2138420</v>
      </c>
      <c r="O339" s="38">
        <f>VLOOKUP($E339,'ZipCode Coordinates'!$A:$E,5,FALSE)</f>
        <v>6299220</v>
      </c>
      <c r="P339" s="38">
        <f>VLOOKUP($F339,'ZipCode Coordinates'!$A:$E,4,FALSE)</f>
        <v>1842660</v>
      </c>
      <c r="Q339" s="38">
        <f>VLOOKUP($F339,'ZipCode Coordinates'!$A:$E,5,FALSE)</f>
        <v>6259060</v>
      </c>
      <c r="R339" s="230" t="str">
        <f>IFERROR(VLOOKUP($L339,'External Gateways'!$A$6:$D$10,2,FALSE),"")</f>
        <v>I-15</v>
      </c>
      <c r="S339" s="38">
        <f>IFERROR(VLOOKUP($L339,'External Gateways'!$A$6:$D$10,3,FALSE),N339)</f>
        <v>2102195</v>
      </c>
      <c r="T339" s="38">
        <f>IFERROR(VLOOKUP($L339,'External Gateways'!$A$6:$D$10,4,FALSE),O339)</f>
        <v>6289147</v>
      </c>
      <c r="U339" s="231">
        <f t="shared" si="15"/>
        <v>7.1211011888925713</v>
      </c>
      <c r="V339" s="231">
        <f t="shared" si="16"/>
        <v>117.75779762221485</v>
      </c>
    </row>
    <row r="340" spans="1:22" ht="15" customHeight="1" x14ac:dyDescent="0.45">
      <c r="A340" s="216">
        <v>2415</v>
      </c>
      <c r="B340" s="316" t="s">
        <v>297</v>
      </c>
      <c r="C340" s="316" t="s">
        <v>95</v>
      </c>
      <c r="D340" s="316" t="s">
        <v>216</v>
      </c>
      <c r="E340" s="67">
        <v>92563</v>
      </c>
      <c r="F340" s="318">
        <v>92106</v>
      </c>
      <c r="G340" s="317">
        <v>140</v>
      </c>
      <c r="H340" s="316" t="s">
        <v>241</v>
      </c>
      <c r="I340" s="317">
        <v>7</v>
      </c>
      <c r="J340" s="318">
        <f t="shared" si="17"/>
        <v>6</v>
      </c>
      <c r="K340" s="67" t="s">
        <v>95</v>
      </c>
      <c r="L340" s="316" t="s">
        <v>222</v>
      </c>
      <c r="M340" s="316" t="s">
        <v>216</v>
      </c>
      <c r="N340" s="38">
        <f>VLOOKUP($E340,'ZipCode Coordinates'!$A:$E,4,FALSE)</f>
        <v>2156450</v>
      </c>
      <c r="O340" s="38">
        <f>VLOOKUP($E340,'ZipCode Coordinates'!$A:$E,5,FALSE)</f>
        <v>6288710</v>
      </c>
      <c r="P340" s="38">
        <f>VLOOKUP($F340,'ZipCode Coordinates'!$A:$E,4,FALSE)</f>
        <v>1842660</v>
      </c>
      <c r="Q340" s="38">
        <f>VLOOKUP($F340,'ZipCode Coordinates'!$A:$E,5,FALSE)</f>
        <v>6259060</v>
      </c>
      <c r="R340" s="230" t="str">
        <f>IFERROR(VLOOKUP($L340,'External Gateways'!$A$6:$D$10,2,FALSE),"")</f>
        <v>I-15</v>
      </c>
      <c r="S340" s="38">
        <f>IFERROR(VLOOKUP($L340,'External Gateways'!$A$6:$D$10,3,FALSE),N340)</f>
        <v>2102195</v>
      </c>
      <c r="T340" s="38">
        <f>IFERROR(VLOOKUP($L340,'External Gateways'!$A$6:$D$10,4,FALSE),O340)</f>
        <v>6289147</v>
      </c>
      <c r="U340" s="231">
        <f t="shared" si="15"/>
        <v>10.275901494735123</v>
      </c>
      <c r="V340" s="231">
        <f t="shared" si="16"/>
        <v>119.44819701052975</v>
      </c>
    </row>
    <row r="341" spans="1:22" ht="15" customHeight="1" x14ac:dyDescent="0.45">
      <c r="A341" s="216">
        <v>2416</v>
      </c>
      <c r="B341" s="316" t="s">
        <v>215</v>
      </c>
      <c r="C341" s="316" t="s">
        <v>95</v>
      </c>
      <c r="D341" s="316" t="s">
        <v>216</v>
      </c>
      <c r="E341" s="67">
        <v>92027</v>
      </c>
      <c r="F341" s="318">
        <v>92135</v>
      </c>
      <c r="G341" s="317">
        <v>107</v>
      </c>
      <c r="H341" s="316" t="s">
        <v>246</v>
      </c>
      <c r="I341" s="317">
        <v>7</v>
      </c>
      <c r="J341" s="318">
        <f t="shared" si="17"/>
        <v>6</v>
      </c>
      <c r="K341" s="67" t="s">
        <v>95</v>
      </c>
      <c r="L341" s="316" t="s">
        <v>224</v>
      </c>
      <c r="M341" s="316" t="s">
        <v>216</v>
      </c>
      <c r="N341" s="38">
        <f>VLOOKUP($E341,'ZipCode Coordinates'!$A:$E,4,FALSE)</f>
        <v>1994010</v>
      </c>
      <c r="O341" s="38">
        <f>VLOOKUP($E341,'ZipCode Coordinates'!$A:$E,5,FALSE)</f>
        <v>6337210</v>
      </c>
      <c r="P341" s="38">
        <f>VLOOKUP($F341,'ZipCode Coordinates'!$A:$E,4,FALSE)</f>
        <v>1835720</v>
      </c>
      <c r="Q341" s="38">
        <f>VLOOKUP($F341,'ZipCode Coordinates'!$A:$E,5,FALSE)</f>
        <v>6266670</v>
      </c>
      <c r="R341" s="230" t="str">
        <f>IFERROR(VLOOKUP($L341,'External Gateways'!$A$6:$D$10,2,FALSE),"")</f>
        <v/>
      </c>
      <c r="S341" s="38">
        <f>IFERROR(VLOOKUP($L341,'External Gateways'!$A$6:$D$10,3,FALSE),N341)</f>
        <v>1994010</v>
      </c>
      <c r="T341" s="38">
        <f>IFERROR(VLOOKUP($L341,'External Gateways'!$A$6:$D$10,4,FALSE),O341)</f>
        <v>6337210</v>
      </c>
      <c r="U341" s="231">
        <f t="shared" si="15"/>
        <v>0</v>
      </c>
      <c r="V341" s="231">
        <f t="shared" si="16"/>
        <v>107</v>
      </c>
    </row>
    <row r="342" spans="1:22" ht="15" customHeight="1" x14ac:dyDescent="0.45">
      <c r="A342" s="216">
        <v>2417</v>
      </c>
      <c r="B342" s="316" t="s">
        <v>276</v>
      </c>
      <c r="C342" s="316" t="s">
        <v>220</v>
      </c>
      <c r="D342" s="316" t="s">
        <v>216</v>
      </c>
      <c r="E342" s="67">
        <v>92154</v>
      </c>
      <c r="F342" s="318">
        <v>92113</v>
      </c>
      <c r="G342" s="317">
        <v>71</v>
      </c>
      <c r="H342" s="316" t="s">
        <v>268</v>
      </c>
      <c r="I342" s="317">
        <v>7</v>
      </c>
      <c r="J342" s="318">
        <f t="shared" si="17"/>
        <v>6</v>
      </c>
      <c r="K342" s="67" t="s">
        <v>97</v>
      </c>
      <c r="L342" s="316" t="s">
        <v>218</v>
      </c>
      <c r="M342" s="316" t="s">
        <v>216</v>
      </c>
      <c r="N342" s="38">
        <f>VLOOKUP($E342,'ZipCode Coordinates'!$A:$E,4,FALSE)</f>
        <v>1787080</v>
      </c>
      <c r="O342" s="38">
        <f>VLOOKUP($E342,'ZipCode Coordinates'!$A:$E,5,FALSE)</f>
        <v>6330680</v>
      </c>
      <c r="P342" s="38">
        <f>VLOOKUP($F342,'ZipCode Coordinates'!$A:$E,4,FALSE)</f>
        <v>1834470</v>
      </c>
      <c r="Q342" s="38">
        <f>VLOOKUP($F342,'ZipCode Coordinates'!$A:$E,5,FALSE)</f>
        <v>6294590</v>
      </c>
      <c r="R342" s="230" t="str">
        <f>IFERROR(VLOOKUP($L342,'External Gateways'!$A$6:$D$10,2,FALSE),"")</f>
        <v/>
      </c>
      <c r="S342" s="38">
        <f>IFERROR(VLOOKUP($L342,'External Gateways'!$A$6:$D$10,3,FALSE),N342)</f>
        <v>1787080</v>
      </c>
      <c r="T342" s="38">
        <f>IFERROR(VLOOKUP($L342,'External Gateways'!$A$6:$D$10,4,FALSE),O342)</f>
        <v>6330680</v>
      </c>
      <c r="U342" s="231">
        <f t="shared" si="15"/>
        <v>0</v>
      </c>
      <c r="V342" s="231">
        <f t="shared" si="16"/>
        <v>71</v>
      </c>
    </row>
    <row r="343" spans="1:22" ht="15" customHeight="1" x14ac:dyDescent="0.45">
      <c r="A343" s="216">
        <v>2418</v>
      </c>
      <c r="B343" s="316" t="s">
        <v>219</v>
      </c>
      <c r="C343" s="316" t="s">
        <v>220</v>
      </c>
      <c r="D343" s="316" t="s">
        <v>216</v>
      </c>
      <c r="E343" s="67">
        <v>92057</v>
      </c>
      <c r="F343" s="318">
        <v>92101</v>
      </c>
      <c r="G343" s="317">
        <v>86</v>
      </c>
      <c r="H343" s="316" t="s">
        <v>239</v>
      </c>
      <c r="I343" s="317">
        <v>7</v>
      </c>
      <c r="J343" s="318">
        <f t="shared" si="17"/>
        <v>6</v>
      </c>
      <c r="K343" s="67" t="s">
        <v>97</v>
      </c>
      <c r="L343" s="316" t="s">
        <v>249</v>
      </c>
      <c r="M343" s="316" t="s">
        <v>216</v>
      </c>
      <c r="N343" s="38">
        <f>VLOOKUP($E343,'ZipCode Coordinates'!$A:$E,4,FALSE)</f>
        <v>2037040</v>
      </c>
      <c r="O343" s="38">
        <f>VLOOKUP($E343,'ZipCode Coordinates'!$A:$E,5,FALSE)</f>
        <v>6243630</v>
      </c>
      <c r="P343" s="38">
        <f>VLOOKUP($F343,'ZipCode Coordinates'!$A:$E,4,FALSE)</f>
        <v>1844080</v>
      </c>
      <c r="Q343" s="38">
        <f>VLOOKUP($F343,'ZipCode Coordinates'!$A:$E,5,FALSE)</f>
        <v>6278770</v>
      </c>
      <c r="R343" s="230" t="str">
        <f>IFERROR(VLOOKUP($L343,'External Gateways'!$A$6:$D$10,2,FALSE),"")</f>
        <v/>
      </c>
      <c r="S343" s="38">
        <f>IFERROR(VLOOKUP($L343,'External Gateways'!$A$6:$D$10,3,FALSE),N343)</f>
        <v>2037040</v>
      </c>
      <c r="T343" s="38">
        <f>IFERROR(VLOOKUP($L343,'External Gateways'!$A$6:$D$10,4,FALSE),O343)</f>
        <v>6243630</v>
      </c>
      <c r="U343" s="231">
        <f t="shared" si="15"/>
        <v>0</v>
      </c>
      <c r="V343" s="231">
        <f t="shared" si="16"/>
        <v>86</v>
      </c>
    </row>
    <row r="344" spans="1:22" ht="15" customHeight="1" x14ac:dyDescent="0.45">
      <c r="A344" s="216">
        <v>2419</v>
      </c>
      <c r="B344" s="316" t="s">
        <v>373</v>
      </c>
      <c r="C344" s="316" t="s">
        <v>95</v>
      </c>
      <c r="D344" s="316" t="s">
        <v>231</v>
      </c>
      <c r="E344" s="67">
        <v>92562</v>
      </c>
      <c r="F344" s="318">
        <v>92145</v>
      </c>
      <c r="G344" s="317">
        <v>102</v>
      </c>
      <c r="H344" s="316" t="s">
        <v>267</v>
      </c>
      <c r="I344" s="317">
        <v>8</v>
      </c>
      <c r="J344" s="318">
        <f t="shared" si="17"/>
        <v>7</v>
      </c>
      <c r="K344" s="67" t="s">
        <v>95</v>
      </c>
      <c r="L344" s="316" t="s">
        <v>222</v>
      </c>
      <c r="M344" s="316" t="s">
        <v>231</v>
      </c>
      <c r="N344" s="38">
        <f>VLOOKUP($E344,'ZipCode Coordinates'!$A:$E,4,FALSE)</f>
        <v>2144470</v>
      </c>
      <c r="O344" s="38">
        <f>VLOOKUP($E344,'ZipCode Coordinates'!$A:$E,5,FALSE)</f>
        <v>6251450</v>
      </c>
      <c r="P344" s="38">
        <f>VLOOKUP($F344,'ZipCode Coordinates'!$A:$E,4,FALSE)</f>
        <v>1896720</v>
      </c>
      <c r="Q344" s="38">
        <f>VLOOKUP($F344,'ZipCode Coordinates'!$A:$E,5,FALSE)</f>
        <v>6297440</v>
      </c>
      <c r="R344" s="230" t="str">
        <f>IFERROR(VLOOKUP($L344,'External Gateways'!$A$6:$D$10,2,FALSE),"")</f>
        <v>I-15</v>
      </c>
      <c r="S344" s="38">
        <f>IFERROR(VLOOKUP($L344,'External Gateways'!$A$6:$D$10,3,FALSE),N344)</f>
        <v>2102195</v>
      </c>
      <c r="T344" s="38">
        <f>IFERROR(VLOOKUP($L344,'External Gateways'!$A$6:$D$10,4,FALSE),O344)</f>
        <v>6289147</v>
      </c>
      <c r="U344" s="231">
        <f t="shared" si="15"/>
        <v>10.727523233277124</v>
      </c>
      <c r="V344" s="231">
        <f t="shared" si="16"/>
        <v>80.544953533445749</v>
      </c>
    </row>
    <row r="345" spans="1:22" ht="15" customHeight="1" x14ac:dyDescent="0.45">
      <c r="A345" s="216">
        <v>2423</v>
      </c>
      <c r="B345" s="316" t="s">
        <v>378</v>
      </c>
      <c r="C345" s="316" t="s">
        <v>234</v>
      </c>
      <c r="D345" s="316" t="s">
        <v>216</v>
      </c>
      <c r="E345" s="67">
        <v>92563</v>
      </c>
      <c r="F345" s="318">
        <v>92101</v>
      </c>
      <c r="G345" s="317">
        <v>134</v>
      </c>
      <c r="H345" s="316" t="s">
        <v>239</v>
      </c>
      <c r="I345" s="317">
        <v>7</v>
      </c>
      <c r="J345" s="318">
        <f t="shared" si="17"/>
        <v>6</v>
      </c>
      <c r="K345" s="67" t="s">
        <v>271</v>
      </c>
      <c r="L345" s="316" t="s">
        <v>222</v>
      </c>
      <c r="M345" s="316" t="s">
        <v>216</v>
      </c>
      <c r="N345" s="38">
        <f>VLOOKUP($E345,'ZipCode Coordinates'!$A:$E,4,FALSE)</f>
        <v>2156450</v>
      </c>
      <c r="O345" s="38">
        <f>VLOOKUP($E345,'ZipCode Coordinates'!$A:$E,5,FALSE)</f>
        <v>6288710</v>
      </c>
      <c r="P345" s="38">
        <f>VLOOKUP($F345,'ZipCode Coordinates'!$A:$E,4,FALSE)</f>
        <v>1844080</v>
      </c>
      <c r="Q345" s="38">
        <f>VLOOKUP($F345,'ZipCode Coordinates'!$A:$E,5,FALSE)</f>
        <v>6278770</v>
      </c>
      <c r="R345" s="230" t="str">
        <f>IFERROR(VLOOKUP($L345,'External Gateways'!$A$6:$D$10,2,FALSE),"")</f>
        <v>I-15</v>
      </c>
      <c r="S345" s="38">
        <f>IFERROR(VLOOKUP($L345,'External Gateways'!$A$6:$D$10,3,FALSE),N345)</f>
        <v>2102195</v>
      </c>
      <c r="T345" s="38">
        <f>IFERROR(VLOOKUP($L345,'External Gateways'!$A$6:$D$10,4,FALSE),O345)</f>
        <v>6289147</v>
      </c>
      <c r="U345" s="231">
        <f t="shared" si="15"/>
        <v>10.275901494735123</v>
      </c>
      <c r="V345" s="231">
        <f t="shared" si="16"/>
        <v>113.44819701052975</v>
      </c>
    </row>
    <row r="346" spans="1:22" ht="15" customHeight="1" x14ac:dyDescent="0.45">
      <c r="A346" s="216">
        <v>2424</v>
      </c>
      <c r="B346" s="316" t="s">
        <v>258</v>
      </c>
      <c r="C346" s="316" t="s">
        <v>95</v>
      </c>
      <c r="D346" s="316" t="s">
        <v>216</v>
      </c>
      <c r="E346" s="67">
        <v>92128</v>
      </c>
      <c r="F346" s="318">
        <v>92136</v>
      </c>
      <c r="G346" s="317">
        <v>70</v>
      </c>
      <c r="H346" s="316" t="s">
        <v>274</v>
      </c>
      <c r="I346" s="317">
        <v>7</v>
      </c>
      <c r="J346" s="318">
        <f t="shared" si="17"/>
        <v>6</v>
      </c>
      <c r="K346" s="67" t="s">
        <v>95</v>
      </c>
      <c r="L346" s="316" t="s">
        <v>231</v>
      </c>
      <c r="M346" s="316" t="s">
        <v>216</v>
      </c>
      <c r="N346" s="38">
        <f>VLOOKUP($E346,'ZipCode Coordinates'!$A:$E,4,FALSE)</f>
        <v>1943580</v>
      </c>
      <c r="O346" s="38">
        <f>VLOOKUP($E346,'ZipCode Coordinates'!$A:$E,5,FALSE)</f>
        <v>6309440</v>
      </c>
      <c r="P346" s="38">
        <f>VLOOKUP($F346,'ZipCode Coordinates'!$A:$E,4,FALSE)</f>
        <v>1828370</v>
      </c>
      <c r="Q346" s="38">
        <f>VLOOKUP($F346,'ZipCode Coordinates'!$A:$E,5,FALSE)</f>
        <v>6293940</v>
      </c>
      <c r="R346" s="230" t="str">
        <f>IFERROR(VLOOKUP($L346,'External Gateways'!$A$6:$D$10,2,FALSE),"")</f>
        <v/>
      </c>
      <c r="S346" s="38">
        <f>IFERROR(VLOOKUP($L346,'External Gateways'!$A$6:$D$10,3,FALSE),N346)</f>
        <v>1943580</v>
      </c>
      <c r="T346" s="38">
        <f>IFERROR(VLOOKUP($L346,'External Gateways'!$A$6:$D$10,4,FALSE),O346)</f>
        <v>6309440</v>
      </c>
      <c r="U346" s="231">
        <f t="shared" si="15"/>
        <v>0</v>
      </c>
      <c r="V346" s="231">
        <f t="shared" si="16"/>
        <v>70</v>
      </c>
    </row>
    <row r="347" spans="1:22" ht="15" customHeight="1" x14ac:dyDescent="0.45">
      <c r="A347" s="216">
        <v>2427</v>
      </c>
      <c r="B347" s="316" t="s">
        <v>379</v>
      </c>
      <c r="C347" s="316" t="s">
        <v>291</v>
      </c>
      <c r="D347" s="316" t="s">
        <v>231</v>
      </c>
      <c r="E347" s="67">
        <v>91910</v>
      </c>
      <c r="F347" s="318">
        <v>92127</v>
      </c>
      <c r="G347" s="317">
        <v>71</v>
      </c>
      <c r="H347" s="316" t="s">
        <v>217</v>
      </c>
      <c r="I347" s="317">
        <v>7</v>
      </c>
      <c r="J347" s="318">
        <f t="shared" si="17"/>
        <v>6</v>
      </c>
      <c r="K347" s="67" t="s">
        <v>97</v>
      </c>
      <c r="L347" s="316" t="s">
        <v>218</v>
      </c>
      <c r="M347" s="316" t="s">
        <v>231</v>
      </c>
      <c r="N347" s="38">
        <f>VLOOKUP($E347,'ZipCode Coordinates'!$A:$E,4,FALSE)</f>
        <v>1812850</v>
      </c>
      <c r="O347" s="38">
        <f>VLOOKUP($E347,'ZipCode Coordinates'!$A:$E,5,FALSE)</f>
        <v>6313650</v>
      </c>
      <c r="P347" s="38">
        <f>VLOOKUP($F347,'ZipCode Coordinates'!$A:$E,4,FALSE)</f>
        <v>1951970</v>
      </c>
      <c r="Q347" s="38">
        <f>VLOOKUP($F347,'ZipCode Coordinates'!$A:$E,5,FALSE)</f>
        <v>6293830</v>
      </c>
      <c r="R347" s="230" t="str">
        <f>IFERROR(VLOOKUP($L347,'External Gateways'!$A$6:$D$10,2,FALSE),"")</f>
        <v/>
      </c>
      <c r="S347" s="38">
        <f>IFERROR(VLOOKUP($L347,'External Gateways'!$A$6:$D$10,3,FALSE),N347)</f>
        <v>1812850</v>
      </c>
      <c r="T347" s="38">
        <f>IFERROR(VLOOKUP($L347,'External Gateways'!$A$6:$D$10,4,FALSE),O347)</f>
        <v>6313650</v>
      </c>
      <c r="U347" s="231">
        <f t="shared" si="15"/>
        <v>0</v>
      </c>
      <c r="V347" s="231">
        <f t="shared" si="16"/>
        <v>71</v>
      </c>
    </row>
    <row r="348" spans="1:22" ht="15" customHeight="1" x14ac:dyDescent="0.45">
      <c r="A348" s="216">
        <v>2428</v>
      </c>
      <c r="B348" s="316" t="s">
        <v>319</v>
      </c>
      <c r="C348" s="316" t="s">
        <v>230</v>
      </c>
      <c r="D348" s="316" t="s">
        <v>231</v>
      </c>
      <c r="E348" s="67">
        <v>92592</v>
      </c>
      <c r="F348" s="318">
        <v>92121</v>
      </c>
      <c r="G348" s="317">
        <v>98</v>
      </c>
      <c r="H348" s="316" t="s">
        <v>274</v>
      </c>
      <c r="I348" s="317">
        <v>7</v>
      </c>
      <c r="J348" s="318">
        <f t="shared" si="17"/>
        <v>6</v>
      </c>
      <c r="K348" s="67" t="s">
        <v>97</v>
      </c>
      <c r="L348" s="316" t="s">
        <v>222</v>
      </c>
      <c r="M348" s="316" t="s">
        <v>231</v>
      </c>
      <c r="N348" s="38">
        <f>VLOOKUP($E348,'ZipCode Coordinates'!$A:$E,4,FALSE)</f>
        <v>2128740</v>
      </c>
      <c r="O348" s="38">
        <f>VLOOKUP($E348,'ZipCode Coordinates'!$A:$E,5,FALSE)</f>
        <v>6328900</v>
      </c>
      <c r="P348" s="38">
        <f>VLOOKUP($F348,'ZipCode Coordinates'!$A:$E,4,FALSE)</f>
        <v>1907910</v>
      </c>
      <c r="Q348" s="38">
        <f>VLOOKUP($F348,'ZipCode Coordinates'!$A:$E,5,FALSE)</f>
        <v>6269540</v>
      </c>
      <c r="R348" s="230" t="str">
        <f>IFERROR(VLOOKUP($L348,'External Gateways'!$A$6:$D$10,2,FALSE),"")</f>
        <v>I-15</v>
      </c>
      <c r="S348" s="38">
        <f>IFERROR(VLOOKUP($L348,'External Gateways'!$A$6:$D$10,3,FALSE),N348)</f>
        <v>2102195</v>
      </c>
      <c r="T348" s="38">
        <f>IFERROR(VLOOKUP($L348,'External Gateways'!$A$6:$D$10,4,FALSE),O348)</f>
        <v>6289147</v>
      </c>
      <c r="U348" s="231">
        <f t="shared" si="15"/>
        <v>9.0532245169037147</v>
      </c>
      <c r="V348" s="231">
        <f t="shared" si="16"/>
        <v>79.893550966192578</v>
      </c>
    </row>
    <row r="349" spans="1:22" ht="15" customHeight="1" x14ac:dyDescent="0.45">
      <c r="A349" s="216">
        <v>2431</v>
      </c>
      <c r="B349" s="316" t="s">
        <v>279</v>
      </c>
      <c r="C349" s="316" t="s">
        <v>95</v>
      </c>
      <c r="D349" s="316" t="s">
        <v>216</v>
      </c>
      <c r="E349" s="67">
        <v>92592</v>
      </c>
      <c r="F349" s="318">
        <v>92134</v>
      </c>
      <c r="G349" s="317">
        <v>124</v>
      </c>
      <c r="H349" s="316" t="s">
        <v>313</v>
      </c>
      <c r="I349" s="317">
        <v>7</v>
      </c>
      <c r="J349" s="318">
        <f t="shared" si="17"/>
        <v>6</v>
      </c>
      <c r="K349" s="67" t="s">
        <v>95</v>
      </c>
      <c r="L349" s="316" t="s">
        <v>222</v>
      </c>
      <c r="M349" s="316" t="s">
        <v>216</v>
      </c>
      <c r="N349" s="38">
        <f>VLOOKUP($E349,'ZipCode Coordinates'!$A:$E,4,FALSE)</f>
        <v>2128740</v>
      </c>
      <c r="O349" s="38">
        <f>VLOOKUP($E349,'ZipCode Coordinates'!$A:$E,5,FALSE)</f>
        <v>6328900</v>
      </c>
      <c r="P349" s="38">
        <f>VLOOKUP($F349,'ZipCode Coordinates'!$A:$E,4,FALSE)</f>
        <v>1845130</v>
      </c>
      <c r="Q349" s="38">
        <f>VLOOKUP($F349,'ZipCode Coordinates'!$A:$E,5,FALSE)</f>
        <v>6286040</v>
      </c>
      <c r="R349" s="230" t="str">
        <f>IFERROR(VLOOKUP($L349,'External Gateways'!$A$6:$D$10,2,FALSE),"")</f>
        <v>I-15</v>
      </c>
      <c r="S349" s="38">
        <f>IFERROR(VLOOKUP($L349,'External Gateways'!$A$6:$D$10,3,FALSE),N349)</f>
        <v>2102195</v>
      </c>
      <c r="T349" s="38">
        <f>IFERROR(VLOOKUP($L349,'External Gateways'!$A$6:$D$10,4,FALSE),O349)</f>
        <v>6289147</v>
      </c>
      <c r="U349" s="231">
        <f t="shared" si="15"/>
        <v>9.0532245169037147</v>
      </c>
      <c r="V349" s="231">
        <f t="shared" si="16"/>
        <v>105.89355096619258</v>
      </c>
    </row>
    <row r="350" spans="1:22" ht="15" customHeight="1" x14ac:dyDescent="0.45">
      <c r="A350" s="216">
        <v>2433</v>
      </c>
      <c r="B350" s="316" t="s">
        <v>380</v>
      </c>
      <c r="C350" s="316" t="s">
        <v>95</v>
      </c>
      <c r="D350" s="316" t="s">
        <v>216</v>
      </c>
      <c r="E350" s="67">
        <v>92592</v>
      </c>
      <c r="F350" s="318">
        <v>92135</v>
      </c>
      <c r="G350" s="317">
        <v>126</v>
      </c>
      <c r="H350" s="316" t="s">
        <v>239</v>
      </c>
      <c r="I350" s="317">
        <v>7</v>
      </c>
      <c r="J350" s="318">
        <f t="shared" si="17"/>
        <v>6</v>
      </c>
      <c r="K350" s="67" t="s">
        <v>95</v>
      </c>
      <c r="L350" s="316" t="s">
        <v>222</v>
      </c>
      <c r="M350" s="316" t="s">
        <v>216</v>
      </c>
      <c r="N350" s="38">
        <f>VLOOKUP($E350,'ZipCode Coordinates'!$A:$E,4,FALSE)</f>
        <v>2128740</v>
      </c>
      <c r="O350" s="38">
        <f>VLOOKUP($E350,'ZipCode Coordinates'!$A:$E,5,FALSE)</f>
        <v>6328900</v>
      </c>
      <c r="P350" s="38">
        <f>VLOOKUP($F350,'ZipCode Coordinates'!$A:$E,4,FALSE)</f>
        <v>1835720</v>
      </c>
      <c r="Q350" s="38">
        <f>VLOOKUP($F350,'ZipCode Coordinates'!$A:$E,5,FALSE)</f>
        <v>6266670</v>
      </c>
      <c r="R350" s="230" t="str">
        <f>IFERROR(VLOOKUP($L350,'External Gateways'!$A$6:$D$10,2,FALSE),"")</f>
        <v>I-15</v>
      </c>
      <c r="S350" s="38">
        <f>IFERROR(VLOOKUP($L350,'External Gateways'!$A$6:$D$10,3,FALSE),N350)</f>
        <v>2102195</v>
      </c>
      <c r="T350" s="38">
        <f>IFERROR(VLOOKUP($L350,'External Gateways'!$A$6:$D$10,4,FALSE),O350)</f>
        <v>6289147</v>
      </c>
      <c r="U350" s="231">
        <f t="shared" si="15"/>
        <v>9.0532245169037147</v>
      </c>
      <c r="V350" s="231">
        <f t="shared" si="16"/>
        <v>107.89355096619258</v>
      </c>
    </row>
    <row r="351" spans="1:22" ht="15" customHeight="1" x14ac:dyDescent="0.45">
      <c r="A351" s="216">
        <v>2440</v>
      </c>
      <c r="B351" s="316" t="s">
        <v>272</v>
      </c>
      <c r="C351" s="316" t="s">
        <v>234</v>
      </c>
      <c r="D351" s="316" t="s">
        <v>218</v>
      </c>
      <c r="E351" s="67">
        <v>92553</v>
      </c>
      <c r="F351" s="318">
        <v>92173</v>
      </c>
      <c r="G351" s="317">
        <v>152</v>
      </c>
      <c r="H351" s="316" t="s">
        <v>280</v>
      </c>
      <c r="I351" s="317">
        <v>10</v>
      </c>
      <c r="J351" s="318">
        <f t="shared" si="17"/>
        <v>9</v>
      </c>
      <c r="K351" s="67" t="s">
        <v>271</v>
      </c>
      <c r="L351" s="316" t="s">
        <v>222</v>
      </c>
      <c r="M351" s="316" t="s">
        <v>218</v>
      </c>
      <c r="N351" s="38">
        <f>VLOOKUP($E351,'ZipCode Coordinates'!$A:$E,4,FALSE)</f>
        <v>2280950</v>
      </c>
      <c r="O351" s="38">
        <f>VLOOKUP($E351,'ZipCode Coordinates'!$A:$E,5,FALSE)</f>
        <v>6259720</v>
      </c>
      <c r="P351" s="38">
        <f>VLOOKUP($F351,'ZipCode Coordinates'!$A:$E,4,FALSE)</f>
        <v>1782600</v>
      </c>
      <c r="Q351" s="38">
        <f>VLOOKUP($F351,'ZipCode Coordinates'!$A:$E,5,FALSE)</f>
        <v>6315070</v>
      </c>
      <c r="R351" s="230" t="str">
        <f>IFERROR(VLOOKUP($L351,'External Gateways'!$A$6:$D$10,2,FALSE),"")</f>
        <v>I-15</v>
      </c>
      <c r="S351" s="38">
        <f>IFERROR(VLOOKUP($L351,'External Gateways'!$A$6:$D$10,3,FALSE),N351)</f>
        <v>2102195</v>
      </c>
      <c r="T351" s="38">
        <f>IFERROR(VLOOKUP($L351,'External Gateways'!$A$6:$D$10,4,FALSE),O351)</f>
        <v>6289147</v>
      </c>
      <c r="U351" s="231">
        <f t="shared" si="15"/>
        <v>34.310790453656878</v>
      </c>
      <c r="V351" s="231">
        <f t="shared" si="16"/>
        <v>83.378419092686244</v>
      </c>
    </row>
    <row r="352" spans="1:22" ht="15" customHeight="1" x14ac:dyDescent="0.45">
      <c r="A352" s="216">
        <v>2443</v>
      </c>
      <c r="B352" s="316" t="s">
        <v>365</v>
      </c>
      <c r="C352" s="316" t="s">
        <v>230</v>
      </c>
      <c r="D352" s="316" t="s">
        <v>231</v>
      </c>
      <c r="E352" s="67">
        <v>92881</v>
      </c>
      <c r="F352" s="318">
        <v>92064</v>
      </c>
      <c r="G352" s="317">
        <v>103</v>
      </c>
      <c r="H352" s="316" t="s">
        <v>381</v>
      </c>
      <c r="I352" s="317">
        <v>10</v>
      </c>
      <c r="J352" s="318">
        <f t="shared" si="17"/>
        <v>9</v>
      </c>
      <c r="K352" s="67" t="s">
        <v>97</v>
      </c>
      <c r="L352" s="316" t="s">
        <v>222</v>
      </c>
      <c r="M352" s="316" t="s">
        <v>231</v>
      </c>
      <c r="N352" s="38">
        <f>VLOOKUP($E352,'ZipCode Coordinates'!$A:$E,4,FALSE)</f>
        <v>2251800</v>
      </c>
      <c r="O352" s="38">
        <f>VLOOKUP($E352,'ZipCode Coordinates'!$A:$E,5,FALSE)</f>
        <v>6183190</v>
      </c>
      <c r="P352" s="38">
        <f>VLOOKUP($F352,'ZipCode Coordinates'!$A:$E,4,FALSE)</f>
        <v>1939040</v>
      </c>
      <c r="Q352" s="38">
        <f>VLOOKUP($F352,'ZipCode Coordinates'!$A:$E,5,FALSE)</f>
        <v>6325350</v>
      </c>
      <c r="R352" s="230" t="str">
        <f>IFERROR(VLOOKUP($L352,'External Gateways'!$A$6:$D$10,2,FALSE),"")</f>
        <v>I-15</v>
      </c>
      <c r="S352" s="38">
        <f>IFERROR(VLOOKUP($L352,'External Gateways'!$A$6:$D$10,3,FALSE),N352)</f>
        <v>2102195</v>
      </c>
      <c r="T352" s="38">
        <f>IFERROR(VLOOKUP($L352,'External Gateways'!$A$6:$D$10,4,FALSE),O352)</f>
        <v>6289147</v>
      </c>
      <c r="U352" s="231">
        <f t="shared" si="15"/>
        <v>34.720895111575949</v>
      </c>
      <c r="V352" s="231">
        <f t="shared" si="16"/>
        <v>33.558209776848102</v>
      </c>
    </row>
    <row r="353" spans="1:22" ht="15" customHeight="1" x14ac:dyDescent="0.45">
      <c r="A353" s="216">
        <v>2445</v>
      </c>
      <c r="B353" s="316" t="s">
        <v>382</v>
      </c>
      <c r="C353" s="316" t="s">
        <v>291</v>
      </c>
      <c r="D353" s="316" t="s">
        <v>231</v>
      </c>
      <c r="E353" s="67">
        <v>91945</v>
      </c>
      <c r="F353" s="318">
        <v>92121</v>
      </c>
      <c r="G353" s="317">
        <v>56</v>
      </c>
      <c r="H353" s="316" t="s">
        <v>239</v>
      </c>
      <c r="I353" s="317">
        <v>7</v>
      </c>
      <c r="J353" s="318">
        <f t="shared" si="17"/>
        <v>6</v>
      </c>
      <c r="K353" s="67" t="s">
        <v>97</v>
      </c>
      <c r="L353" s="316" t="s">
        <v>227</v>
      </c>
      <c r="M353" s="316" t="s">
        <v>231</v>
      </c>
      <c r="N353" s="38">
        <f>VLOOKUP($E353,'ZipCode Coordinates'!$A:$E,4,FALSE)</f>
        <v>1847470</v>
      </c>
      <c r="O353" s="38">
        <f>VLOOKUP($E353,'ZipCode Coordinates'!$A:$E,5,FALSE)</f>
        <v>6320620</v>
      </c>
      <c r="P353" s="38">
        <f>VLOOKUP($F353,'ZipCode Coordinates'!$A:$E,4,FALSE)</f>
        <v>1907910</v>
      </c>
      <c r="Q353" s="38">
        <f>VLOOKUP($F353,'ZipCode Coordinates'!$A:$E,5,FALSE)</f>
        <v>6269540</v>
      </c>
      <c r="R353" s="230" t="str">
        <f>IFERROR(VLOOKUP($L353,'External Gateways'!$A$6:$D$10,2,FALSE),"")</f>
        <v/>
      </c>
      <c r="S353" s="38">
        <f>IFERROR(VLOOKUP($L353,'External Gateways'!$A$6:$D$10,3,FALSE),N353)</f>
        <v>1847470</v>
      </c>
      <c r="T353" s="38">
        <f>IFERROR(VLOOKUP($L353,'External Gateways'!$A$6:$D$10,4,FALSE),O353)</f>
        <v>6320620</v>
      </c>
      <c r="U353" s="231">
        <f t="shared" si="15"/>
        <v>0</v>
      </c>
      <c r="V353" s="231">
        <f t="shared" si="16"/>
        <v>56</v>
      </c>
    </row>
    <row r="354" spans="1:22" ht="15" customHeight="1" x14ac:dyDescent="0.45">
      <c r="A354" s="216">
        <v>2447</v>
      </c>
      <c r="B354" s="316" t="s">
        <v>261</v>
      </c>
      <c r="C354" s="316" t="s">
        <v>95</v>
      </c>
      <c r="D354" s="316" t="s">
        <v>249</v>
      </c>
      <c r="E354" s="67">
        <v>92591</v>
      </c>
      <c r="F354" s="318">
        <v>92055</v>
      </c>
      <c r="G354" s="317">
        <v>108</v>
      </c>
      <c r="H354" s="316" t="s">
        <v>237</v>
      </c>
      <c r="I354" s="317">
        <v>7</v>
      </c>
      <c r="J354" s="318">
        <f t="shared" si="17"/>
        <v>6</v>
      </c>
      <c r="K354" s="67" t="s">
        <v>95</v>
      </c>
      <c r="L354" s="316" t="s">
        <v>222</v>
      </c>
      <c r="M354" s="316" t="s">
        <v>249</v>
      </c>
      <c r="N354" s="38">
        <f>VLOOKUP($E354,'ZipCode Coordinates'!$A:$E,4,FALSE)</f>
        <v>2138420</v>
      </c>
      <c r="O354" s="38">
        <f>VLOOKUP($E354,'ZipCode Coordinates'!$A:$E,5,FALSE)</f>
        <v>6299220</v>
      </c>
      <c r="P354" s="38">
        <f>VLOOKUP($F354,'ZipCode Coordinates'!$A:$E,4,FALSE)</f>
        <v>2082470</v>
      </c>
      <c r="Q354" s="38">
        <f>VLOOKUP($F354,'ZipCode Coordinates'!$A:$E,5,FALSE)</f>
        <v>6206470</v>
      </c>
      <c r="R354" s="230" t="str">
        <f>IFERROR(VLOOKUP($L354,'External Gateways'!$A$6:$D$10,2,FALSE),"")</f>
        <v>I-15</v>
      </c>
      <c r="S354" s="38">
        <f>IFERROR(VLOOKUP($L354,'External Gateways'!$A$6:$D$10,3,FALSE),N354)</f>
        <v>2102195</v>
      </c>
      <c r="T354" s="38">
        <f>IFERROR(VLOOKUP($L354,'External Gateways'!$A$6:$D$10,4,FALSE),O354)</f>
        <v>6289147</v>
      </c>
      <c r="U354" s="231">
        <f t="shared" si="15"/>
        <v>7.1211011888925713</v>
      </c>
      <c r="V354" s="231">
        <f t="shared" si="16"/>
        <v>93.757797622214852</v>
      </c>
    </row>
    <row r="355" spans="1:22" ht="15" customHeight="1" x14ac:dyDescent="0.45">
      <c r="A355" s="216">
        <v>2448</v>
      </c>
      <c r="B355" s="316" t="s">
        <v>276</v>
      </c>
      <c r="C355" s="316" t="s">
        <v>220</v>
      </c>
      <c r="D355" s="316" t="s">
        <v>216</v>
      </c>
      <c r="E355" s="67">
        <v>92173</v>
      </c>
      <c r="F355" s="318">
        <v>92113</v>
      </c>
      <c r="G355" s="317">
        <v>65</v>
      </c>
      <c r="H355" s="316" t="s">
        <v>217</v>
      </c>
      <c r="I355" s="317">
        <v>7</v>
      </c>
      <c r="J355" s="318">
        <f t="shared" si="17"/>
        <v>6</v>
      </c>
      <c r="K355" s="67" t="s">
        <v>97</v>
      </c>
      <c r="L355" s="316" t="s">
        <v>218</v>
      </c>
      <c r="M355" s="316" t="s">
        <v>216</v>
      </c>
      <c r="N355" s="38">
        <f>VLOOKUP($E355,'ZipCode Coordinates'!$A:$E,4,FALSE)</f>
        <v>1782600</v>
      </c>
      <c r="O355" s="38">
        <f>VLOOKUP($E355,'ZipCode Coordinates'!$A:$E,5,FALSE)</f>
        <v>6315070</v>
      </c>
      <c r="P355" s="38">
        <f>VLOOKUP($F355,'ZipCode Coordinates'!$A:$E,4,FALSE)</f>
        <v>1834470</v>
      </c>
      <c r="Q355" s="38">
        <f>VLOOKUP($F355,'ZipCode Coordinates'!$A:$E,5,FALSE)</f>
        <v>6294590</v>
      </c>
      <c r="R355" s="230" t="str">
        <f>IFERROR(VLOOKUP($L355,'External Gateways'!$A$6:$D$10,2,FALSE),"")</f>
        <v/>
      </c>
      <c r="S355" s="38">
        <f>IFERROR(VLOOKUP($L355,'External Gateways'!$A$6:$D$10,3,FALSE),N355)</f>
        <v>1782600</v>
      </c>
      <c r="T355" s="38">
        <f>IFERROR(VLOOKUP($L355,'External Gateways'!$A$6:$D$10,4,FALSE),O355)</f>
        <v>6315070</v>
      </c>
      <c r="U355" s="231">
        <f t="shared" si="15"/>
        <v>0</v>
      </c>
      <c r="V355" s="231">
        <f t="shared" si="16"/>
        <v>65</v>
      </c>
    </row>
    <row r="356" spans="1:22" ht="15" customHeight="1" x14ac:dyDescent="0.45">
      <c r="A356" s="216">
        <v>2455</v>
      </c>
      <c r="B356" s="316" t="s">
        <v>369</v>
      </c>
      <c r="C356" s="316" t="s">
        <v>291</v>
      </c>
      <c r="D356" s="316" t="s">
        <v>224</v>
      </c>
      <c r="E356" s="67">
        <v>92592</v>
      </c>
      <c r="F356" s="318">
        <v>92029</v>
      </c>
      <c r="G356" s="317">
        <v>60</v>
      </c>
      <c r="H356" s="316" t="s">
        <v>241</v>
      </c>
      <c r="I356" s="317">
        <v>7</v>
      </c>
      <c r="J356" s="318">
        <f t="shared" si="17"/>
        <v>6</v>
      </c>
      <c r="K356" s="67" t="s">
        <v>97</v>
      </c>
      <c r="L356" s="316" t="s">
        <v>222</v>
      </c>
      <c r="M356" s="316" t="s">
        <v>224</v>
      </c>
      <c r="N356" s="38">
        <f>VLOOKUP($E356,'ZipCode Coordinates'!$A:$E,4,FALSE)</f>
        <v>2128740</v>
      </c>
      <c r="O356" s="38">
        <f>VLOOKUP($E356,'ZipCode Coordinates'!$A:$E,5,FALSE)</f>
        <v>6328900</v>
      </c>
      <c r="P356" s="38">
        <f>VLOOKUP($F356,'ZipCode Coordinates'!$A:$E,4,FALSE)</f>
        <v>1974260</v>
      </c>
      <c r="Q356" s="38">
        <f>VLOOKUP($F356,'ZipCode Coordinates'!$A:$E,5,FALSE)</f>
        <v>6291680</v>
      </c>
      <c r="R356" s="230" t="str">
        <f>IFERROR(VLOOKUP($L356,'External Gateways'!$A$6:$D$10,2,FALSE),"")</f>
        <v>I-15</v>
      </c>
      <c r="S356" s="38">
        <f>IFERROR(VLOOKUP($L356,'External Gateways'!$A$6:$D$10,3,FALSE),N356)</f>
        <v>2102195</v>
      </c>
      <c r="T356" s="38">
        <f>IFERROR(VLOOKUP($L356,'External Gateways'!$A$6:$D$10,4,FALSE),O356)</f>
        <v>6289147</v>
      </c>
      <c r="U356" s="231">
        <f t="shared" si="15"/>
        <v>9.0532245169037147</v>
      </c>
      <c r="V356" s="231">
        <f t="shared" si="16"/>
        <v>41.893550966192571</v>
      </c>
    </row>
    <row r="357" spans="1:22" ht="15" customHeight="1" x14ac:dyDescent="0.45">
      <c r="A357" s="216">
        <v>2456</v>
      </c>
      <c r="B357" s="316" t="s">
        <v>383</v>
      </c>
      <c r="C357" s="316" t="s">
        <v>230</v>
      </c>
      <c r="D357" s="316" t="s">
        <v>231</v>
      </c>
      <c r="E357" s="67">
        <v>92591</v>
      </c>
      <c r="F357" s="318">
        <v>92122</v>
      </c>
      <c r="G357" s="317">
        <v>112</v>
      </c>
      <c r="H357" s="316" t="s">
        <v>262</v>
      </c>
      <c r="I357" s="317">
        <v>8</v>
      </c>
      <c r="J357" s="318">
        <f t="shared" si="17"/>
        <v>7</v>
      </c>
      <c r="K357" s="67" t="s">
        <v>97</v>
      </c>
      <c r="L357" s="316" t="s">
        <v>222</v>
      </c>
      <c r="M357" s="316" t="s">
        <v>231</v>
      </c>
      <c r="N357" s="38">
        <f>VLOOKUP($E357,'ZipCode Coordinates'!$A:$E,4,FALSE)</f>
        <v>2138420</v>
      </c>
      <c r="O357" s="38">
        <f>VLOOKUP($E357,'ZipCode Coordinates'!$A:$E,5,FALSE)</f>
        <v>6299220</v>
      </c>
      <c r="P357" s="38">
        <f>VLOOKUP($F357,'ZipCode Coordinates'!$A:$E,4,FALSE)</f>
        <v>1893170</v>
      </c>
      <c r="Q357" s="38">
        <f>VLOOKUP($F357,'ZipCode Coordinates'!$A:$E,5,FALSE)</f>
        <v>6267940</v>
      </c>
      <c r="R357" s="230" t="str">
        <f>IFERROR(VLOOKUP($L357,'External Gateways'!$A$6:$D$10,2,FALSE),"")</f>
        <v>I-15</v>
      </c>
      <c r="S357" s="38">
        <f>IFERROR(VLOOKUP($L357,'External Gateways'!$A$6:$D$10,3,FALSE),N357)</f>
        <v>2102195</v>
      </c>
      <c r="T357" s="38">
        <f>IFERROR(VLOOKUP($L357,'External Gateways'!$A$6:$D$10,4,FALSE),O357)</f>
        <v>6289147</v>
      </c>
      <c r="U357" s="231">
        <f t="shared" si="15"/>
        <v>7.1211011888925713</v>
      </c>
      <c r="V357" s="231">
        <f t="shared" si="16"/>
        <v>97.757797622214852</v>
      </c>
    </row>
    <row r="358" spans="1:22" ht="15" customHeight="1" x14ac:dyDescent="0.45">
      <c r="A358" s="216">
        <v>2458</v>
      </c>
      <c r="B358" s="316" t="s">
        <v>383</v>
      </c>
      <c r="C358" s="316" t="s">
        <v>230</v>
      </c>
      <c r="D358" s="316" t="s">
        <v>231</v>
      </c>
      <c r="E358" s="67">
        <v>92104</v>
      </c>
      <c r="F358" s="318">
        <v>92122</v>
      </c>
      <c r="G358" s="317">
        <v>36</v>
      </c>
      <c r="H358" s="316" t="s">
        <v>217</v>
      </c>
      <c r="I358" s="317">
        <v>7</v>
      </c>
      <c r="J358" s="318">
        <f t="shared" si="17"/>
        <v>6</v>
      </c>
      <c r="K358" s="67" t="s">
        <v>97</v>
      </c>
      <c r="L358" s="316" t="s">
        <v>216</v>
      </c>
      <c r="M358" s="316" t="s">
        <v>231</v>
      </c>
      <c r="N358" s="38">
        <f>VLOOKUP($E358,'ZipCode Coordinates'!$A:$E,4,FALSE)</f>
        <v>1851190</v>
      </c>
      <c r="O358" s="38">
        <f>VLOOKUP($E358,'ZipCode Coordinates'!$A:$E,5,FALSE)</f>
        <v>6292080</v>
      </c>
      <c r="P358" s="38">
        <f>VLOOKUP($F358,'ZipCode Coordinates'!$A:$E,4,FALSE)</f>
        <v>1893170</v>
      </c>
      <c r="Q358" s="38">
        <f>VLOOKUP($F358,'ZipCode Coordinates'!$A:$E,5,FALSE)</f>
        <v>6267940</v>
      </c>
      <c r="R358" s="230" t="str">
        <f>IFERROR(VLOOKUP($L358,'External Gateways'!$A$6:$D$10,2,FALSE),"")</f>
        <v/>
      </c>
      <c r="S358" s="38">
        <f>IFERROR(VLOOKUP($L358,'External Gateways'!$A$6:$D$10,3,FALSE),N358)</f>
        <v>1851190</v>
      </c>
      <c r="T358" s="38">
        <f>IFERROR(VLOOKUP($L358,'External Gateways'!$A$6:$D$10,4,FALSE),O358)</f>
        <v>6292080</v>
      </c>
      <c r="U358" s="231">
        <f t="shared" si="15"/>
        <v>0</v>
      </c>
      <c r="V358" s="231">
        <f t="shared" si="16"/>
        <v>36</v>
      </c>
    </row>
    <row r="359" spans="1:22" ht="15" customHeight="1" x14ac:dyDescent="0.45">
      <c r="A359" s="216">
        <v>2460</v>
      </c>
      <c r="B359" s="316" t="s">
        <v>384</v>
      </c>
      <c r="C359" s="316" t="s">
        <v>230</v>
      </c>
      <c r="D359" s="316" t="s">
        <v>224</v>
      </c>
      <c r="E359" s="67">
        <v>92154</v>
      </c>
      <c r="F359" s="318">
        <v>92081</v>
      </c>
      <c r="G359" s="317">
        <v>102</v>
      </c>
      <c r="H359" s="316" t="s">
        <v>313</v>
      </c>
      <c r="I359" s="317">
        <v>7</v>
      </c>
      <c r="J359" s="318">
        <f t="shared" si="17"/>
        <v>6</v>
      </c>
      <c r="K359" s="67" t="s">
        <v>97</v>
      </c>
      <c r="L359" s="316" t="s">
        <v>218</v>
      </c>
      <c r="M359" s="316" t="s">
        <v>224</v>
      </c>
      <c r="N359" s="38">
        <f>VLOOKUP($E359,'ZipCode Coordinates'!$A:$E,4,FALSE)</f>
        <v>1787080</v>
      </c>
      <c r="O359" s="38">
        <f>VLOOKUP($E359,'ZipCode Coordinates'!$A:$E,5,FALSE)</f>
        <v>6330680</v>
      </c>
      <c r="P359" s="38">
        <f>VLOOKUP($F359,'ZipCode Coordinates'!$A:$E,4,FALSE)</f>
        <v>2005090</v>
      </c>
      <c r="Q359" s="38">
        <f>VLOOKUP($F359,'ZipCode Coordinates'!$A:$E,5,FALSE)</f>
        <v>6258440</v>
      </c>
      <c r="R359" s="230" t="str">
        <f>IFERROR(VLOOKUP($L359,'External Gateways'!$A$6:$D$10,2,FALSE),"")</f>
        <v/>
      </c>
      <c r="S359" s="38">
        <f>IFERROR(VLOOKUP($L359,'External Gateways'!$A$6:$D$10,3,FALSE),N359)</f>
        <v>1787080</v>
      </c>
      <c r="T359" s="38">
        <f>IFERROR(VLOOKUP($L359,'External Gateways'!$A$6:$D$10,4,FALSE),O359)</f>
        <v>6330680</v>
      </c>
      <c r="U359" s="231">
        <f t="shared" si="15"/>
        <v>0</v>
      </c>
      <c r="V359" s="231">
        <f t="shared" si="16"/>
        <v>102</v>
      </c>
    </row>
    <row r="360" spans="1:22" ht="15" customHeight="1" x14ac:dyDescent="0.45">
      <c r="A360" s="216">
        <v>2464</v>
      </c>
      <c r="B360" s="316" t="s">
        <v>385</v>
      </c>
      <c r="C360" s="316" t="s">
        <v>220</v>
      </c>
      <c r="D360" s="316" t="s">
        <v>249</v>
      </c>
      <c r="E360" s="67">
        <v>91910</v>
      </c>
      <c r="F360" s="318">
        <v>92056</v>
      </c>
      <c r="G360" s="317">
        <v>56</v>
      </c>
      <c r="H360" s="316" t="s">
        <v>239</v>
      </c>
      <c r="I360" s="317">
        <v>7</v>
      </c>
      <c r="J360" s="318">
        <f t="shared" si="17"/>
        <v>6</v>
      </c>
      <c r="K360" s="67" t="s">
        <v>97</v>
      </c>
      <c r="L360" s="316" t="s">
        <v>218</v>
      </c>
      <c r="M360" s="316" t="s">
        <v>249</v>
      </c>
      <c r="N360" s="38">
        <f>VLOOKUP($E360,'ZipCode Coordinates'!$A:$E,4,FALSE)</f>
        <v>1812850</v>
      </c>
      <c r="O360" s="38">
        <f>VLOOKUP($E360,'ZipCode Coordinates'!$A:$E,5,FALSE)</f>
        <v>6313650</v>
      </c>
      <c r="P360" s="38">
        <f>VLOOKUP($F360,'ZipCode Coordinates'!$A:$E,4,FALSE)</f>
        <v>2018560</v>
      </c>
      <c r="Q360" s="38">
        <f>VLOOKUP($F360,'ZipCode Coordinates'!$A:$E,5,FALSE)</f>
        <v>6243750</v>
      </c>
      <c r="R360" s="230" t="str">
        <f>IFERROR(VLOOKUP($L360,'External Gateways'!$A$6:$D$10,2,FALSE),"")</f>
        <v/>
      </c>
      <c r="S360" s="38">
        <f>IFERROR(VLOOKUP($L360,'External Gateways'!$A$6:$D$10,3,FALSE),N360)</f>
        <v>1812850</v>
      </c>
      <c r="T360" s="38">
        <f>IFERROR(VLOOKUP($L360,'External Gateways'!$A$6:$D$10,4,FALSE),O360)</f>
        <v>6313650</v>
      </c>
      <c r="U360" s="231">
        <f t="shared" si="15"/>
        <v>0</v>
      </c>
      <c r="V360" s="231">
        <f t="shared" si="16"/>
        <v>56</v>
      </c>
    </row>
    <row r="361" spans="1:22" ht="15" customHeight="1" x14ac:dyDescent="0.45">
      <c r="A361" s="216">
        <v>2465</v>
      </c>
      <c r="B361" s="316" t="s">
        <v>386</v>
      </c>
      <c r="C361" s="316" t="s">
        <v>220</v>
      </c>
      <c r="D361" s="316" t="s">
        <v>231</v>
      </c>
      <c r="E361" s="67">
        <v>92173</v>
      </c>
      <c r="F361" s="318">
        <v>92127</v>
      </c>
      <c r="G361" s="317">
        <v>70</v>
      </c>
      <c r="H361" s="316" t="s">
        <v>348</v>
      </c>
      <c r="I361" s="317">
        <v>8</v>
      </c>
      <c r="J361" s="318">
        <f t="shared" si="17"/>
        <v>7</v>
      </c>
      <c r="K361" s="67" t="s">
        <v>97</v>
      </c>
      <c r="L361" s="316" t="s">
        <v>218</v>
      </c>
      <c r="M361" s="316" t="s">
        <v>231</v>
      </c>
      <c r="N361" s="38">
        <f>VLOOKUP($E361,'ZipCode Coordinates'!$A:$E,4,FALSE)</f>
        <v>1782600</v>
      </c>
      <c r="O361" s="38">
        <f>VLOOKUP($E361,'ZipCode Coordinates'!$A:$E,5,FALSE)</f>
        <v>6315070</v>
      </c>
      <c r="P361" s="38">
        <f>VLOOKUP($F361,'ZipCode Coordinates'!$A:$E,4,FALSE)</f>
        <v>1951970</v>
      </c>
      <c r="Q361" s="38">
        <f>VLOOKUP($F361,'ZipCode Coordinates'!$A:$E,5,FALSE)</f>
        <v>6293830</v>
      </c>
      <c r="R361" s="230" t="str">
        <f>IFERROR(VLOOKUP($L361,'External Gateways'!$A$6:$D$10,2,FALSE),"")</f>
        <v/>
      </c>
      <c r="S361" s="38">
        <f>IFERROR(VLOOKUP($L361,'External Gateways'!$A$6:$D$10,3,FALSE),N361)</f>
        <v>1782600</v>
      </c>
      <c r="T361" s="38">
        <f>IFERROR(VLOOKUP($L361,'External Gateways'!$A$6:$D$10,4,FALSE),O361)</f>
        <v>6315070</v>
      </c>
      <c r="U361" s="231">
        <f t="shared" si="15"/>
        <v>0</v>
      </c>
      <c r="V361" s="231">
        <f t="shared" si="16"/>
        <v>70</v>
      </c>
    </row>
    <row r="362" spans="1:22" ht="15" customHeight="1" x14ac:dyDescent="0.45">
      <c r="A362" s="216">
        <v>2466</v>
      </c>
      <c r="B362" s="316" t="s">
        <v>386</v>
      </c>
      <c r="C362" s="316" t="s">
        <v>220</v>
      </c>
      <c r="D362" s="316" t="s">
        <v>231</v>
      </c>
      <c r="E362" s="67">
        <v>92173</v>
      </c>
      <c r="F362" s="318">
        <v>92127</v>
      </c>
      <c r="G362" s="317">
        <v>72</v>
      </c>
      <c r="H362" s="316" t="s">
        <v>343</v>
      </c>
      <c r="I362" s="317">
        <v>9</v>
      </c>
      <c r="J362" s="318">
        <f t="shared" si="17"/>
        <v>8</v>
      </c>
      <c r="K362" s="67" t="s">
        <v>97</v>
      </c>
      <c r="L362" s="316" t="s">
        <v>218</v>
      </c>
      <c r="M362" s="316" t="s">
        <v>231</v>
      </c>
      <c r="N362" s="38">
        <f>VLOOKUP($E362,'ZipCode Coordinates'!$A:$E,4,FALSE)</f>
        <v>1782600</v>
      </c>
      <c r="O362" s="38">
        <f>VLOOKUP($E362,'ZipCode Coordinates'!$A:$E,5,FALSE)</f>
        <v>6315070</v>
      </c>
      <c r="P362" s="38">
        <f>VLOOKUP($F362,'ZipCode Coordinates'!$A:$E,4,FALSE)</f>
        <v>1951970</v>
      </c>
      <c r="Q362" s="38">
        <f>VLOOKUP($F362,'ZipCode Coordinates'!$A:$E,5,FALSE)</f>
        <v>6293830</v>
      </c>
      <c r="R362" s="230" t="str">
        <f>IFERROR(VLOOKUP($L362,'External Gateways'!$A$6:$D$10,2,FALSE),"")</f>
        <v/>
      </c>
      <c r="S362" s="38">
        <f>IFERROR(VLOOKUP($L362,'External Gateways'!$A$6:$D$10,3,FALSE),N362)</f>
        <v>1782600</v>
      </c>
      <c r="T362" s="38">
        <f>IFERROR(VLOOKUP($L362,'External Gateways'!$A$6:$D$10,4,FALSE),O362)</f>
        <v>6315070</v>
      </c>
      <c r="U362" s="231">
        <f t="shared" si="15"/>
        <v>0</v>
      </c>
      <c r="V362" s="231">
        <f t="shared" si="16"/>
        <v>72</v>
      </c>
    </row>
    <row r="363" spans="1:22" ht="15" customHeight="1" x14ac:dyDescent="0.45">
      <c r="A363" s="216">
        <v>2471</v>
      </c>
      <c r="B363" s="316" t="s">
        <v>365</v>
      </c>
      <c r="C363" s="316" t="s">
        <v>230</v>
      </c>
      <c r="D363" s="316" t="s">
        <v>231</v>
      </c>
      <c r="E363" s="67">
        <v>92596</v>
      </c>
      <c r="F363" s="318">
        <v>92064</v>
      </c>
      <c r="G363" s="317">
        <v>90</v>
      </c>
      <c r="H363" s="316" t="s">
        <v>241</v>
      </c>
      <c r="I363" s="317">
        <v>7</v>
      </c>
      <c r="J363" s="318">
        <f t="shared" si="17"/>
        <v>6</v>
      </c>
      <c r="K363" s="67" t="s">
        <v>97</v>
      </c>
      <c r="L363" s="316" t="s">
        <v>222</v>
      </c>
      <c r="M363" s="316" t="s">
        <v>231</v>
      </c>
      <c r="N363" s="38">
        <f>VLOOKUP($E363,'ZipCode Coordinates'!$A:$E,4,FALSE)</f>
        <v>2177700</v>
      </c>
      <c r="O363" s="38">
        <f>VLOOKUP($E363,'ZipCode Coordinates'!$A:$E,5,FALSE)</f>
        <v>6311340</v>
      </c>
      <c r="P363" s="38">
        <f>VLOOKUP($F363,'ZipCode Coordinates'!$A:$E,4,FALSE)</f>
        <v>1939040</v>
      </c>
      <c r="Q363" s="38">
        <f>VLOOKUP($F363,'ZipCode Coordinates'!$A:$E,5,FALSE)</f>
        <v>6325350</v>
      </c>
      <c r="R363" s="230" t="str">
        <f>IFERROR(VLOOKUP($L363,'External Gateways'!$A$6:$D$10,2,FALSE),"")</f>
        <v>I-15</v>
      </c>
      <c r="S363" s="38">
        <f>IFERROR(VLOOKUP($L363,'External Gateways'!$A$6:$D$10,3,FALSE),N363)</f>
        <v>2102195</v>
      </c>
      <c r="T363" s="38">
        <f>IFERROR(VLOOKUP($L363,'External Gateways'!$A$6:$D$10,4,FALSE),O363)</f>
        <v>6289147</v>
      </c>
      <c r="U363" s="231">
        <f t="shared" si="15"/>
        <v>14.905115649451727</v>
      </c>
      <c r="V363" s="231">
        <f t="shared" si="16"/>
        <v>60.189768701096547</v>
      </c>
    </row>
    <row r="364" spans="1:22" ht="15" customHeight="1" x14ac:dyDescent="0.45">
      <c r="A364" s="216">
        <v>2472</v>
      </c>
      <c r="B364" s="316" t="s">
        <v>387</v>
      </c>
      <c r="C364" s="316" t="s">
        <v>234</v>
      </c>
      <c r="D364" s="316" t="s">
        <v>231</v>
      </c>
      <c r="E364" s="67">
        <v>91941</v>
      </c>
      <c r="F364" s="318">
        <v>92161</v>
      </c>
      <c r="G364" s="317">
        <v>46</v>
      </c>
      <c r="H364" s="316" t="s">
        <v>269</v>
      </c>
      <c r="I364" s="317">
        <v>7</v>
      </c>
      <c r="J364" s="318">
        <f t="shared" si="17"/>
        <v>6</v>
      </c>
      <c r="K364" s="67" t="s">
        <v>271</v>
      </c>
      <c r="L364" s="316" t="s">
        <v>227</v>
      </c>
      <c r="M364" s="316" t="s">
        <v>231</v>
      </c>
      <c r="N364" s="38">
        <f>VLOOKUP($E364,'ZipCode Coordinates'!$A:$E,4,FALSE)</f>
        <v>1857090</v>
      </c>
      <c r="O364" s="38">
        <f>VLOOKUP($E364,'ZipCode Coordinates'!$A:$E,5,FALSE)</f>
        <v>6332960</v>
      </c>
      <c r="P364" s="38">
        <f>VLOOKUP($F364,'ZipCode Coordinates'!$A:$E,4,FALSE)</f>
        <v>1899477</v>
      </c>
      <c r="Q364" s="38">
        <f>VLOOKUP($F364,'ZipCode Coordinates'!$A:$E,5,FALSE)</f>
        <v>6258957</v>
      </c>
      <c r="R364" s="230" t="str">
        <f>IFERROR(VLOOKUP($L364,'External Gateways'!$A$6:$D$10,2,FALSE),"")</f>
        <v/>
      </c>
      <c r="S364" s="38">
        <f>IFERROR(VLOOKUP($L364,'External Gateways'!$A$6:$D$10,3,FALSE),N364)</f>
        <v>1857090</v>
      </c>
      <c r="T364" s="38">
        <f>IFERROR(VLOOKUP($L364,'External Gateways'!$A$6:$D$10,4,FALSE),O364)</f>
        <v>6332960</v>
      </c>
      <c r="U364" s="231">
        <f t="shared" si="15"/>
        <v>0</v>
      </c>
      <c r="V364" s="231">
        <f t="shared" si="16"/>
        <v>46</v>
      </c>
    </row>
    <row r="365" spans="1:22" ht="15" customHeight="1" x14ac:dyDescent="0.45">
      <c r="A365" s="216">
        <v>2474</v>
      </c>
      <c r="B365" s="316" t="s">
        <v>388</v>
      </c>
      <c r="C365" s="316" t="s">
        <v>291</v>
      </c>
      <c r="D365" s="316" t="s">
        <v>231</v>
      </c>
      <c r="E365" s="67">
        <v>92020</v>
      </c>
      <c r="F365" s="318">
        <v>92127</v>
      </c>
      <c r="G365" s="317">
        <v>71</v>
      </c>
      <c r="H365" s="316" t="s">
        <v>217</v>
      </c>
      <c r="I365" s="317">
        <v>7</v>
      </c>
      <c r="J365" s="318">
        <f t="shared" si="17"/>
        <v>6</v>
      </c>
      <c r="K365" s="67" t="s">
        <v>97</v>
      </c>
      <c r="L365" s="316" t="s">
        <v>227</v>
      </c>
      <c r="M365" s="316" t="s">
        <v>231</v>
      </c>
      <c r="N365" s="38">
        <f>VLOOKUP($E365,'ZipCode Coordinates'!$A:$E,4,FALSE)</f>
        <v>1870340</v>
      </c>
      <c r="O365" s="38">
        <f>VLOOKUP($E365,'ZipCode Coordinates'!$A:$E,5,FALSE)</f>
        <v>6340260</v>
      </c>
      <c r="P365" s="38">
        <f>VLOOKUP($F365,'ZipCode Coordinates'!$A:$E,4,FALSE)</f>
        <v>1951970</v>
      </c>
      <c r="Q365" s="38">
        <f>VLOOKUP($F365,'ZipCode Coordinates'!$A:$E,5,FALSE)</f>
        <v>6293830</v>
      </c>
      <c r="R365" s="230" t="str">
        <f>IFERROR(VLOOKUP($L365,'External Gateways'!$A$6:$D$10,2,FALSE),"")</f>
        <v/>
      </c>
      <c r="S365" s="38">
        <f>IFERROR(VLOOKUP($L365,'External Gateways'!$A$6:$D$10,3,FALSE),N365)</f>
        <v>1870340</v>
      </c>
      <c r="T365" s="38">
        <f>IFERROR(VLOOKUP($L365,'External Gateways'!$A$6:$D$10,4,FALSE),O365)</f>
        <v>6340260</v>
      </c>
      <c r="U365" s="231">
        <f t="shared" si="15"/>
        <v>0</v>
      </c>
      <c r="V365" s="231">
        <f t="shared" si="16"/>
        <v>71</v>
      </c>
    </row>
    <row r="366" spans="1:22" ht="15" customHeight="1" x14ac:dyDescent="0.45">
      <c r="A366" s="216">
        <v>2475</v>
      </c>
      <c r="B366" s="316" t="s">
        <v>383</v>
      </c>
      <c r="C366" s="316" t="s">
        <v>230</v>
      </c>
      <c r="D366" s="316" t="s">
        <v>231</v>
      </c>
      <c r="E366" s="67">
        <v>92069</v>
      </c>
      <c r="F366" s="318">
        <v>92122</v>
      </c>
      <c r="G366" s="317">
        <v>66</v>
      </c>
      <c r="H366" s="316" t="s">
        <v>241</v>
      </c>
      <c r="I366" s="317">
        <v>7</v>
      </c>
      <c r="J366" s="318">
        <f t="shared" si="17"/>
        <v>6</v>
      </c>
      <c r="K366" s="67" t="s">
        <v>97</v>
      </c>
      <c r="L366" s="316" t="s">
        <v>224</v>
      </c>
      <c r="M366" s="316" t="s">
        <v>231</v>
      </c>
      <c r="N366" s="38">
        <f>VLOOKUP($E366,'ZipCode Coordinates'!$A:$E,4,FALSE)</f>
        <v>2008640</v>
      </c>
      <c r="O366" s="38">
        <f>VLOOKUP($E366,'ZipCode Coordinates'!$A:$E,5,FALSE)</f>
        <v>6283870</v>
      </c>
      <c r="P366" s="38">
        <f>VLOOKUP($F366,'ZipCode Coordinates'!$A:$E,4,FALSE)</f>
        <v>1893170</v>
      </c>
      <c r="Q366" s="38">
        <f>VLOOKUP($F366,'ZipCode Coordinates'!$A:$E,5,FALSE)</f>
        <v>6267940</v>
      </c>
      <c r="R366" s="230" t="str">
        <f>IFERROR(VLOOKUP($L366,'External Gateways'!$A$6:$D$10,2,FALSE),"")</f>
        <v/>
      </c>
      <c r="S366" s="38">
        <f>IFERROR(VLOOKUP($L366,'External Gateways'!$A$6:$D$10,3,FALSE),N366)</f>
        <v>2008640</v>
      </c>
      <c r="T366" s="38">
        <f>IFERROR(VLOOKUP($L366,'External Gateways'!$A$6:$D$10,4,FALSE),O366)</f>
        <v>6283870</v>
      </c>
      <c r="U366" s="231">
        <f t="shared" si="15"/>
        <v>0</v>
      </c>
      <c r="V366" s="231">
        <f t="shared" si="16"/>
        <v>66</v>
      </c>
    </row>
    <row r="367" spans="1:22" ht="15" customHeight="1" x14ac:dyDescent="0.45">
      <c r="A367" s="216">
        <v>2477</v>
      </c>
      <c r="B367" s="316" t="s">
        <v>386</v>
      </c>
      <c r="C367" s="316" t="s">
        <v>220</v>
      </c>
      <c r="D367" s="316" t="s">
        <v>231</v>
      </c>
      <c r="E367" s="67">
        <v>92173</v>
      </c>
      <c r="F367" s="318">
        <v>92127</v>
      </c>
      <c r="G367" s="317">
        <v>110</v>
      </c>
      <c r="H367" s="316" t="s">
        <v>288</v>
      </c>
      <c r="I367" s="317">
        <v>15</v>
      </c>
      <c r="J367" s="318">
        <f t="shared" si="17"/>
        <v>14</v>
      </c>
      <c r="K367" s="67" t="s">
        <v>97</v>
      </c>
      <c r="L367" s="316" t="s">
        <v>218</v>
      </c>
      <c r="M367" s="316" t="s">
        <v>231</v>
      </c>
      <c r="N367" s="38">
        <f>VLOOKUP($E367,'ZipCode Coordinates'!$A:$E,4,FALSE)</f>
        <v>1782600</v>
      </c>
      <c r="O367" s="38">
        <f>VLOOKUP($E367,'ZipCode Coordinates'!$A:$E,5,FALSE)</f>
        <v>6315070</v>
      </c>
      <c r="P367" s="38">
        <f>VLOOKUP($F367,'ZipCode Coordinates'!$A:$E,4,FALSE)</f>
        <v>1951970</v>
      </c>
      <c r="Q367" s="38">
        <f>VLOOKUP($F367,'ZipCode Coordinates'!$A:$E,5,FALSE)</f>
        <v>6293830</v>
      </c>
      <c r="R367" s="230" t="str">
        <f>IFERROR(VLOOKUP($L367,'External Gateways'!$A$6:$D$10,2,FALSE),"")</f>
        <v/>
      </c>
      <c r="S367" s="38">
        <f>IFERROR(VLOOKUP($L367,'External Gateways'!$A$6:$D$10,3,FALSE),N367)</f>
        <v>1782600</v>
      </c>
      <c r="T367" s="38">
        <f>IFERROR(VLOOKUP($L367,'External Gateways'!$A$6:$D$10,4,FALSE),O367)</f>
        <v>6315070</v>
      </c>
      <c r="U367" s="231">
        <f t="shared" si="15"/>
        <v>0</v>
      </c>
      <c r="V367" s="231">
        <f t="shared" si="16"/>
        <v>110</v>
      </c>
    </row>
    <row r="368" spans="1:22" ht="15" customHeight="1" x14ac:dyDescent="0.45">
      <c r="A368" s="216">
        <v>2480</v>
      </c>
      <c r="B368" s="316" t="s">
        <v>380</v>
      </c>
      <c r="C368" s="316" t="s">
        <v>95</v>
      </c>
      <c r="D368" s="316" t="s">
        <v>216</v>
      </c>
      <c r="E368" s="67">
        <v>92592</v>
      </c>
      <c r="F368" s="318">
        <v>92106</v>
      </c>
      <c r="G368" s="317">
        <v>144</v>
      </c>
      <c r="H368" s="316" t="s">
        <v>313</v>
      </c>
      <c r="I368" s="317">
        <v>7</v>
      </c>
      <c r="J368" s="318">
        <f t="shared" si="17"/>
        <v>6</v>
      </c>
      <c r="K368" s="67" t="s">
        <v>95</v>
      </c>
      <c r="L368" s="316" t="s">
        <v>222</v>
      </c>
      <c r="M368" s="316" t="s">
        <v>216</v>
      </c>
      <c r="N368" s="38">
        <f>VLOOKUP($E368,'ZipCode Coordinates'!$A:$E,4,FALSE)</f>
        <v>2128740</v>
      </c>
      <c r="O368" s="38">
        <f>VLOOKUP($E368,'ZipCode Coordinates'!$A:$E,5,FALSE)</f>
        <v>6328900</v>
      </c>
      <c r="P368" s="38">
        <f>VLOOKUP($F368,'ZipCode Coordinates'!$A:$E,4,FALSE)</f>
        <v>1842660</v>
      </c>
      <c r="Q368" s="38">
        <f>VLOOKUP($F368,'ZipCode Coordinates'!$A:$E,5,FALSE)</f>
        <v>6259060</v>
      </c>
      <c r="R368" s="230" t="str">
        <f>IFERROR(VLOOKUP($L368,'External Gateways'!$A$6:$D$10,2,FALSE),"")</f>
        <v>I-15</v>
      </c>
      <c r="S368" s="38">
        <f>IFERROR(VLOOKUP($L368,'External Gateways'!$A$6:$D$10,3,FALSE),N368)</f>
        <v>2102195</v>
      </c>
      <c r="T368" s="38">
        <f>IFERROR(VLOOKUP($L368,'External Gateways'!$A$6:$D$10,4,FALSE),O368)</f>
        <v>6289147</v>
      </c>
      <c r="U368" s="231">
        <f t="shared" si="15"/>
        <v>9.0532245169037147</v>
      </c>
      <c r="V368" s="231">
        <f t="shared" si="16"/>
        <v>125.89355096619258</v>
      </c>
    </row>
    <row r="369" spans="1:22" ht="15" customHeight="1" x14ac:dyDescent="0.45">
      <c r="A369" s="216">
        <v>2481</v>
      </c>
      <c r="B369" s="316" t="s">
        <v>272</v>
      </c>
      <c r="C369" s="316" t="s">
        <v>234</v>
      </c>
      <c r="D369" s="316" t="s">
        <v>273</v>
      </c>
      <c r="E369" s="67">
        <v>92021</v>
      </c>
      <c r="F369" s="318">
        <v>91962</v>
      </c>
      <c r="G369" s="317">
        <v>50</v>
      </c>
      <c r="H369" s="316" t="s">
        <v>274</v>
      </c>
      <c r="I369" s="317">
        <v>7</v>
      </c>
      <c r="J369" s="318">
        <f t="shared" si="17"/>
        <v>6</v>
      </c>
      <c r="K369" s="67" t="s">
        <v>271</v>
      </c>
      <c r="L369" s="316" t="s">
        <v>227</v>
      </c>
      <c r="M369" s="316" t="s">
        <v>273</v>
      </c>
      <c r="N369" s="38">
        <f>VLOOKUP($E369,'ZipCode Coordinates'!$A:$E,4,FALSE)</f>
        <v>1885700</v>
      </c>
      <c r="O369" s="38">
        <f>VLOOKUP($E369,'ZipCode Coordinates'!$A:$E,5,FALSE)</f>
        <v>6371420</v>
      </c>
      <c r="P369" s="38">
        <f>VLOOKUP($F369,'ZipCode Coordinates'!$A:$E,4,FALSE)</f>
        <v>1874980</v>
      </c>
      <c r="Q369" s="38">
        <f>VLOOKUP($F369,'ZipCode Coordinates'!$A:$E,5,FALSE)</f>
        <v>6499110</v>
      </c>
      <c r="R369" s="230" t="str">
        <f>IFERROR(VLOOKUP($L369,'External Gateways'!$A$6:$D$10,2,FALSE),"")</f>
        <v/>
      </c>
      <c r="S369" s="38">
        <f>IFERROR(VLOOKUP($L369,'External Gateways'!$A$6:$D$10,3,FALSE),N369)</f>
        <v>1885700</v>
      </c>
      <c r="T369" s="38">
        <f>IFERROR(VLOOKUP($L369,'External Gateways'!$A$6:$D$10,4,FALSE),O369)</f>
        <v>6371420</v>
      </c>
      <c r="U369" s="231">
        <f t="shared" si="15"/>
        <v>0</v>
      </c>
      <c r="V369" s="231">
        <f t="shared" si="16"/>
        <v>50</v>
      </c>
    </row>
    <row r="370" spans="1:22" ht="15" customHeight="1" x14ac:dyDescent="0.45">
      <c r="A370" s="216">
        <v>2482</v>
      </c>
      <c r="B370" s="316" t="s">
        <v>383</v>
      </c>
      <c r="C370" s="316" t="s">
        <v>230</v>
      </c>
      <c r="D370" s="316" t="s">
        <v>231</v>
      </c>
      <c r="E370" s="67">
        <v>92694</v>
      </c>
      <c r="F370" s="318">
        <v>92122</v>
      </c>
      <c r="G370" s="317">
        <v>128</v>
      </c>
      <c r="H370" s="316" t="s">
        <v>241</v>
      </c>
      <c r="I370" s="317">
        <v>7</v>
      </c>
      <c r="J370" s="318">
        <f t="shared" si="17"/>
        <v>6</v>
      </c>
      <c r="K370" s="67" t="s">
        <v>97</v>
      </c>
      <c r="L370" s="316" t="s">
        <v>242</v>
      </c>
      <c r="M370" s="316" t="s">
        <v>231</v>
      </c>
      <c r="N370" s="38">
        <f>VLOOKUP($E370,'ZipCode Coordinates'!$A:$E,4,FALSE)</f>
        <v>2145940</v>
      </c>
      <c r="O370" s="38">
        <f>VLOOKUP($E370,'ZipCode Coordinates'!$A:$E,5,FALSE)</f>
        <v>6138400</v>
      </c>
      <c r="P370" s="38">
        <f>VLOOKUP($F370,'ZipCode Coordinates'!$A:$E,4,FALSE)</f>
        <v>1893170</v>
      </c>
      <c r="Q370" s="38">
        <f>VLOOKUP($F370,'ZipCode Coordinates'!$A:$E,5,FALSE)</f>
        <v>6267940</v>
      </c>
      <c r="R370" s="230" t="str">
        <f>IFERROR(VLOOKUP($L370,'External Gateways'!$A$6:$D$10,2,FALSE),"")</f>
        <v>I-5</v>
      </c>
      <c r="S370" s="38">
        <f>IFERROR(VLOOKUP($L370,'External Gateways'!$A$6:$D$10,3,FALSE),N370)</f>
        <v>2090594</v>
      </c>
      <c r="T370" s="38">
        <f>IFERROR(VLOOKUP($L370,'External Gateways'!$A$6:$D$10,4,FALSE),O370)</f>
        <v>6151524</v>
      </c>
      <c r="U370" s="231">
        <f t="shared" si="15"/>
        <v>10.772868271729953</v>
      </c>
      <c r="V370" s="231">
        <f t="shared" si="16"/>
        <v>106.45426345654009</v>
      </c>
    </row>
    <row r="371" spans="1:22" ht="15" customHeight="1" x14ac:dyDescent="0.45">
      <c r="A371" s="216">
        <v>2483</v>
      </c>
      <c r="B371" s="316" t="s">
        <v>379</v>
      </c>
      <c r="C371" s="316" t="s">
        <v>291</v>
      </c>
      <c r="D371" s="316" t="s">
        <v>231</v>
      </c>
      <c r="E371" s="67">
        <v>92139</v>
      </c>
      <c r="F371" s="318">
        <v>92127</v>
      </c>
      <c r="G371" s="317">
        <v>62</v>
      </c>
      <c r="H371" s="316" t="s">
        <v>311</v>
      </c>
      <c r="I371" s="317">
        <v>7</v>
      </c>
      <c r="J371" s="318">
        <f t="shared" si="17"/>
        <v>6</v>
      </c>
      <c r="K371" s="67" t="s">
        <v>97</v>
      </c>
      <c r="L371" s="316" t="s">
        <v>216</v>
      </c>
      <c r="M371" s="316" t="s">
        <v>231</v>
      </c>
      <c r="N371" s="38">
        <f>VLOOKUP($E371,'ZipCode Coordinates'!$A:$E,4,FALSE)</f>
        <v>1828110</v>
      </c>
      <c r="O371" s="38">
        <f>VLOOKUP($E371,'ZipCode Coordinates'!$A:$E,5,FALSE)</f>
        <v>6315850</v>
      </c>
      <c r="P371" s="38">
        <f>VLOOKUP($F371,'ZipCode Coordinates'!$A:$E,4,FALSE)</f>
        <v>1951970</v>
      </c>
      <c r="Q371" s="38">
        <f>VLOOKUP($F371,'ZipCode Coordinates'!$A:$E,5,FALSE)</f>
        <v>6293830</v>
      </c>
      <c r="R371" s="230" t="str">
        <f>IFERROR(VLOOKUP($L371,'External Gateways'!$A$6:$D$10,2,FALSE),"")</f>
        <v/>
      </c>
      <c r="S371" s="38">
        <f>IFERROR(VLOOKUP($L371,'External Gateways'!$A$6:$D$10,3,FALSE),N371)</f>
        <v>1828110</v>
      </c>
      <c r="T371" s="38">
        <f>IFERROR(VLOOKUP($L371,'External Gateways'!$A$6:$D$10,4,FALSE),O371)</f>
        <v>6315850</v>
      </c>
      <c r="U371" s="231">
        <f t="shared" si="15"/>
        <v>0</v>
      </c>
      <c r="V371" s="231">
        <f t="shared" si="16"/>
        <v>62</v>
      </c>
    </row>
    <row r="372" spans="1:22" ht="15" customHeight="1" x14ac:dyDescent="0.45">
      <c r="A372" s="216">
        <v>2484</v>
      </c>
      <c r="B372" s="316" t="s">
        <v>383</v>
      </c>
      <c r="C372" s="316" t="s">
        <v>230</v>
      </c>
      <c r="D372" s="316" t="s">
        <v>231</v>
      </c>
      <c r="E372" s="67">
        <v>92128</v>
      </c>
      <c r="F372" s="318">
        <v>92122</v>
      </c>
      <c r="G372" s="317">
        <v>38</v>
      </c>
      <c r="H372" s="316" t="s">
        <v>241</v>
      </c>
      <c r="I372" s="317">
        <v>7</v>
      </c>
      <c r="J372" s="318">
        <f t="shared" si="17"/>
        <v>6</v>
      </c>
      <c r="K372" s="67" t="s">
        <v>97</v>
      </c>
      <c r="L372" s="316" t="s">
        <v>231</v>
      </c>
      <c r="M372" s="316" t="s">
        <v>231</v>
      </c>
      <c r="N372" s="38">
        <f>VLOOKUP($E372,'ZipCode Coordinates'!$A:$E,4,FALSE)</f>
        <v>1943580</v>
      </c>
      <c r="O372" s="38">
        <f>VLOOKUP($E372,'ZipCode Coordinates'!$A:$E,5,FALSE)</f>
        <v>6309440</v>
      </c>
      <c r="P372" s="38">
        <f>VLOOKUP($F372,'ZipCode Coordinates'!$A:$E,4,FALSE)</f>
        <v>1893170</v>
      </c>
      <c r="Q372" s="38">
        <f>VLOOKUP($F372,'ZipCode Coordinates'!$A:$E,5,FALSE)</f>
        <v>6267940</v>
      </c>
      <c r="R372" s="230" t="str">
        <f>IFERROR(VLOOKUP($L372,'External Gateways'!$A$6:$D$10,2,FALSE),"")</f>
        <v/>
      </c>
      <c r="S372" s="38">
        <f>IFERROR(VLOOKUP($L372,'External Gateways'!$A$6:$D$10,3,FALSE),N372)</f>
        <v>1943580</v>
      </c>
      <c r="T372" s="38">
        <f>IFERROR(VLOOKUP($L372,'External Gateways'!$A$6:$D$10,4,FALSE),O372)</f>
        <v>6309440</v>
      </c>
      <c r="U372" s="231">
        <f t="shared" si="15"/>
        <v>0</v>
      </c>
      <c r="V372" s="231">
        <f t="shared" si="16"/>
        <v>38</v>
      </c>
    </row>
    <row r="373" spans="1:22" ht="15" customHeight="1" x14ac:dyDescent="0.45">
      <c r="A373" s="216">
        <v>2485</v>
      </c>
      <c r="B373" s="316" t="s">
        <v>314</v>
      </c>
      <c r="C373" s="316" t="s">
        <v>291</v>
      </c>
      <c r="D373" s="316" t="s">
        <v>231</v>
      </c>
      <c r="E373" s="67">
        <v>92154</v>
      </c>
      <c r="F373" s="318">
        <v>92161</v>
      </c>
      <c r="G373" s="317">
        <v>58</v>
      </c>
      <c r="H373" s="316" t="s">
        <v>235</v>
      </c>
      <c r="I373" s="317">
        <v>7</v>
      </c>
      <c r="J373" s="318">
        <f t="shared" si="17"/>
        <v>6</v>
      </c>
      <c r="K373" s="67" t="s">
        <v>271</v>
      </c>
      <c r="L373" s="316" t="s">
        <v>218</v>
      </c>
      <c r="M373" s="316" t="s">
        <v>231</v>
      </c>
      <c r="N373" s="38">
        <f>VLOOKUP($E373,'ZipCode Coordinates'!$A:$E,4,FALSE)</f>
        <v>1787080</v>
      </c>
      <c r="O373" s="38">
        <f>VLOOKUP($E373,'ZipCode Coordinates'!$A:$E,5,FALSE)</f>
        <v>6330680</v>
      </c>
      <c r="P373" s="38">
        <f>VLOOKUP($F373,'ZipCode Coordinates'!$A:$E,4,FALSE)</f>
        <v>1899477</v>
      </c>
      <c r="Q373" s="38">
        <f>VLOOKUP($F373,'ZipCode Coordinates'!$A:$E,5,FALSE)</f>
        <v>6258957</v>
      </c>
      <c r="R373" s="230" t="str">
        <f>IFERROR(VLOOKUP($L373,'External Gateways'!$A$6:$D$10,2,FALSE),"")</f>
        <v/>
      </c>
      <c r="S373" s="38">
        <f>IFERROR(VLOOKUP($L373,'External Gateways'!$A$6:$D$10,3,FALSE),N373)</f>
        <v>1787080</v>
      </c>
      <c r="T373" s="38">
        <f>IFERROR(VLOOKUP($L373,'External Gateways'!$A$6:$D$10,4,FALSE),O373)</f>
        <v>6330680</v>
      </c>
      <c r="U373" s="231">
        <f t="shared" si="15"/>
        <v>0</v>
      </c>
      <c r="V373" s="231">
        <f t="shared" si="16"/>
        <v>58</v>
      </c>
    </row>
    <row r="374" spans="1:22" ht="15" customHeight="1" x14ac:dyDescent="0.45">
      <c r="A374" s="216">
        <v>2488</v>
      </c>
      <c r="B374" s="316" t="s">
        <v>389</v>
      </c>
      <c r="C374" s="316" t="s">
        <v>234</v>
      </c>
      <c r="D374" s="316" t="s">
        <v>216</v>
      </c>
      <c r="E374" s="67">
        <v>91913</v>
      </c>
      <c r="F374" s="318">
        <v>92101</v>
      </c>
      <c r="G374" s="317">
        <v>65</v>
      </c>
      <c r="H374" s="316" t="s">
        <v>235</v>
      </c>
      <c r="I374" s="317">
        <v>7</v>
      </c>
      <c r="J374" s="318">
        <f t="shared" si="17"/>
        <v>6</v>
      </c>
      <c r="K374" s="67" t="s">
        <v>97</v>
      </c>
      <c r="L374" s="316" t="s">
        <v>218</v>
      </c>
      <c r="M374" s="316" t="s">
        <v>216</v>
      </c>
      <c r="N374" s="38">
        <f>VLOOKUP($E374,'ZipCode Coordinates'!$A:$E,4,FALSE)</f>
        <v>1810320</v>
      </c>
      <c r="O374" s="38">
        <f>VLOOKUP($E374,'ZipCode Coordinates'!$A:$E,5,FALSE)</f>
        <v>6334990</v>
      </c>
      <c r="P374" s="38">
        <f>VLOOKUP($F374,'ZipCode Coordinates'!$A:$E,4,FALSE)</f>
        <v>1844080</v>
      </c>
      <c r="Q374" s="38">
        <f>VLOOKUP($F374,'ZipCode Coordinates'!$A:$E,5,FALSE)</f>
        <v>6278770</v>
      </c>
      <c r="R374" s="230" t="str">
        <f>IFERROR(VLOOKUP($L374,'External Gateways'!$A$6:$D$10,2,FALSE),"")</f>
        <v/>
      </c>
      <c r="S374" s="38">
        <f>IFERROR(VLOOKUP($L374,'External Gateways'!$A$6:$D$10,3,FALSE),N374)</f>
        <v>1810320</v>
      </c>
      <c r="T374" s="38">
        <f>IFERROR(VLOOKUP($L374,'External Gateways'!$A$6:$D$10,4,FALSE),O374)</f>
        <v>6334990</v>
      </c>
      <c r="U374" s="231">
        <f t="shared" si="15"/>
        <v>0</v>
      </c>
      <c r="V374" s="231">
        <f t="shared" si="16"/>
        <v>65</v>
      </c>
    </row>
    <row r="375" spans="1:22" ht="15" customHeight="1" x14ac:dyDescent="0.45">
      <c r="A375" s="216">
        <v>2489</v>
      </c>
      <c r="B375" s="316" t="s">
        <v>390</v>
      </c>
      <c r="C375" s="316" t="s">
        <v>230</v>
      </c>
      <c r="D375" s="316" t="s">
        <v>249</v>
      </c>
      <c r="E375" s="67">
        <v>92656</v>
      </c>
      <c r="F375" s="318">
        <v>92008</v>
      </c>
      <c r="G375" s="317">
        <v>94</v>
      </c>
      <c r="H375" s="316" t="s">
        <v>311</v>
      </c>
      <c r="I375" s="317">
        <v>7</v>
      </c>
      <c r="J375" s="318">
        <f t="shared" si="17"/>
        <v>6</v>
      </c>
      <c r="K375" s="67" t="s">
        <v>97</v>
      </c>
      <c r="L375" s="316" t="s">
        <v>242</v>
      </c>
      <c r="M375" s="316" t="s">
        <v>249</v>
      </c>
      <c r="N375" s="38">
        <f>VLOOKUP($E375,'ZipCode Coordinates'!$A:$E,4,FALSE)</f>
        <v>2156060</v>
      </c>
      <c r="O375" s="38">
        <f>VLOOKUP($E375,'ZipCode Coordinates'!$A:$E,5,FALSE)</f>
        <v>6110250</v>
      </c>
      <c r="P375" s="38">
        <f>VLOOKUP($F375,'ZipCode Coordinates'!$A:$E,4,FALSE)</f>
        <v>1998660</v>
      </c>
      <c r="Q375" s="38">
        <f>VLOOKUP($F375,'ZipCode Coordinates'!$A:$E,5,FALSE)</f>
        <v>6234650</v>
      </c>
      <c r="R375" s="230" t="str">
        <f>IFERROR(VLOOKUP($L375,'External Gateways'!$A$6:$D$10,2,FALSE),"")</f>
        <v>I-5</v>
      </c>
      <c r="S375" s="38">
        <f>IFERROR(VLOOKUP($L375,'External Gateways'!$A$6:$D$10,3,FALSE),N375)</f>
        <v>2090594</v>
      </c>
      <c r="T375" s="38">
        <f>IFERROR(VLOOKUP($L375,'External Gateways'!$A$6:$D$10,4,FALSE),O375)</f>
        <v>6151524</v>
      </c>
      <c r="U375" s="231">
        <f t="shared" si="15"/>
        <v>14.65735375542155</v>
      </c>
      <c r="V375" s="231">
        <f t="shared" si="16"/>
        <v>64.685292489156893</v>
      </c>
    </row>
    <row r="376" spans="1:22" ht="15" customHeight="1" x14ac:dyDescent="0.45">
      <c r="A376" s="216">
        <v>2491</v>
      </c>
      <c r="B376" s="316" t="s">
        <v>258</v>
      </c>
      <c r="C376" s="316" t="s">
        <v>95</v>
      </c>
      <c r="D376" s="316" t="s">
        <v>216</v>
      </c>
      <c r="E376" s="67">
        <v>92563</v>
      </c>
      <c r="F376" s="318">
        <v>92136</v>
      </c>
      <c r="G376" s="317">
        <v>122</v>
      </c>
      <c r="H376" s="316" t="s">
        <v>239</v>
      </c>
      <c r="I376" s="317">
        <v>7</v>
      </c>
      <c r="J376" s="318">
        <f t="shared" si="17"/>
        <v>6</v>
      </c>
      <c r="K376" s="67" t="s">
        <v>95</v>
      </c>
      <c r="L376" s="316" t="s">
        <v>222</v>
      </c>
      <c r="M376" s="316" t="s">
        <v>216</v>
      </c>
      <c r="N376" s="38">
        <f>VLOOKUP($E376,'ZipCode Coordinates'!$A:$E,4,FALSE)</f>
        <v>2156450</v>
      </c>
      <c r="O376" s="38">
        <f>VLOOKUP($E376,'ZipCode Coordinates'!$A:$E,5,FALSE)</f>
        <v>6288710</v>
      </c>
      <c r="P376" s="38">
        <f>VLOOKUP($F376,'ZipCode Coordinates'!$A:$E,4,FALSE)</f>
        <v>1828370</v>
      </c>
      <c r="Q376" s="38">
        <f>VLOOKUP($F376,'ZipCode Coordinates'!$A:$E,5,FALSE)</f>
        <v>6293940</v>
      </c>
      <c r="R376" s="230" t="str">
        <f>IFERROR(VLOOKUP($L376,'External Gateways'!$A$6:$D$10,2,FALSE),"")</f>
        <v>I-15</v>
      </c>
      <c r="S376" s="38">
        <f>IFERROR(VLOOKUP($L376,'External Gateways'!$A$6:$D$10,3,FALSE),N376)</f>
        <v>2102195</v>
      </c>
      <c r="T376" s="38">
        <f>IFERROR(VLOOKUP($L376,'External Gateways'!$A$6:$D$10,4,FALSE),O376)</f>
        <v>6289147</v>
      </c>
      <c r="U376" s="231">
        <f t="shared" si="15"/>
        <v>10.275901494735123</v>
      </c>
      <c r="V376" s="231">
        <f t="shared" si="16"/>
        <v>101.44819701052975</v>
      </c>
    </row>
    <row r="377" spans="1:22" ht="15" customHeight="1" x14ac:dyDescent="0.45">
      <c r="A377" s="216">
        <v>2493</v>
      </c>
      <c r="B377" s="316" t="s">
        <v>261</v>
      </c>
      <c r="C377" s="316" t="s">
        <v>95</v>
      </c>
      <c r="D377" s="316" t="s">
        <v>249</v>
      </c>
      <c r="E377" s="67">
        <v>92592</v>
      </c>
      <c r="F377" s="318">
        <v>92055</v>
      </c>
      <c r="G377" s="317">
        <v>52</v>
      </c>
      <c r="H377" s="316" t="s">
        <v>348</v>
      </c>
      <c r="I377" s="317">
        <v>8</v>
      </c>
      <c r="J377" s="318">
        <f t="shared" si="17"/>
        <v>7</v>
      </c>
      <c r="K377" s="67" t="s">
        <v>95</v>
      </c>
      <c r="L377" s="316" t="s">
        <v>222</v>
      </c>
      <c r="M377" s="316" t="s">
        <v>249</v>
      </c>
      <c r="N377" s="38">
        <f>VLOOKUP($E377,'ZipCode Coordinates'!$A:$E,4,FALSE)</f>
        <v>2128740</v>
      </c>
      <c r="O377" s="38">
        <f>VLOOKUP($E377,'ZipCode Coordinates'!$A:$E,5,FALSE)</f>
        <v>6328900</v>
      </c>
      <c r="P377" s="38">
        <f>VLOOKUP($F377,'ZipCode Coordinates'!$A:$E,4,FALSE)</f>
        <v>2082470</v>
      </c>
      <c r="Q377" s="38">
        <f>VLOOKUP($F377,'ZipCode Coordinates'!$A:$E,5,FALSE)</f>
        <v>6206470</v>
      </c>
      <c r="R377" s="230" t="str">
        <f>IFERROR(VLOOKUP($L377,'External Gateways'!$A$6:$D$10,2,FALSE),"")</f>
        <v>I-15</v>
      </c>
      <c r="S377" s="38">
        <f>IFERROR(VLOOKUP($L377,'External Gateways'!$A$6:$D$10,3,FALSE),N377)</f>
        <v>2102195</v>
      </c>
      <c r="T377" s="38">
        <f>IFERROR(VLOOKUP($L377,'External Gateways'!$A$6:$D$10,4,FALSE),O377)</f>
        <v>6289147</v>
      </c>
      <c r="U377" s="231">
        <f t="shared" si="15"/>
        <v>9.0532245169037147</v>
      </c>
      <c r="V377" s="231">
        <f t="shared" si="16"/>
        <v>33.893550966192571</v>
      </c>
    </row>
    <row r="378" spans="1:22" ht="15" customHeight="1" x14ac:dyDescent="0.45">
      <c r="A378" s="216">
        <v>2502</v>
      </c>
      <c r="B378" s="316" t="s">
        <v>391</v>
      </c>
      <c r="C378" s="316" t="s">
        <v>230</v>
      </c>
      <c r="D378" s="316" t="s">
        <v>231</v>
      </c>
      <c r="E378" s="67">
        <v>91902</v>
      </c>
      <c r="F378" s="318">
        <v>92121</v>
      </c>
      <c r="G378" s="317">
        <v>30</v>
      </c>
      <c r="H378" s="316" t="s">
        <v>241</v>
      </c>
      <c r="I378" s="317">
        <v>7</v>
      </c>
      <c r="J378" s="318">
        <f t="shared" si="17"/>
        <v>6</v>
      </c>
      <c r="K378" s="67" t="s">
        <v>97</v>
      </c>
      <c r="L378" s="316" t="s">
        <v>218</v>
      </c>
      <c r="M378" s="316" t="s">
        <v>231</v>
      </c>
      <c r="N378" s="38">
        <f>VLOOKUP($E378,'ZipCode Coordinates'!$A:$E,4,FALSE)</f>
        <v>1825850</v>
      </c>
      <c r="O378" s="38">
        <f>VLOOKUP($E378,'ZipCode Coordinates'!$A:$E,5,FALSE)</f>
        <v>6329330</v>
      </c>
      <c r="P378" s="38">
        <f>VLOOKUP($F378,'ZipCode Coordinates'!$A:$E,4,FALSE)</f>
        <v>1907910</v>
      </c>
      <c r="Q378" s="38">
        <f>VLOOKUP($F378,'ZipCode Coordinates'!$A:$E,5,FALSE)</f>
        <v>6269540</v>
      </c>
      <c r="R378" s="230" t="str">
        <f>IFERROR(VLOOKUP($L378,'External Gateways'!$A$6:$D$10,2,FALSE),"")</f>
        <v/>
      </c>
      <c r="S378" s="38">
        <f>IFERROR(VLOOKUP($L378,'External Gateways'!$A$6:$D$10,3,FALSE),N378)</f>
        <v>1825850</v>
      </c>
      <c r="T378" s="38">
        <f>IFERROR(VLOOKUP($L378,'External Gateways'!$A$6:$D$10,4,FALSE),O378)</f>
        <v>6329330</v>
      </c>
      <c r="U378" s="231">
        <f t="shared" si="15"/>
        <v>0</v>
      </c>
      <c r="V378" s="231">
        <f t="shared" si="16"/>
        <v>30</v>
      </c>
    </row>
    <row r="379" spans="1:22" ht="15" customHeight="1" x14ac:dyDescent="0.45">
      <c r="A379" s="216">
        <v>2507</v>
      </c>
      <c r="B379" s="316" t="s">
        <v>392</v>
      </c>
      <c r="C379" s="316" t="s">
        <v>220</v>
      </c>
      <c r="D379" s="316" t="s">
        <v>249</v>
      </c>
      <c r="E379" s="67">
        <v>92530</v>
      </c>
      <c r="F379" s="318">
        <v>92056</v>
      </c>
      <c r="G379" s="317">
        <v>98</v>
      </c>
      <c r="H379" s="316" t="s">
        <v>348</v>
      </c>
      <c r="I379" s="317">
        <v>8</v>
      </c>
      <c r="J379" s="318">
        <f t="shared" si="17"/>
        <v>7</v>
      </c>
      <c r="K379" s="67" t="s">
        <v>97</v>
      </c>
      <c r="L379" s="316" t="s">
        <v>222</v>
      </c>
      <c r="M379" s="316" t="s">
        <v>249</v>
      </c>
      <c r="N379" s="38">
        <f>VLOOKUP($E379,'ZipCode Coordinates'!$A:$E,4,FALSE)</f>
        <v>2166440</v>
      </c>
      <c r="O379" s="38">
        <f>VLOOKUP($E379,'ZipCode Coordinates'!$A:$E,5,FALSE)</f>
        <v>6212730</v>
      </c>
      <c r="P379" s="38">
        <f>VLOOKUP($F379,'ZipCode Coordinates'!$A:$E,4,FALSE)</f>
        <v>2018560</v>
      </c>
      <c r="Q379" s="38">
        <f>VLOOKUP($F379,'ZipCode Coordinates'!$A:$E,5,FALSE)</f>
        <v>6243750</v>
      </c>
      <c r="R379" s="230" t="str">
        <f>IFERROR(VLOOKUP($L379,'External Gateways'!$A$6:$D$10,2,FALSE),"")</f>
        <v>I-15</v>
      </c>
      <c r="S379" s="38">
        <f>IFERROR(VLOOKUP($L379,'External Gateways'!$A$6:$D$10,3,FALSE),N379)</f>
        <v>2102195</v>
      </c>
      <c r="T379" s="38">
        <f>IFERROR(VLOOKUP($L379,'External Gateways'!$A$6:$D$10,4,FALSE),O379)</f>
        <v>6289147</v>
      </c>
      <c r="U379" s="231">
        <f t="shared" si="15"/>
        <v>18.908097166137583</v>
      </c>
      <c r="V379" s="231">
        <f t="shared" si="16"/>
        <v>60.183805667724833</v>
      </c>
    </row>
    <row r="380" spans="1:22" ht="15" customHeight="1" x14ac:dyDescent="0.45">
      <c r="A380" s="216">
        <v>2508</v>
      </c>
      <c r="B380" s="316" t="s">
        <v>392</v>
      </c>
      <c r="C380" s="316" t="s">
        <v>220</v>
      </c>
      <c r="D380" s="316" t="s">
        <v>249</v>
      </c>
      <c r="E380" s="67">
        <v>92705</v>
      </c>
      <c r="F380" s="318">
        <v>92056</v>
      </c>
      <c r="G380" s="317">
        <v>116</v>
      </c>
      <c r="H380" s="316" t="s">
        <v>259</v>
      </c>
      <c r="I380" s="317">
        <v>8</v>
      </c>
      <c r="J380" s="318">
        <f t="shared" si="17"/>
        <v>7</v>
      </c>
      <c r="K380" s="67" t="s">
        <v>97</v>
      </c>
      <c r="L380" s="316" t="s">
        <v>242</v>
      </c>
      <c r="M380" s="316" t="s">
        <v>249</v>
      </c>
      <c r="N380" s="38">
        <f>VLOOKUP($E380,'ZipCode Coordinates'!$A:$E,4,FALSE)</f>
        <v>2222620</v>
      </c>
      <c r="O380" s="38">
        <f>VLOOKUP($E380,'ZipCode Coordinates'!$A:$E,5,FALSE)</f>
        <v>6086280</v>
      </c>
      <c r="P380" s="38">
        <f>VLOOKUP($F380,'ZipCode Coordinates'!$A:$E,4,FALSE)</f>
        <v>2018560</v>
      </c>
      <c r="Q380" s="38">
        <f>VLOOKUP($F380,'ZipCode Coordinates'!$A:$E,5,FALSE)</f>
        <v>6243750</v>
      </c>
      <c r="R380" s="230" t="str">
        <f>IFERROR(VLOOKUP($L380,'External Gateways'!$A$6:$D$10,2,FALSE),"")</f>
        <v>I-5</v>
      </c>
      <c r="S380" s="38">
        <f>IFERROR(VLOOKUP($L380,'External Gateways'!$A$6:$D$10,3,FALSE),N380)</f>
        <v>2090594</v>
      </c>
      <c r="T380" s="38">
        <f>IFERROR(VLOOKUP($L380,'External Gateways'!$A$6:$D$10,4,FALSE),O380)</f>
        <v>6151524</v>
      </c>
      <c r="U380" s="231">
        <f t="shared" si="15"/>
        <v>27.891525450356564</v>
      </c>
      <c r="V380" s="231">
        <f t="shared" si="16"/>
        <v>60.216949099286872</v>
      </c>
    </row>
    <row r="381" spans="1:22" ht="15" customHeight="1" x14ac:dyDescent="0.45">
      <c r="A381" s="216">
        <v>2513</v>
      </c>
      <c r="B381" s="316" t="s">
        <v>272</v>
      </c>
      <c r="C381" s="316" t="s">
        <v>234</v>
      </c>
      <c r="D381" s="316" t="s">
        <v>273</v>
      </c>
      <c r="E381" s="67">
        <v>92251</v>
      </c>
      <c r="F381" s="318">
        <v>91905</v>
      </c>
      <c r="G381" s="317">
        <v>104</v>
      </c>
      <c r="H381" s="316" t="s">
        <v>241</v>
      </c>
      <c r="I381" s="317">
        <v>7</v>
      </c>
      <c r="J381" s="318">
        <f t="shared" si="17"/>
        <v>6</v>
      </c>
      <c r="K381" s="67" t="s">
        <v>271</v>
      </c>
      <c r="L381" s="316" t="s">
        <v>264</v>
      </c>
      <c r="M381" s="316" t="s">
        <v>273</v>
      </c>
      <c r="N381" s="38">
        <f>VLOOKUP($E381,'ZipCode Coordinates'!$A:$E,4,FALSE)</f>
        <v>1897340</v>
      </c>
      <c r="O381" s="38">
        <f>VLOOKUP($E381,'ZipCode Coordinates'!$A:$E,5,FALSE)</f>
        <v>6754590</v>
      </c>
      <c r="P381" s="38">
        <f>VLOOKUP($F381,'ZipCode Coordinates'!$A:$E,4,FALSE)</f>
        <v>1844120</v>
      </c>
      <c r="Q381" s="38">
        <f>VLOOKUP($F381,'ZipCode Coordinates'!$A:$E,5,FALSE)</f>
        <v>6545720</v>
      </c>
      <c r="R381" s="230" t="str">
        <f>IFERROR(VLOOKUP($L381,'External Gateways'!$A$6:$D$10,2,FALSE),"")</f>
        <v>I-8</v>
      </c>
      <c r="S381" s="38">
        <f>IFERROR(VLOOKUP($L381,'External Gateways'!$A$6:$D$10,3,FALSE),N381)</f>
        <v>1814524</v>
      </c>
      <c r="T381" s="38">
        <f>IFERROR(VLOOKUP($L381,'External Gateways'!$A$6:$D$10,4,FALSE),O381)</f>
        <v>6606089</v>
      </c>
      <c r="U381" s="231">
        <f t="shared" si="15"/>
        <v>32.203117091946467</v>
      </c>
      <c r="V381" s="231">
        <f t="shared" si="16"/>
        <v>39.593765816107066</v>
      </c>
    </row>
    <row r="382" spans="1:22" ht="15" customHeight="1" x14ac:dyDescent="0.45">
      <c r="A382" s="216">
        <v>2532</v>
      </c>
      <c r="B382" s="316" t="s">
        <v>367</v>
      </c>
      <c r="C382" s="316" t="s">
        <v>230</v>
      </c>
      <c r="D382" s="316" t="s">
        <v>231</v>
      </c>
      <c r="E382" s="67">
        <v>92114</v>
      </c>
      <c r="F382" s="318">
        <v>92128</v>
      </c>
      <c r="G382" s="317">
        <v>65</v>
      </c>
      <c r="H382" s="316" t="s">
        <v>268</v>
      </c>
      <c r="I382" s="317">
        <v>7</v>
      </c>
      <c r="J382" s="318">
        <f t="shared" si="17"/>
        <v>6</v>
      </c>
      <c r="K382" s="67" t="s">
        <v>97</v>
      </c>
      <c r="L382" s="316" t="s">
        <v>216</v>
      </c>
      <c r="M382" s="316" t="s">
        <v>231</v>
      </c>
      <c r="N382" s="38">
        <f>VLOOKUP($E382,'ZipCode Coordinates'!$A:$E,4,FALSE)</f>
        <v>1838250</v>
      </c>
      <c r="O382" s="38">
        <f>VLOOKUP($E382,'ZipCode Coordinates'!$A:$E,5,FALSE)</f>
        <v>6314020</v>
      </c>
      <c r="P382" s="38">
        <f>VLOOKUP($F382,'ZipCode Coordinates'!$A:$E,4,FALSE)</f>
        <v>1943580</v>
      </c>
      <c r="Q382" s="38">
        <f>VLOOKUP($F382,'ZipCode Coordinates'!$A:$E,5,FALSE)</f>
        <v>6309440</v>
      </c>
      <c r="R382" s="230" t="str">
        <f>IFERROR(VLOOKUP($L382,'External Gateways'!$A$6:$D$10,2,FALSE),"")</f>
        <v/>
      </c>
      <c r="S382" s="38">
        <f>IFERROR(VLOOKUP($L382,'External Gateways'!$A$6:$D$10,3,FALSE),N382)</f>
        <v>1838250</v>
      </c>
      <c r="T382" s="38">
        <f>IFERROR(VLOOKUP($L382,'External Gateways'!$A$6:$D$10,4,FALSE),O382)</f>
        <v>6314020</v>
      </c>
      <c r="U382" s="231">
        <f t="shared" si="15"/>
        <v>0</v>
      </c>
      <c r="V382" s="231">
        <f t="shared" si="16"/>
        <v>65</v>
      </c>
    </row>
    <row r="383" spans="1:22" ht="15" customHeight="1" x14ac:dyDescent="0.45">
      <c r="A383" s="216">
        <v>2533</v>
      </c>
      <c r="B383" s="316" t="s">
        <v>258</v>
      </c>
      <c r="C383" s="316" t="s">
        <v>95</v>
      </c>
      <c r="D383" s="316" t="s">
        <v>216</v>
      </c>
      <c r="E383" s="67">
        <v>92596</v>
      </c>
      <c r="F383" s="318">
        <v>92136</v>
      </c>
      <c r="G383" s="317">
        <v>134</v>
      </c>
      <c r="H383" s="316" t="s">
        <v>267</v>
      </c>
      <c r="I383" s="317">
        <v>8</v>
      </c>
      <c r="J383" s="318">
        <f t="shared" si="17"/>
        <v>7</v>
      </c>
      <c r="K383" s="67" t="s">
        <v>95</v>
      </c>
      <c r="L383" s="316" t="s">
        <v>222</v>
      </c>
      <c r="M383" s="316" t="s">
        <v>216</v>
      </c>
      <c r="N383" s="38">
        <f>VLOOKUP($E383,'ZipCode Coordinates'!$A:$E,4,FALSE)</f>
        <v>2177700</v>
      </c>
      <c r="O383" s="38">
        <f>VLOOKUP($E383,'ZipCode Coordinates'!$A:$E,5,FALSE)</f>
        <v>6311340</v>
      </c>
      <c r="P383" s="38">
        <f>VLOOKUP($F383,'ZipCode Coordinates'!$A:$E,4,FALSE)</f>
        <v>1828370</v>
      </c>
      <c r="Q383" s="38">
        <f>VLOOKUP($F383,'ZipCode Coordinates'!$A:$E,5,FALSE)</f>
        <v>6293940</v>
      </c>
      <c r="R383" s="230" t="str">
        <f>IFERROR(VLOOKUP($L383,'External Gateways'!$A$6:$D$10,2,FALSE),"")</f>
        <v>I-15</v>
      </c>
      <c r="S383" s="38">
        <f>IFERROR(VLOOKUP($L383,'External Gateways'!$A$6:$D$10,3,FALSE),N383)</f>
        <v>2102195</v>
      </c>
      <c r="T383" s="38">
        <f>IFERROR(VLOOKUP($L383,'External Gateways'!$A$6:$D$10,4,FALSE),O383)</f>
        <v>6289147</v>
      </c>
      <c r="U383" s="231">
        <f t="shared" si="15"/>
        <v>14.905115649451727</v>
      </c>
      <c r="V383" s="231">
        <f t="shared" si="16"/>
        <v>104.18976870109654</v>
      </c>
    </row>
    <row r="384" spans="1:22" ht="15" customHeight="1" x14ac:dyDescent="0.45">
      <c r="A384" s="216">
        <v>2534</v>
      </c>
      <c r="B384" s="316" t="s">
        <v>309</v>
      </c>
      <c r="C384" s="316" t="s">
        <v>299</v>
      </c>
      <c r="D384" s="316" t="s">
        <v>231</v>
      </c>
      <c r="E384" s="67">
        <v>91950</v>
      </c>
      <c r="F384" s="318">
        <v>92093</v>
      </c>
      <c r="G384" s="317">
        <v>38</v>
      </c>
      <c r="H384" s="316" t="s">
        <v>280</v>
      </c>
      <c r="I384" s="317">
        <v>10</v>
      </c>
      <c r="J384" s="318">
        <f t="shared" si="17"/>
        <v>9</v>
      </c>
      <c r="K384" s="67" t="s">
        <v>97</v>
      </c>
      <c r="L384" s="316" t="s">
        <v>216</v>
      </c>
      <c r="M384" s="316" t="s">
        <v>231</v>
      </c>
      <c r="N384" s="38">
        <f>VLOOKUP($E384,'ZipCode Coordinates'!$A:$E,4,FALSE)</f>
        <v>1823970</v>
      </c>
      <c r="O384" s="38">
        <f>VLOOKUP($E384,'ZipCode Coordinates'!$A:$E,5,FALSE)</f>
        <v>6302610</v>
      </c>
      <c r="P384" s="38">
        <f>VLOOKUP($F384,'ZipCode Coordinates'!$A:$E,4,FALSE)</f>
        <v>1901870</v>
      </c>
      <c r="Q384" s="38">
        <f>VLOOKUP($F384,'ZipCode Coordinates'!$A:$E,5,FALSE)</f>
        <v>6259600</v>
      </c>
      <c r="R384" s="230" t="str">
        <f>IFERROR(VLOOKUP($L384,'External Gateways'!$A$6:$D$10,2,FALSE),"")</f>
        <v/>
      </c>
      <c r="S384" s="38">
        <f>IFERROR(VLOOKUP($L384,'External Gateways'!$A$6:$D$10,3,FALSE),N384)</f>
        <v>1823970</v>
      </c>
      <c r="T384" s="38">
        <f>IFERROR(VLOOKUP($L384,'External Gateways'!$A$6:$D$10,4,FALSE),O384)</f>
        <v>6302610</v>
      </c>
      <c r="U384" s="231">
        <f t="shared" si="15"/>
        <v>0</v>
      </c>
      <c r="V384" s="231">
        <f t="shared" si="16"/>
        <v>38</v>
      </c>
    </row>
    <row r="385" spans="1:22" ht="15" customHeight="1" x14ac:dyDescent="0.45">
      <c r="A385" s="216">
        <v>2536</v>
      </c>
      <c r="B385" s="316" t="s">
        <v>352</v>
      </c>
      <c r="C385" s="316" t="s">
        <v>95</v>
      </c>
      <c r="D385" s="316" t="s">
        <v>264</v>
      </c>
      <c r="E385" s="67">
        <v>92108</v>
      </c>
      <c r="F385" s="318">
        <v>92243</v>
      </c>
      <c r="G385" s="317">
        <v>208</v>
      </c>
      <c r="H385" s="316" t="s">
        <v>285</v>
      </c>
      <c r="I385" s="317">
        <v>7</v>
      </c>
      <c r="J385" s="318">
        <f t="shared" si="17"/>
        <v>6</v>
      </c>
      <c r="K385" s="67" t="s">
        <v>95</v>
      </c>
      <c r="L385" s="316" t="s">
        <v>231</v>
      </c>
      <c r="M385" s="316" t="s">
        <v>264</v>
      </c>
      <c r="N385" s="38">
        <f>VLOOKUP($E385,'ZipCode Coordinates'!$A:$E,4,FALSE)</f>
        <v>1862470</v>
      </c>
      <c r="O385" s="38">
        <f>VLOOKUP($E385,'ZipCode Coordinates'!$A:$E,5,FALSE)</f>
        <v>6286860</v>
      </c>
      <c r="P385" s="38">
        <f>VLOOKUP($F385,'ZipCode Coordinates'!$A:$E,4,FALSE)</f>
        <v>1861900</v>
      </c>
      <c r="Q385" s="38">
        <f>VLOOKUP($F385,'ZipCode Coordinates'!$A:$E,5,FALSE)</f>
        <v>6761000</v>
      </c>
      <c r="R385" s="230" t="str">
        <f>IFERROR(VLOOKUP($L385,'External Gateways'!$A$6:$D$10,2,FALSE),"")</f>
        <v/>
      </c>
      <c r="S385" s="38">
        <f>IFERROR(VLOOKUP($L385,'External Gateways'!$A$6:$D$10,3,FALSE),N385)</f>
        <v>1862470</v>
      </c>
      <c r="T385" s="38">
        <f>IFERROR(VLOOKUP($L385,'External Gateways'!$A$6:$D$10,4,FALSE),O385)</f>
        <v>6286860</v>
      </c>
      <c r="U385" s="231">
        <f t="shared" si="15"/>
        <v>0</v>
      </c>
      <c r="V385" s="231">
        <f t="shared" si="16"/>
        <v>208</v>
      </c>
    </row>
    <row r="386" spans="1:22" ht="15" customHeight="1" x14ac:dyDescent="0.45">
      <c r="A386" s="216">
        <v>2541</v>
      </c>
      <c r="B386" s="316" t="s">
        <v>261</v>
      </c>
      <c r="C386" s="316" t="s">
        <v>95</v>
      </c>
      <c r="D386" s="316" t="s">
        <v>249</v>
      </c>
      <c r="E386" s="67">
        <v>92585</v>
      </c>
      <c r="F386" s="318">
        <v>92055</v>
      </c>
      <c r="G386" s="317">
        <v>92</v>
      </c>
      <c r="H386" s="316" t="s">
        <v>274</v>
      </c>
      <c r="I386" s="317">
        <v>7</v>
      </c>
      <c r="J386" s="318">
        <f t="shared" si="17"/>
        <v>6</v>
      </c>
      <c r="K386" s="67" t="s">
        <v>95</v>
      </c>
      <c r="L386" s="316" t="s">
        <v>222</v>
      </c>
      <c r="M386" s="316" t="s">
        <v>249</v>
      </c>
      <c r="N386" s="38">
        <f>VLOOKUP($E386,'ZipCode Coordinates'!$A:$E,4,FALSE)</f>
        <v>2214990</v>
      </c>
      <c r="O386" s="38">
        <f>VLOOKUP($E386,'ZipCode Coordinates'!$A:$E,5,FALSE)</f>
        <v>6281980</v>
      </c>
      <c r="P386" s="38">
        <f>VLOOKUP($F386,'ZipCode Coordinates'!$A:$E,4,FALSE)</f>
        <v>2082470</v>
      </c>
      <c r="Q386" s="38">
        <f>VLOOKUP($F386,'ZipCode Coordinates'!$A:$E,5,FALSE)</f>
        <v>6206470</v>
      </c>
      <c r="R386" s="230" t="str">
        <f>IFERROR(VLOOKUP($L386,'External Gateways'!$A$6:$D$10,2,FALSE),"")</f>
        <v>I-15</v>
      </c>
      <c r="S386" s="38">
        <f>IFERROR(VLOOKUP($L386,'External Gateways'!$A$6:$D$10,3,FALSE),N386)</f>
        <v>2102195</v>
      </c>
      <c r="T386" s="38">
        <f>IFERROR(VLOOKUP($L386,'External Gateways'!$A$6:$D$10,4,FALSE),O386)</f>
        <v>6289147</v>
      </c>
      <c r="U386" s="231">
        <f t="shared" si="15"/>
        <v>21.405770153912158</v>
      </c>
      <c r="V386" s="231">
        <f t="shared" si="16"/>
        <v>49.188459692175684</v>
      </c>
    </row>
    <row r="387" spans="1:22" ht="15" customHeight="1" x14ac:dyDescent="0.45">
      <c r="A387" s="216">
        <v>2542</v>
      </c>
      <c r="B387" s="316" t="s">
        <v>383</v>
      </c>
      <c r="C387" s="316" t="s">
        <v>230</v>
      </c>
      <c r="D387" s="316" t="s">
        <v>231</v>
      </c>
      <c r="E387" s="67">
        <v>92024</v>
      </c>
      <c r="F387" s="318">
        <v>92122</v>
      </c>
      <c r="G387" s="317">
        <v>79</v>
      </c>
      <c r="H387" s="316" t="s">
        <v>246</v>
      </c>
      <c r="I387" s="317">
        <v>7</v>
      </c>
      <c r="J387" s="318">
        <f t="shared" si="17"/>
        <v>6</v>
      </c>
      <c r="K387" s="67" t="s">
        <v>97</v>
      </c>
      <c r="L387" s="316" t="s">
        <v>249</v>
      </c>
      <c r="M387" s="316" t="s">
        <v>231</v>
      </c>
      <c r="N387" s="38">
        <f>VLOOKUP($E387,'ZipCode Coordinates'!$A:$E,4,FALSE)</f>
        <v>1966410</v>
      </c>
      <c r="O387" s="38">
        <f>VLOOKUP($E387,'ZipCode Coordinates'!$A:$E,5,FALSE)</f>
        <v>6253590</v>
      </c>
      <c r="P387" s="38">
        <f>VLOOKUP($F387,'ZipCode Coordinates'!$A:$E,4,FALSE)</f>
        <v>1893170</v>
      </c>
      <c r="Q387" s="38">
        <f>VLOOKUP($F387,'ZipCode Coordinates'!$A:$E,5,FALSE)</f>
        <v>6267940</v>
      </c>
      <c r="R387" s="230" t="str">
        <f>IFERROR(VLOOKUP($L387,'External Gateways'!$A$6:$D$10,2,FALSE),"")</f>
        <v/>
      </c>
      <c r="S387" s="38">
        <f>IFERROR(VLOOKUP($L387,'External Gateways'!$A$6:$D$10,3,FALSE),N387)</f>
        <v>1966410</v>
      </c>
      <c r="T387" s="38">
        <f>IFERROR(VLOOKUP($L387,'External Gateways'!$A$6:$D$10,4,FALSE),O387)</f>
        <v>6253590</v>
      </c>
      <c r="U387" s="231">
        <f t="shared" ref="U387:U450" si="18">SQRT((S387-N387)^2+(T387-O387)^2)/5280</f>
        <v>0</v>
      </c>
      <c r="V387" s="231">
        <f t="shared" ref="V387:V450" si="19">MAX(G387-2*U387,0)</f>
        <v>79</v>
      </c>
    </row>
    <row r="388" spans="1:22" ht="15" customHeight="1" x14ac:dyDescent="0.45">
      <c r="A388" s="216">
        <v>2544</v>
      </c>
      <c r="B388" s="316" t="s">
        <v>272</v>
      </c>
      <c r="C388" s="316" t="s">
        <v>234</v>
      </c>
      <c r="D388" s="316" t="s">
        <v>273</v>
      </c>
      <c r="E388" s="67">
        <v>91942</v>
      </c>
      <c r="F388" s="318">
        <v>91962</v>
      </c>
      <c r="G388" s="317">
        <v>74</v>
      </c>
      <c r="H388" s="316" t="s">
        <v>274</v>
      </c>
      <c r="I388" s="317">
        <v>7</v>
      </c>
      <c r="J388" s="318">
        <f t="shared" ref="J388:J451" si="20">I388-1</f>
        <v>6</v>
      </c>
      <c r="K388" s="67" t="s">
        <v>271</v>
      </c>
      <c r="L388" s="316" t="s">
        <v>227</v>
      </c>
      <c r="M388" s="316" t="s">
        <v>273</v>
      </c>
      <c r="N388" s="38">
        <f>VLOOKUP($E388,'ZipCode Coordinates'!$A:$E,4,FALSE)</f>
        <v>1863610</v>
      </c>
      <c r="O388" s="38">
        <f>VLOOKUP($E388,'ZipCode Coordinates'!$A:$E,5,FALSE)</f>
        <v>6324360</v>
      </c>
      <c r="P388" s="38">
        <f>VLOOKUP($F388,'ZipCode Coordinates'!$A:$E,4,FALSE)</f>
        <v>1874980</v>
      </c>
      <c r="Q388" s="38">
        <f>VLOOKUP($F388,'ZipCode Coordinates'!$A:$E,5,FALSE)</f>
        <v>6499110</v>
      </c>
      <c r="R388" s="230" t="str">
        <f>IFERROR(VLOOKUP($L388,'External Gateways'!$A$6:$D$10,2,FALSE),"")</f>
        <v/>
      </c>
      <c r="S388" s="38">
        <f>IFERROR(VLOOKUP($L388,'External Gateways'!$A$6:$D$10,3,FALSE),N388)</f>
        <v>1863610</v>
      </c>
      <c r="T388" s="38">
        <f>IFERROR(VLOOKUP($L388,'External Gateways'!$A$6:$D$10,4,FALSE),O388)</f>
        <v>6324360</v>
      </c>
      <c r="U388" s="231">
        <f t="shared" si="18"/>
        <v>0</v>
      </c>
      <c r="V388" s="231">
        <f t="shared" si="19"/>
        <v>74</v>
      </c>
    </row>
    <row r="389" spans="1:22" ht="15" customHeight="1" x14ac:dyDescent="0.45">
      <c r="A389" s="216">
        <v>2550</v>
      </c>
      <c r="B389" s="316" t="s">
        <v>272</v>
      </c>
      <c r="C389" s="316" t="s">
        <v>234</v>
      </c>
      <c r="D389" s="316" t="s">
        <v>227</v>
      </c>
      <c r="E389" s="67">
        <v>92563</v>
      </c>
      <c r="F389" s="318">
        <v>92071</v>
      </c>
      <c r="G389" s="317">
        <v>126</v>
      </c>
      <c r="H389" s="316" t="s">
        <v>239</v>
      </c>
      <c r="I389" s="317">
        <v>7</v>
      </c>
      <c r="J389" s="318">
        <f t="shared" si="20"/>
        <v>6</v>
      </c>
      <c r="K389" s="67" t="s">
        <v>271</v>
      </c>
      <c r="L389" s="316" t="s">
        <v>222</v>
      </c>
      <c r="M389" s="316" t="s">
        <v>227</v>
      </c>
      <c r="N389" s="38">
        <f>VLOOKUP($E389,'ZipCode Coordinates'!$A:$E,4,FALSE)</f>
        <v>2156450</v>
      </c>
      <c r="O389" s="38">
        <f>VLOOKUP($E389,'ZipCode Coordinates'!$A:$E,5,FALSE)</f>
        <v>6288710</v>
      </c>
      <c r="P389" s="38">
        <f>VLOOKUP($F389,'ZipCode Coordinates'!$A:$E,4,FALSE)</f>
        <v>1895600</v>
      </c>
      <c r="Q389" s="38">
        <f>VLOOKUP($F389,'ZipCode Coordinates'!$A:$E,5,FALSE)</f>
        <v>6327040</v>
      </c>
      <c r="R389" s="230" t="str">
        <f>IFERROR(VLOOKUP($L389,'External Gateways'!$A$6:$D$10,2,FALSE),"")</f>
        <v>I-15</v>
      </c>
      <c r="S389" s="38">
        <f>IFERROR(VLOOKUP($L389,'External Gateways'!$A$6:$D$10,3,FALSE),N389)</f>
        <v>2102195</v>
      </c>
      <c r="T389" s="38">
        <f>IFERROR(VLOOKUP($L389,'External Gateways'!$A$6:$D$10,4,FALSE),O389)</f>
        <v>6289147</v>
      </c>
      <c r="U389" s="231">
        <f t="shared" si="18"/>
        <v>10.275901494735123</v>
      </c>
      <c r="V389" s="231">
        <f t="shared" si="19"/>
        <v>105.44819701052975</v>
      </c>
    </row>
    <row r="390" spans="1:22" ht="15" customHeight="1" x14ac:dyDescent="0.45">
      <c r="A390" s="216">
        <v>2551</v>
      </c>
      <c r="B390" s="316" t="s">
        <v>276</v>
      </c>
      <c r="C390" s="316" t="s">
        <v>220</v>
      </c>
      <c r="D390" s="316" t="s">
        <v>216</v>
      </c>
      <c r="E390" s="67">
        <v>91932</v>
      </c>
      <c r="F390" s="318">
        <v>92113</v>
      </c>
      <c r="G390" s="317">
        <v>71</v>
      </c>
      <c r="H390" s="316" t="s">
        <v>217</v>
      </c>
      <c r="I390" s="317">
        <v>7</v>
      </c>
      <c r="J390" s="318">
        <f t="shared" si="20"/>
        <v>6</v>
      </c>
      <c r="K390" s="67" t="s">
        <v>97</v>
      </c>
      <c r="L390" s="316" t="s">
        <v>218</v>
      </c>
      <c r="M390" s="316" t="s">
        <v>216</v>
      </c>
      <c r="N390" s="38">
        <f>VLOOKUP($E390,'ZipCode Coordinates'!$A:$E,4,FALSE)</f>
        <v>1790360</v>
      </c>
      <c r="O390" s="38">
        <f>VLOOKUP($E390,'ZipCode Coordinates'!$A:$E,5,FALSE)</f>
        <v>6293930</v>
      </c>
      <c r="P390" s="38">
        <f>VLOOKUP($F390,'ZipCode Coordinates'!$A:$E,4,FALSE)</f>
        <v>1834470</v>
      </c>
      <c r="Q390" s="38">
        <f>VLOOKUP($F390,'ZipCode Coordinates'!$A:$E,5,FALSE)</f>
        <v>6294590</v>
      </c>
      <c r="R390" s="230" t="str">
        <f>IFERROR(VLOOKUP($L390,'External Gateways'!$A$6:$D$10,2,FALSE),"")</f>
        <v/>
      </c>
      <c r="S390" s="38">
        <f>IFERROR(VLOOKUP($L390,'External Gateways'!$A$6:$D$10,3,FALSE),N390)</f>
        <v>1790360</v>
      </c>
      <c r="T390" s="38">
        <f>IFERROR(VLOOKUP($L390,'External Gateways'!$A$6:$D$10,4,FALSE),O390)</f>
        <v>6293930</v>
      </c>
      <c r="U390" s="231">
        <f t="shared" si="18"/>
        <v>0</v>
      </c>
      <c r="V390" s="231">
        <f t="shared" si="19"/>
        <v>71</v>
      </c>
    </row>
    <row r="391" spans="1:22" ht="15" customHeight="1" x14ac:dyDescent="0.45">
      <c r="A391" s="216">
        <v>2558</v>
      </c>
      <c r="B391" s="316" t="s">
        <v>276</v>
      </c>
      <c r="C391" s="316" t="s">
        <v>220</v>
      </c>
      <c r="D391" s="316" t="s">
        <v>216</v>
      </c>
      <c r="E391" s="67">
        <v>91932</v>
      </c>
      <c r="F391" s="318">
        <v>92113</v>
      </c>
      <c r="G391" s="317">
        <v>22</v>
      </c>
      <c r="H391" s="316" t="s">
        <v>246</v>
      </c>
      <c r="I391" s="317">
        <v>7</v>
      </c>
      <c r="J391" s="318">
        <f t="shared" si="20"/>
        <v>6</v>
      </c>
      <c r="K391" s="67" t="s">
        <v>97</v>
      </c>
      <c r="L391" s="316" t="s">
        <v>218</v>
      </c>
      <c r="M391" s="316" t="s">
        <v>216</v>
      </c>
      <c r="N391" s="38">
        <f>VLOOKUP($E391,'ZipCode Coordinates'!$A:$E,4,FALSE)</f>
        <v>1790360</v>
      </c>
      <c r="O391" s="38">
        <f>VLOOKUP($E391,'ZipCode Coordinates'!$A:$E,5,FALSE)</f>
        <v>6293930</v>
      </c>
      <c r="P391" s="38">
        <f>VLOOKUP($F391,'ZipCode Coordinates'!$A:$E,4,FALSE)</f>
        <v>1834470</v>
      </c>
      <c r="Q391" s="38">
        <f>VLOOKUP($F391,'ZipCode Coordinates'!$A:$E,5,FALSE)</f>
        <v>6294590</v>
      </c>
      <c r="R391" s="230" t="str">
        <f>IFERROR(VLOOKUP($L391,'External Gateways'!$A$6:$D$10,2,FALSE),"")</f>
        <v/>
      </c>
      <c r="S391" s="38">
        <f>IFERROR(VLOOKUP($L391,'External Gateways'!$A$6:$D$10,3,FALSE),N391)</f>
        <v>1790360</v>
      </c>
      <c r="T391" s="38">
        <f>IFERROR(VLOOKUP($L391,'External Gateways'!$A$6:$D$10,4,FALSE),O391)</f>
        <v>6293930</v>
      </c>
      <c r="U391" s="231">
        <f t="shared" si="18"/>
        <v>0</v>
      </c>
      <c r="V391" s="231">
        <f t="shared" si="19"/>
        <v>22</v>
      </c>
    </row>
    <row r="392" spans="1:22" ht="15" customHeight="1" x14ac:dyDescent="0.45">
      <c r="A392" s="216">
        <v>2565</v>
      </c>
      <c r="B392" s="316" t="s">
        <v>272</v>
      </c>
      <c r="C392" s="316" t="s">
        <v>234</v>
      </c>
      <c r="D392" s="316" t="s">
        <v>227</v>
      </c>
      <c r="E392" s="67">
        <v>92591</v>
      </c>
      <c r="F392" s="318">
        <v>92071</v>
      </c>
      <c r="G392" s="317">
        <v>154</v>
      </c>
      <c r="H392" s="316" t="s">
        <v>241</v>
      </c>
      <c r="I392" s="317">
        <v>7</v>
      </c>
      <c r="J392" s="318">
        <f t="shared" si="20"/>
        <v>6</v>
      </c>
      <c r="K392" s="67" t="s">
        <v>271</v>
      </c>
      <c r="L392" s="316" t="s">
        <v>222</v>
      </c>
      <c r="M392" s="316" t="s">
        <v>227</v>
      </c>
      <c r="N392" s="38">
        <f>VLOOKUP($E392,'ZipCode Coordinates'!$A:$E,4,FALSE)</f>
        <v>2138420</v>
      </c>
      <c r="O392" s="38">
        <f>VLOOKUP($E392,'ZipCode Coordinates'!$A:$E,5,FALSE)</f>
        <v>6299220</v>
      </c>
      <c r="P392" s="38">
        <f>VLOOKUP($F392,'ZipCode Coordinates'!$A:$E,4,FALSE)</f>
        <v>1895600</v>
      </c>
      <c r="Q392" s="38">
        <f>VLOOKUP($F392,'ZipCode Coordinates'!$A:$E,5,FALSE)</f>
        <v>6327040</v>
      </c>
      <c r="R392" s="230" t="str">
        <f>IFERROR(VLOOKUP($L392,'External Gateways'!$A$6:$D$10,2,FALSE),"")</f>
        <v>I-15</v>
      </c>
      <c r="S392" s="38">
        <f>IFERROR(VLOOKUP($L392,'External Gateways'!$A$6:$D$10,3,FALSE),N392)</f>
        <v>2102195</v>
      </c>
      <c r="T392" s="38">
        <f>IFERROR(VLOOKUP($L392,'External Gateways'!$A$6:$D$10,4,FALSE),O392)</f>
        <v>6289147</v>
      </c>
      <c r="U392" s="231">
        <f t="shared" si="18"/>
        <v>7.1211011888925713</v>
      </c>
      <c r="V392" s="231">
        <f t="shared" si="19"/>
        <v>139.75779762221487</v>
      </c>
    </row>
    <row r="393" spans="1:22" ht="15" customHeight="1" x14ac:dyDescent="0.45">
      <c r="A393" s="216">
        <v>2568</v>
      </c>
      <c r="B393" s="316" t="s">
        <v>272</v>
      </c>
      <c r="C393" s="316" t="s">
        <v>234</v>
      </c>
      <c r="D393" s="316" t="s">
        <v>273</v>
      </c>
      <c r="E393" s="67">
        <v>92071</v>
      </c>
      <c r="F393" s="318">
        <v>91905</v>
      </c>
      <c r="G393" s="317">
        <v>88</v>
      </c>
      <c r="H393" s="316" t="s">
        <v>274</v>
      </c>
      <c r="I393" s="317">
        <v>7</v>
      </c>
      <c r="J393" s="318">
        <f t="shared" si="20"/>
        <v>6</v>
      </c>
      <c r="K393" s="67" t="s">
        <v>271</v>
      </c>
      <c r="L393" s="316" t="s">
        <v>227</v>
      </c>
      <c r="M393" s="316" t="s">
        <v>273</v>
      </c>
      <c r="N393" s="38">
        <f>VLOOKUP($E393,'ZipCode Coordinates'!$A:$E,4,FALSE)</f>
        <v>1895600</v>
      </c>
      <c r="O393" s="38">
        <f>VLOOKUP($E393,'ZipCode Coordinates'!$A:$E,5,FALSE)</f>
        <v>6327040</v>
      </c>
      <c r="P393" s="38">
        <f>VLOOKUP($F393,'ZipCode Coordinates'!$A:$E,4,FALSE)</f>
        <v>1844120</v>
      </c>
      <c r="Q393" s="38">
        <f>VLOOKUP($F393,'ZipCode Coordinates'!$A:$E,5,FALSE)</f>
        <v>6545720</v>
      </c>
      <c r="R393" s="230" t="str">
        <f>IFERROR(VLOOKUP($L393,'External Gateways'!$A$6:$D$10,2,FALSE),"")</f>
        <v/>
      </c>
      <c r="S393" s="38">
        <f>IFERROR(VLOOKUP($L393,'External Gateways'!$A$6:$D$10,3,FALSE),N393)</f>
        <v>1895600</v>
      </c>
      <c r="T393" s="38">
        <f>IFERROR(VLOOKUP($L393,'External Gateways'!$A$6:$D$10,4,FALSE),O393)</f>
        <v>6327040</v>
      </c>
      <c r="U393" s="231">
        <f t="shared" si="18"/>
        <v>0</v>
      </c>
      <c r="V393" s="231">
        <f t="shared" si="19"/>
        <v>88</v>
      </c>
    </row>
    <row r="394" spans="1:22" ht="15" customHeight="1" x14ac:dyDescent="0.45">
      <c r="A394" s="216">
        <v>2577</v>
      </c>
      <c r="B394" s="316" t="s">
        <v>258</v>
      </c>
      <c r="C394" s="316" t="s">
        <v>95</v>
      </c>
      <c r="D394" s="316" t="s">
        <v>231</v>
      </c>
      <c r="E394" s="67">
        <v>91915</v>
      </c>
      <c r="F394" s="318">
        <v>92122</v>
      </c>
      <c r="G394" s="317">
        <v>48</v>
      </c>
      <c r="H394" s="316" t="s">
        <v>217</v>
      </c>
      <c r="I394" s="317">
        <v>7</v>
      </c>
      <c r="J394" s="318">
        <f t="shared" si="20"/>
        <v>6</v>
      </c>
      <c r="K394" s="67" t="s">
        <v>95</v>
      </c>
      <c r="L394" s="316" t="s">
        <v>227</v>
      </c>
      <c r="M394" s="316" t="s">
        <v>231</v>
      </c>
      <c r="N394" s="38">
        <f>VLOOKUP($E394,'ZipCode Coordinates'!$A:$E,4,FALSE)</f>
        <v>1804550</v>
      </c>
      <c r="O394" s="38">
        <f>VLOOKUP($E394,'ZipCode Coordinates'!$A:$E,5,FALSE)</f>
        <v>6342300</v>
      </c>
      <c r="P394" s="38">
        <f>VLOOKUP($F394,'ZipCode Coordinates'!$A:$E,4,FALSE)</f>
        <v>1893170</v>
      </c>
      <c r="Q394" s="38">
        <f>VLOOKUP($F394,'ZipCode Coordinates'!$A:$E,5,FALSE)</f>
        <v>6267940</v>
      </c>
      <c r="R394" s="230" t="str">
        <f>IFERROR(VLOOKUP($L394,'External Gateways'!$A$6:$D$10,2,FALSE),"")</f>
        <v/>
      </c>
      <c r="S394" s="38">
        <f>IFERROR(VLOOKUP($L394,'External Gateways'!$A$6:$D$10,3,FALSE),N394)</f>
        <v>1804550</v>
      </c>
      <c r="T394" s="38">
        <f>IFERROR(VLOOKUP($L394,'External Gateways'!$A$6:$D$10,4,FALSE),O394)</f>
        <v>6342300</v>
      </c>
      <c r="U394" s="231">
        <f t="shared" si="18"/>
        <v>0</v>
      </c>
      <c r="V394" s="231">
        <f t="shared" si="19"/>
        <v>48</v>
      </c>
    </row>
    <row r="395" spans="1:22" ht="15" customHeight="1" x14ac:dyDescent="0.45">
      <c r="A395" s="216">
        <v>2584</v>
      </c>
      <c r="B395" s="316" t="s">
        <v>383</v>
      </c>
      <c r="C395" s="316" t="s">
        <v>230</v>
      </c>
      <c r="D395" s="316" t="s">
        <v>216</v>
      </c>
      <c r="E395" s="67">
        <v>92592</v>
      </c>
      <c r="F395" s="318">
        <v>92135</v>
      </c>
      <c r="G395" s="317">
        <v>138</v>
      </c>
      <c r="H395" s="316" t="s">
        <v>240</v>
      </c>
      <c r="I395" s="317">
        <v>8</v>
      </c>
      <c r="J395" s="318">
        <f t="shared" si="20"/>
        <v>7</v>
      </c>
      <c r="K395" s="67" t="s">
        <v>97</v>
      </c>
      <c r="L395" s="316" t="s">
        <v>222</v>
      </c>
      <c r="M395" s="316" t="s">
        <v>216</v>
      </c>
      <c r="N395" s="38">
        <f>VLOOKUP($E395,'ZipCode Coordinates'!$A:$E,4,FALSE)</f>
        <v>2128740</v>
      </c>
      <c r="O395" s="38">
        <f>VLOOKUP($E395,'ZipCode Coordinates'!$A:$E,5,FALSE)</f>
        <v>6328900</v>
      </c>
      <c r="P395" s="38">
        <f>VLOOKUP($F395,'ZipCode Coordinates'!$A:$E,4,FALSE)</f>
        <v>1835720</v>
      </c>
      <c r="Q395" s="38">
        <f>VLOOKUP($F395,'ZipCode Coordinates'!$A:$E,5,FALSE)</f>
        <v>6266670</v>
      </c>
      <c r="R395" s="230" t="str">
        <f>IFERROR(VLOOKUP($L395,'External Gateways'!$A$6:$D$10,2,FALSE),"")</f>
        <v>I-15</v>
      </c>
      <c r="S395" s="38">
        <f>IFERROR(VLOOKUP($L395,'External Gateways'!$A$6:$D$10,3,FALSE),N395)</f>
        <v>2102195</v>
      </c>
      <c r="T395" s="38">
        <f>IFERROR(VLOOKUP($L395,'External Gateways'!$A$6:$D$10,4,FALSE),O395)</f>
        <v>6289147</v>
      </c>
      <c r="U395" s="231">
        <f t="shared" si="18"/>
        <v>9.0532245169037147</v>
      </c>
      <c r="V395" s="231">
        <f t="shared" si="19"/>
        <v>119.89355096619258</v>
      </c>
    </row>
    <row r="396" spans="1:22" ht="15" customHeight="1" x14ac:dyDescent="0.45">
      <c r="A396" s="216">
        <v>2585</v>
      </c>
      <c r="B396" s="316" t="s">
        <v>215</v>
      </c>
      <c r="C396" s="316" t="s">
        <v>95</v>
      </c>
      <c r="D396" s="316" t="s">
        <v>231</v>
      </c>
      <c r="E396" s="67">
        <v>92584</v>
      </c>
      <c r="F396" s="318">
        <v>92130</v>
      </c>
      <c r="G396" s="317">
        <v>108</v>
      </c>
      <c r="H396" s="316" t="s">
        <v>246</v>
      </c>
      <c r="I396" s="317">
        <v>7</v>
      </c>
      <c r="J396" s="318">
        <f t="shared" si="20"/>
        <v>6</v>
      </c>
      <c r="K396" s="67" t="s">
        <v>95</v>
      </c>
      <c r="L396" s="316" t="s">
        <v>222</v>
      </c>
      <c r="M396" s="316" t="s">
        <v>231</v>
      </c>
      <c r="N396" s="38">
        <f>VLOOKUP($E396,'ZipCode Coordinates'!$A:$E,4,FALSE)</f>
        <v>2185160</v>
      </c>
      <c r="O396" s="38">
        <f>VLOOKUP($E396,'ZipCode Coordinates'!$A:$E,5,FALSE)</f>
        <v>6280270</v>
      </c>
      <c r="P396" s="38">
        <f>VLOOKUP($F396,'ZipCode Coordinates'!$A:$E,4,FALSE)</f>
        <v>1926420</v>
      </c>
      <c r="Q396" s="38">
        <f>VLOOKUP($F396,'ZipCode Coordinates'!$A:$E,5,FALSE)</f>
        <v>6268630</v>
      </c>
      <c r="R396" s="230" t="str">
        <f>IFERROR(VLOOKUP($L396,'External Gateways'!$A$6:$D$10,2,FALSE),"")</f>
        <v>I-15</v>
      </c>
      <c r="S396" s="38">
        <f>IFERROR(VLOOKUP($L396,'External Gateways'!$A$6:$D$10,3,FALSE),N396)</f>
        <v>2102195</v>
      </c>
      <c r="T396" s="38">
        <f>IFERROR(VLOOKUP($L396,'External Gateways'!$A$6:$D$10,4,FALSE),O396)</f>
        <v>6289147</v>
      </c>
      <c r="U396" s="231">
        <f t="shared" si="18"/>
        <v>15.802756507931361</v>
      </c>
      <c r="V396" s="231">
        <f t="shared" si="19"/>
        <v>76.394486984137274</v>
      </c>
    </row>
    <row r="397" spans="1:22" ht="15" customHeight="1" x14ac:dyDescent="0.45">
      <c r="A397" s="216">
        <v>2587</v>
      </c>
      <c r="B397" s="316" t="s">
        <v>393</v>
      </c>
      <c r="C397" s="316" t="s">
        <v>220</v>
      </c>
      <c r="D397" s="316" t="s">
        <v>249</v>
      </c>
      <c r="E397" s="67">
        <v>92124</v>
      </c>
      <c r="F397" s="318">
        <v>92055</v>
      </c>
      <c r="G397" s="317">
        <v>112</v>
      </c>
      <c r="H397" s="316" t="s">
        <v>239</v>
      </c>
      <c r="I397" s="317">
        <v>7</v>
      </c>
      <c r="J397" s="318">
        <f t="shared" si="20"/>
        <v>6</v>
      </c>
      <c r="K397" s="67" t="s">
        <v>97</v>
      </c>
      <c r="L397" s="316" t="s">
        <v>231</v>
      </c>
      <c r="M397" s="316" t="s">
        <v>249</v>
      </c>
      <c r="N397" s="38">
        <f>VLOOKUP($E397,'ZipCode Coordinates'!$A:$E,4,FALSE)</f>
        <v>1880570</v>
      </c>
      <c r="O397" s="38">
        <f>VLOOKUP($E397,'ZipCode Coordinates'!$A:$E,5,FALSE)</f>
        <v>6302260</v>
      </c>
      <c r="P397" s="38">
        <f>VLOOKUP($F397,'ZipCode Coordinates'!$A:$E,4,FALSE)</f>
        <v>2082470</v>
      </c>
      <c r="Q397" s="38">
        <f>VLOOKUP($F397,'ZipCode Coordinates'!$A:$E,5,FALSE)</f>
        <v>6206470</v>
      </c>
      <c r="R397" s="230" t="str">
        <f>IFERROR(VLOOKUP($L397,'External Gateways'!$A$6:$D$10,2,FALSE),"")</f>
        <v/>
      </c>
      <c r="S397" s="38">
        <f>IFERROR(VLOOKUP($L397,'External Gateways'!$A$6:$D$10,3,FALSE),N397)</f>
        <v>1880570</v>
      </c>
      <c r="T397" s="38">
        <f>IFERROR(VLOOKUP($L397,'External Gateways'!$A$6:$D$10,4,FALSE),O397)</f>
        <v>6302260</v>
      </c>
      <c r="U397" s="231">
        <f t="shared" si="18"/>
        <v>0</v>
      </c>
      <c r="V397" s="231">
        <f t="shared" si="19"/>
        <v>112</v>
      </c>
    </row>
    <row r="398" spans="1:22" ht="15" customHeight="1" x14ac:dyDescent="0.45">
      <c r="A398" s="216">
        <v>2590</v>
      </c>
      <c r="B398" s="316" t="s">
        <v>261</v>
      </c>
      <c r="C398" s="316" t="s">
        <v>95</v>
      </c>
      <c r="D398" s="316" t="s">
        <v>231</v>
      </c>
      <c r="E398" s="67">
        <v>91913</v>
      </c>
      <c r="F398" s="318">
        <v>92161</v>
      </c>
      <c r="G398" s="317">
        <v>95</v>
      </c>
      <c r="H398" s="316" t="s">
        <v>246</v>
      </c>
      <c r="I398" s="317">
        <v>7</v>
      </c>
      <c r="J398" s="318">
        <f t="shared" si="20"/>
        <v>6</v>
      </c>
      <c r="K398" s="67" t="s">
        <v>95</v>
      </c>
      <c r="L398" s="316" t="s">
        <v>218</v>
      </c>
      <c r="M398" s="316" t="s">
        <v>231</v>
      </c>
      <c r="N398" s="38">
        <f>VLOOKUP($E398,'ZipCode Coordinates'!$A:$E,4,FALSE)</f>
        <v>1810320</v>
      </c>
      <c r="O398" s="38">
        <f>VLOOKUP($E398,'ZipCode Coordinates'!$A:$E,5,FALSE)</f>
        <v>6334990</v>
      </c>
      <c r="P398" s="38">
        <f>VLOOKUP($F398,'ZipCode Coordinates'!$A:$E,4,FALSE)</f>
        <v>1899477</v>
      </c>
      <c r="Q398" s="38">
        <f>VLOOKUP($F398,'ZipCode Coordinates'!$A:$E,5,FALSE)</f>
        <v>6258957</v>
      </c>
      <c r="R398" s="230" t="str">
        <f>IFERROR(VLOOKUP($L398,'External Gateways'!$A$6:$D$10,2,FALSE),"")</f>
        <v/>
      </c>
      <c r="S398" s="38">
        <f>IFERROR(VLOOKUP($L398,'External Gateways'!$A$6:$D$10,3,FALSE),N398)</f>
        <v>1810320</v>
      </c>
      <c r="T398" s="38">
        <f>IFERROR(VLOOKUP($L398,'External Gateways'!$A$6:$D$10,4,FALSE),O398)</f>
        <v>6334990</v>
      </c>
      <c r="U398" s="231">
        <f t="shared" si="18"/>
        <v>0</v>
      </c>
      <c r="V398" s="231">
        <f t="shared" si="19"/>
        <v>95</v>
      </c>
    </row>
    <row r="399" spans="1:22" ht="15" customHeight="1" x14ac:dyDescent="0.45">
      <c r="A399" s="216">
        <v>2592</v>
      </c>
      <c r="B399" s="316" t="s">
        <v>314</v>
      </c>
      <c r="C399" s="316" t="s">
        <v>234</v>
      </c>
      <c r="D399" s="316" t="s">
        <v>216</v>
      </c>
      <c r="E399" s="67">
        <v>92173</v>
      </c>
      <c r="F399" s="318">
        <v>92113</v>
      </c>
      <c r="G399" s="317">
        <v>47</v>
      </c>
      <c r="H399" s="316" t="s">
        <v>268</v>
      </c>
      <c r="I399" s="317">
        <v>7</v>
      </c>
      <c r="J399" s="318">
        <f t="shared" si="20"/>
        <v>6</v>
      </c>
      <c r="K399" s="67" t="s">
        <v>271</v>
      </c>
      <c r="L399" s="316" t="s">
        <v>218</v>
      </c>
      <c r="M399" s="316" t="s">
        <v>216</v>
      </c>
      <c r="N399" s="38">
        <f>VLOOKUP($E399,'ZipCode Coordinates'!$A:$E,4,FALSE)</f>
        <v>1782600</v>
      </c>
      <c r="O399" s="38">
        <f>VLOOKUP($E399,'ZipCode Coordinates'!$A:$E,5,FALSE)</f>
        <v>6315070</v>
      </c>
      <c r="P399" s="38">
        <f>VLOOKUP($F399,'ZipCode Coordinates'!$A:$E,4,FALSE)</f>
        <v>1834470</v>
      </c>
      <c r="Q399" s="38">
        <f>VLOOKUP($F399,'ZipCode Coordinates'!$A:$E,5,FALSE)</f>
        <v>6294590</v>
      </c>
      <c r="R399" s="230" t="str">
        <f>IFERROR(VLOOKUP($L399,'External Gateways'!$A$6:$D$10,2,FALSE),"")</f>
        <v/>
      </c>
      <c r="S399" s="38">
        <f>IFERROR(VLOOKUP($L399,'External Gateways'!$A$6:$D$10,3,FALSE),N399)</f>
        <v>1782600</v>
      </c>
      <c r="T399" s="38">
        <f>IFERROR(VLOOKUP($L399,'External Gateways'!$A$6:$D$10,4,FALSE),O399)</f>
        <v>6315070</v>
      </c>
      <c r="U399" s="231">
        <f t="shared" si="18"/>
        <v>0</v>
      </c>
      <c r="V399" s="231">
        <f t="shared" si="19"/>
        <v>47</v>
      </c>
    </row>
    <row r="400" spans="1:22" ht="15" customHeight="1" x14ac:dyDescent="0.45">
      <c r="A400" s="216">
        <v>2595</v>
      </c>
      <c r="B400" s="316" t="s">
        <v>276</v>
      </c>
      <c r="C400" s="316" t="s">
        <v>220</v>
      </c>
      <c r="D400" s="316" t="s">
        <v>216</v>
      </c>
      <c r="E400" s="67">
        <v>91915</v>
      </c>
      <c r="F400" s="318">
        <v>92132</v>
      </c>
      <c r="G400" s="317">
        <v>40</v>
      </c>
      <c r="H400" s="316" t="s">
        <v>241</v>
      </c>
      <c r="I400" s="317">
        <v>7</v>
      </c>
      <c r="J400" s="318">
        <f t="shared" si="20"/>
        <v>6</v>
      </c>
      <c r="K400" s="67" t="s">
        <v>97</v>
      </c>
      <c r="L400" s="316" t="s">
        <v>227</v>
      </c>
      <c r="M400" s="316" t="s">
        <v>216</v>
      </c>
      <c r="N400" s="38">
        <f>VLOOKUP($E400,'ZipCode Coordinates'!$A:$E,4,FALSE)</f>
        <v>1804550</v>
      </c>
      <c r="O400" s="38">
        <f>VLOOKUP($E400,'ZipCode Coordinates'!$A:$E,5,FALSE)</f>
        <v>6342300</v>
      </c>
      <c r="P400" s="38">
        <f>VLOOKUP($F400,'ZipCode Coordinates'!$A:$E,4,FALSE)</f>
        <v>1842732</v>
      </c>
      <c r="Q400" s="38">
        <f>VLOOKUP($F400,'ZipCode Coordinates'!$A:$E,5,FALSE)</f>
        <v>6278505</v>
      </c>
      <c r="R400" s="230" t="str">
        <f>IFERROR(VLOOKUP($L400,'External Gateways'!$A$6:$D$10,2,FALSE),"")</f>
        <v/>
      </c>
      <c r="S400" s="38">
        <f>IFERROR(VLOOKUP($L400,'External Gateways'!$A$6:$D$10,3,FALSE),N400)</f>
        <v>1804550</v>
      </c>
      <c r="T400" s="38">
        <f>IFERROR(VLOOKUP($L400,'External Gateways'!$A$6:$D$10,4,FALSE),O400)</f>
        <v>6342300</v>
      </c>
      <c r="U400" s="231">
        <f t="shared" si="18"/>
        <v>0</v>
      </c>
      <c r="V400" s="231">
        <f t="shared" si="19"/>
        <v>40</v>
      </c>
    </row>
    <row r="401" spans="1:22" ht="15" customHeight="1" x14ac:dyDescent="0.45">
      <c r="A401" s="216">
        <v>2598</v>
      </c>
      <c r="B401" s="316" t="s">
        <v>346</v>
      </c>
      <c r="C401" s="316" t="s">
        <v>95</v>
      </c>
      <c r="D401" s="316" t="s">
        <v>216</v>
      </c>
      <c r="E401" s="67">
        <v>92584</v>
      </c>
      <c r="F401" s="318">
        <v>92106</v>
      </c>
      <c r="G401" s="317">
        <v>154</v>
      </c>
      <c r="H401" s="316" t="s">
        <v>285</v>
      </c>
      <c r="I401" s="317">
        <v>7</v>
      </c>
      <c r="J401" s="318">
        <f t="shared" si="20"/>
        <v>6</v>
      </c>
      <c r="K401" s="67" t="s">
        <v>95</v>
      </c>
      <c r="L401" s="316" t="s">
        <v>222</v>
      </c>
      <c r="M401" s="316" t="s">
        <v>216</v>
      </c>
      <c r="N401" s="38">
        <f>VLOOKUP($E401,'ZipCode Coordinates'!$A:$E,4,FALSE)</f>
        <v>2185160</v>
      </c>
      <c r="O401" s="38">
        <f>VLOOKUP($E401,'ZipCode Coordinates'!$A:$E,5,FALSE)</f>
        <v>6280270</v>
      </c>
      <c r="P401" s="38">
        <f>VLOOKUP($F401,'ZipCode Coordinates'!$A:$E,4,FALSE)</f>
        <v>1842660</v>
      </c>
      <c r="Q401" s="38">
        <f>VLOOKUP($F401,'ZipCode Coordinates'!$A:$E,5,FALSE)</f>
        <v>6259060</v>
      </c>
      <c r="R401" s="230" t="str">
        <f>IFERROR(VLOOKUP($L401,'External Gateways'!$A$6:$D$10,2,FALSE),"")</f>
        <v>I-15</v>
      </c>
      <c r="S401" s="38">
        <f>IFERROR(VLOOKUP($L401,'External Gateways'!$A$6:$D$10,3,FALSE),N401)</f>
        <v>2102195</v>
      </c>
      <c r="T401" s="38">
        <f>IFERROR(VLOOKUP($L401,'External Gateways'!$A$6:$D$10,4,FALSE),O401)</f>
        <v>6289147</v>
      </c>
      <c r="U401" s="231">
        <f t="shared" si="18"/>
        <v>15.802756507931361</v>
      </c>
      <c r="V401" s="231">
        <f t="shared" si="19"/>
        <v>122.39448698413727</v>
      </c>
    </row>
    <row r="402" spans="1:22" ht="15" customHeight="1" x14ac:dyDescent="0.45">
      <c r="A402" s="216">
        <v>2601</v>
      </c>
      <c r="B402" s="316" t="s">
        <v>297</v>
      </c>
      <c r="C402" s="316" t="s">
        <v>95</v>
      </c>
      <c r="D402" s="316" t="s">
        <v>218</v>
      </c>
      <c r="E402" s="67">
        <v>92128</v>
      </c>
      <c r="F402" s="318">
        <v>92179</v>
      </c>
      <c r="G402" s="317">
        <v>78</v>
      </c>
      <c r="H402" s="316" t="s">
        <v>235</v>
      </c>
      <c r="I402" s="317">
        <v>7</v>
      </c>
      <c r="J402" s="318">
        <f t="shared" si="20"/>
        <v>6</v>
      </c>
      <c r="K402" s="67" t="s">
        <v>95</v>
      </c>
      <c r="L402" s="316" t="s">
        <v>231</v>
      </c>
      <c r="M402" s="316" t="s">
        <v>218</v>
      </c>
      <c r="N402" s="38">
        <f>VLOOKUP($E402,'ZipCode Coordinates'!$A:$E,4,FALSE)</f>
        <v>1943580</v>
      </c>
      <c r="O402" s="38">
        <f>VLOOKUP($E402,'ZipCode Coordinates'!$A:$E,5,FALSE)</f>
        <v>6309440</v>
      </c>
      <c r="P402" s="38">
        <f>VLOOKUP($F402,'ZipCode Coordinates'!$A:$E,4,FALSE)</f>
        <v>1789485</v>
      </c>
      <c r="Q402" s="38">
        <f>VLOOKUP($F402,'ZipCode Coordinates'!$A:$E,5,FALSE)</f>
        <v>6349974</v>
      </c>
      <c r="R402" s="230" t="str">
        <f>IFERROR(VLOOKUP($L402,'External Gateways'!$A$6:$D$10,2,FALSE),"")</f>
        <v/>
      </c>
      <c r="S402" s="38">
        <f>IFERROR(VLOOKUP($L402,'External Gateways'!$A$6:$D$10,3,FALSE),N402)</f>
        <v>1943580</v>
      </c>
      <c r="T402" s="38">
        <f>IFERROR(VLOOKUP($L402,'External Gateways'!$A$6:$D$10,4,FALSE),O402)</f>
        <v>6309440</v>
      </c>
      <c r="U402" s="231">
        <f t="shared" si="18"/>
        <v>0</v>
      </c>
      <c r="V402" s="231">
        <f t="shared" si="19"/>
        <v>78</v>
      </c>
    </row>
    <row r="403" spans="1:22" ht="15" customHeight="1" x14ac:dyDescent="0.45">
      <c r="A403" s="216">
        <v>2602</v>
      </c>
      <c r="B403" s="316" t="s">
        <v>301</v>
      </c>
      <c r="C403" s="316" t="s">
        <v>234</v>
      </c>
      <c r="D403" s="316" t="s">
        <v>249</v>
      </c>
      <c r="E403" s="67">
        <v>92563</v>
      </c>
      <c r="F403" s="318">
        <v>92055</v>
      </c>
      <c r="G403" s="317">
        <v>52</v>
      </c>
      <c r="H403" s="316" t="s">
        <v>311</v>
      </c>
      <c r="I403" s="317">
        <v>7</v>
      </c>
      <c r="J403" s="318">
        <f t="shared" si="20"/>
        <v>6</v>
      </c>
      <c r="K403" s="67" t="s">
        <v>271</v>
      </c>
      <c r="L403" s="316" t="s">
        <v>222</v>
      </c>
      <c r="M403" s="316" t="s">
        <v>249</v>
      </c>
      <c r="N403" s="38">
        <f>VLOOKUP($E403,'ZipCode Coordinates'!$A:$E,4,FALSE)</f>
        <v>2156450</v>
      </c>
      <c r="O403" s="38">
        <f>VLOOKUP($E403,'ZipCode Coordinates'!$A:$E,5,FALSE)</f>
        <v>6288710</v>
      </c>
      <c r="P403" s="38">
        <f>VLOOKUP($F403,'ZipCode Coordinates'!$A:$E,4,FALSE)</f>
        <v>2082470</v>
      </c>
      <c r="Q403" s="38">
        <f>VLOOKUP($F403,'ZipCode Coordinates'!$A:$E,5,FALSE)</f>
        <v>6206470</v>
      </c>
      <c r="R403" s="230" t="str">
        <f>IFERROR(VLOOKUP($L403,'External Gateways'!$A$6:$D$10,2,FALSE),"")</f>
        <v>I-15</v>
      </c>
      <c r="S403" s="38">
        <f>IFERROR(VLOOKUP($L403,'External Gateways'!$A$6:$D$10,3,FALSE),N403)</f>
        <v>2102195</v>
      </c>
      <c r="T403" s="38">
        <f>IFERROR(VLOOKUP($L403,'External Gateways'!$A$6:$D$10,4,FALSE),O403)</f>
        <v>6289147</v>
      </c>
      <c r="U403" s="231">
        <f t="shared" si="18"/>
        <v>10.275901494735123</v>
      </c>
      <c r="V403" s="231">
        <f t="shared" si="19"/>
        <v>31.448197010529753</v>
      </c>
    </row>
    <row r="404" spans="1:22" ht="15" customHeight="1" x14ac:dyDescent="0.45">
      <c r="A404" s="216">
        <v>2603</v>
      </c>
      <c r="B404" s="316" t="s">
        <v>261</v>
      </c>
      <c r="C404" s="316" t="s">
        <v>95</v>
      </c>
      <c r="D404" s="316" t="s">
        <v>231</v>
      </c>
      <c r="E404" s="67">
        <v>92078</v>
      </c>
      <c r="F404" s="318">
        <v>92122</v>
      </c>
      <c r="G404" s="317">
        <v>62</v>
      </c>
      <c r="H404" s="316" t="s">
        <v>241</v>
      </c>
      <c r="I404" s="317">
        <v>7</v>
      </c>
      <c r="J404" s="318">
        <f t="shared" si="20"/>
        <v>6</v>
      </c>
      <c r="K404" s="67" t="s">
        <v>95</v>
      </c>
      <c r="L404" s="316" t="s">
        <v>224</v>
      </c>
      <c r="M404" s="316" t="s">
        <v>231</v>
      </c>
      <c r="N404" s="38">
        <f>VLOOKUP($E404,'ZipCode Coordinates'!$A:$E,4,FALSE)</f>
        <v>1988050</v>
      </c>
      <c r="O404" s="38">
        <f>VLOOKUP($E404,'ZipCode Coordinates'!$A:$E,5,FALSE)</f>
        <v>6275270</v>
      </c>
      <c r="P404" s="38">
        <f>VLOOKUP($F404,'ZipCode Coordinates'!$A:$E,4,FALSE)</f>
        <v>1893170</v>
      </c>
      <c r="Q404" s="38">
        <f>VLOOKUP($F404,'ZipCode Coordinates'!$A:$E,5,FALSE)</f>
        <v>6267940</v>
      </c>
      <c r="R404" s="230" t="str">
        <f>IFERROR(VLOOKUP($L404,'External Gateways'!$A$6:$D$10,2,FALSE),"")</f>
        <v/>
      </c>
      <c r="S404" s="38">
        <f>IFERROR(VLOOKUP($L404,'External Gateways'!$A$6:$D$10,3,FALSE),N404)</f>
        <v>1988050</v>
      </c>
      <c r="T404" s="38">
        <f>IFERROR(VLOOKUP($L404,'External Gateways'!$A$6:$D$10,4,FALSE),O404)</f>
        <v>6275270</v>
      </c>
      <c r="U404" s="231">
        <f t="shared" si="18"/>
        <v>0</v>
      </c>
      <c r="V404" s="231">
        <f t="shared" si="19"/>
        <v>62</v>
      </c>
    </row>
    <row r="405" spans="1:22" ht="15" customHeight="1" x14ac:dyDescent="0.45">
      <c r="A405" s="216">
        <v>2608</v>
      </c>
      <c r="B405" s="316" t="s">
        <v>383</v>
      </c>
      <c r="C405" s="316" t="s">
        <v>230</v>
      </c>
      <c r="D405" s="316" t="s">
        <v>249</v>
      </c>
      <c r="E405" s="67">
        <v>92592</v>
      </c>
      <c r="F405" s="318">
        <v>92008</v>
      </c>
      <c r="G405" s="317">
        <v>74</v>
      </c>
      <c r="H405" s="316" t="s">
        <v>313</v>
      </c>
      <c r="I405" s="317">
        <v>7</v>
      </c>
      <c r="J405" s="318">
        <f t="shared" si="20"/>
        <v>6</v>
      </c>
      <c r="K405" s="67" t="s">
        <v>97</v>
      </c>
      <c r="L405" s="316" t="s">
        <v>222</v>
      </c>
      <c r="M405" s="316" t="s">
        <v>249</v>
      </c>
      <c r="N405" s="38">
        <f>VLOOKUP($E405,'ZipCode Coordinates'!$A:$E,4,FALSE)</f>
        <v>2128740</v>
      </c>
      <c r="O405" s="38">
        <f>VLOOKUP($E405,'ZipCode Coordinates'!$A:$E,5,FALSE)</f>
        <v>6328900</v>
      </c>
      <c r="P405" s="38">
        <f>VLOOKUP($F405,'ZipCode Coordinates'!$A:$E,4,FALSE)</f>
        <v>1998660</v>
      </c>
      <c r="Q405" s="38">
        <f>VLOOKUP($F405,'ZipCode Coordinates'!$A:$E,5,FALSE)</f>
        <v>6234650</v>
      </c>
      <c r="R405" s="230" t="str">
        <f>IFERROR(VLOOKUP($L405,'External Gateways'!$A$6:$D$10,2,FALSE),"")</f>
        <v>I-15</v>
      </c>
      <c r="S405" s="38">
        <f>IFERROR(VLOOKUP($L405,'External Gateways'!$A$6:$D$10,3,FALSE),N405)</f>
        <v>2102195</v>
      </c>
      <c r="T405" s="38">
        <f>IFERROR(VLOOKUP($L405,'External Gateways'!$A$6:$D$10,4,FALSE),O405)</f>
        <v>6289147</v>
      </c>
      <c r="U405" s="231">
        <f t="shared" si="18"/>
        <v>9.0532245169037147</v>
      </c>
      <c r="V405" s="231">
        <f t="shared" si="19"/>
        <v>55.893550966192571</v>
      </c>
    </row>
    <row r="406" spans="1:22" ht="15" customHeight="1" x14ac:dyDescent="0.45">
      <c r="A406" s="216">
        <v>2611</v>
      </c>
      <c r="B406" s="316" t="s">
        <v>390</v>
      </c>
      <c r="C406" s="316" t="s">
        <v>230</v>
      </c>
      <c r="D406" s="316" t="s">
        <v>218</v>
      </c>
      <c r="E406" s="67">
        <v>92592</v>
      </c>
      <c r="F406" s="318">
        <v>92173</v>
      </c>
      <c r="G406" s="317">
        <v>150</v>
      </c>
      <c r="H406" s="316" t="s">
        <v>246</v>
      </c>
      <c r="I406" s="317">
        <v>7</v>
      </c>
      <c r="J406" s="318">
        <f t="shared" si="20"/>
        <v>6</v>
      </c>
      <c r="K406" s="67" t="s">
        <v>97</v>
      </c>
      <c r="L406" s="316" t="s">
        <v>222</v>
      </c>
      <c r="M406" s="316" t="s">
        <v>218</v>
      </c>
      <c r="N406" s="38">
        <f>VLOOKUP($E406,'ZipCode Coordinates'!$A:$E,4,FALSE)</f>
        <v>2128740</v>
      </c>
      <c r="O406" s="38">
        <f>VLOOKUP($E406,'ZipCode Coordinates'!$A:$E,5,FALSE)</f>
        <v>6328900</v>
      </c>
      <c r="P406" s="38">
        <f>VLOOKUP($F406,'ZipCode Coordinates'!$A:$E,4,FALSE)</f>
        <v>1782600</v>
      </c>
      <c r="Q406" s="38">
        <f>VLOOKUP($F406,'ZipCode Coordinates'!$A:$E,5,FALSE)</f>
        <v>6315070</v>
      </c>
      <c r="R406" s="230" t="str">
        <f>IFERROR(VLOOKUP($L406,'External Gateways'!$A$6:$D$10,2,FALSE),"")</f>
        <v>I-15</v>
      </c>
      <c r="S406" s="38">
        <f>IFERROR(VLOOKUP($L406,'External Gateways'!$A$6:$D$10,3,FALSE),N406)</f>
        <v>2102195</v>
      </c>
      <c r="T406" s="38">
        <f>IFERROR(VLOOKUP($L406,'External Gateways'!$A$6:$D$10,4,FALSE),O406)</f>
        <v>6289147</v>
      </c>
      <c r="U406" s="231">
        <f t="shared" si="18"/>
        <v>9.0532245169037147</v>
      </c>
      <c r="V406" s="231">
        <f t="shared" si="19"/>
        <v>131.89355096619258</v>
      </c>
    </row>
    <row r="407" spans="1:22" ht="15" customHeight="1" x14ac:dyDescent="0.45">
      <c r="A407" s="216">
        <v>2613</v>
      </c>
      <c r="B407" s="316" t="s">
        <v>394</v>
      </c>
      <c r="C407" s="316" t="s">
        <v>234</v>
      </c>
      <c r="D407" s="316" t="s">
        <v>231</v>
      </c>
      <c r="E407" s="67">
        <v>91942</v>
      </c>
      <c r="F407" s="318">
        <v>92122</v>
      </c>
      <c r="G407" s="317">
        <v>30</v>
      </c>
      <c r="H407" s="316" t="s">
        <v>285</v>
      </c>
      <c r="I407" s="317">
        <v>7</v>
      </c>
      <c r="J407" s="318">
        <f t="shared" si="20"/>
        <v>6</v>
      </c>
      <c r="K407" s="67" t="s">
        <v>271</v>
      </c>
      <c r="L407" s="316" t="s">
        <v>227</v>
      </c>
      <c r="M407" s="316" t="s">
        <v>231</v>
      </c>
      <c r="N407" s="38">
        <f>VLOOKUP($E407,'ZipCode Coordinates'!$A:$E,4,FALSE)</f>
        <v>1863610</v>
      </c>
      <c r="O407" s="38">
        <f>VLOOKUP($E407,'ZipCode Coordinates'!$A:$E,5,FALSE)</f>
        <v>6324360</v>
      </c>
      <c r="P407" s="38">
        <f>VLOOKUP($F407,'ZipCode Coordinates'!$A:$E,4,FALSE)</f>
        <v>1893170</v>
      </c>
      <c r="Q407" s="38">
        <f>VLOOKUP($F407,'ZipCode Coordinates'!$A:$E,5,FALSE)</f>
        <v>6267940</v>
      </c>
      <c r="R407" s="230" t="str">
        <f>IFERROR(VLOOKUP($L407,'External Gateways'!$A$6:$D$10,2,FALSE),"")</f>
        <v/>
      </c>
      <c r="S407" s="38">
        <f>IFERROR(VLOOKUP($L407,'External Gateways'!$A$6:$D$10,3,FALSE),N407)</f>
        <v>1863610</v>
      </c>
      <c r="T407" s="38">
        <f>IFERROR(VLOOKUP($L407,'External Gateways'!$A$6:$D$10,4,FALSE),O407)</f>
        <v>6324360</v>
      </c>
      <c r="U407" s="231">
        <f t="shared" si="18"/>
        <v>0</v>
      </c>
      <c r="V407" s="231">
        <f t="shared" si="19"/>
        <v>30</v>
      </c>
    </row>
    <row r="408" spans="1:22" ht="15" customHeight="1" x14ac:dyDescent="0.45">
      <c r="A408" s="216">
        <v>2614</v>
      </c>
      <c r="B408" s="316" t="s">
        <v>383</v>
      </c>
      <c r="C408" s="316" t="s">
        <v>230</v>
      </c>
      <c r="D408" s="316" t="s">
        <v>231</v>
      </c>
      <c r="E408" s="67">
        <v>91950</v>
      </c>
      <c r="F408" s="318">
        <v>92161</v>
      </c>
      <c r="G408" s="317">
        <v>42</v>
      </c>
      <c r="H408" s="316" t="s">
        <v>395</v>
      </c>
      <c r="I408" s="317">
        <v>8</v>
      </c>
      <c r="J408" s="318">
        <f t="shared" si="20"/>
        <v>7</v>
      </c>
      <c r="K408" s="67" t="s">
        <v>97</v>
      </c>
      <c r="L408" s="316" t="s">
        <v>216</v>
      </c>
      <c r="M408" s="316" t="s">
        <v>231</v>
      </c>
      <c r="N408" s="38">
        <f>VLOOKUP($E408,'ZipCode Coordinates'!$A:$E,4,FALSE)</f>
        <v>1823970</v>
      </c>
      <c r="O408" s="38">
        <f>VLOOKUP($E408,'ZipCode Coordinates'!$A:$E,5,FALSE)</f>
        <v>6302610</v>
      </c>
      <c r="P408" s="38">
        <f>VLOOKUP($F408,'ZipCode Coordinates'!$A:$E,4,FALSE)</f>
        <v>1899477</v>
      </c>
      <c r="Q408" s="38">
        <f>VLOOKUP($F408,'ZipCode Coordinates'!$A:$E,5,FALSE)</f>
        <v>6258957</v>
      </c>
      <c r="R408" s="230" t="str">
        <f>IFERROR(VLOOKUP($L408,'External Gateways'!$A$6:$D$10,2,FALSE),"")</f>
        <v/>
      </c>
      <c r="S408" s="38">
        <f>IFERROR(VLOOKUP($L408,'External Gateways'!$A$6:$D$10,3,FALSE),N408)</f>
        <v>1823970</v>
      </c>
      <c r="T408" s="38">
        <f>IFERROR(VLOOKUP($L408,'External Gateways'!$A$6:$D$10,4,FALSE),O408)</f>
        <v>6302610</v>
      </c>
      <c r="U408" s="231">
        <f t="shared" si="18"/>
        <v>0</v>
      </c>
      <c r="V408" s="231">
        <f t="shared" si="19"/>
        <v>42</v>
      </c>
    </row>
    <row r="409" spans="1:22" ht="15" customHeight="1" x14ac:dyDescent="0.45">
      <c r="A409" s="216">
        <v>2616</v>
      </c>
      <c r="B409" s="316" t="s">
        <v>314</v>
      </c>
      <c r="C409" s="316" t="s">
        <v>234</v>
      </c>
      <c r="D409" s="316" t="s">
        <v>231</v>
      </c>
      <c r="E409" s="67">
        <v>91911</v>
      </c>
      <c r="F409" s="318">
        <v>92161</v>
      </c>
      <c r="G409" s="317">
        <v>60</v>
      </c>
      <c r="H409" s="316" t="s">
        <v>268</v>
      </c>
      <c r="I409" s="317">
        <v>7</v>
      </c>
      <c r="J409" s="318">
        <f t="shared" si="20"/>
        <v>6</v>
      </c>
      <c r="K409" s="67" t="s">
        <v>271</v>
      </c>
      <c r="L409" s="316" t="s">
        <v>218</v>
      </c>
      <c r="M409" s="316" t="s">
        <v>231</v>
      </c>
      <c r="N409" s="38">
        <f>VLOOKUP($E409,'ZipCode Coordinates'!$A:$E,4,FALSE)</f>
        <v>1801570</v>
      </c>
      <c r="O409" s="38">
        <f>VLOOKUP($E409,'ZipCode Coordinates'!$A:$E,5,FALSE)</f>
        <v>6315270</v>
      </c>
      <c r="P409" s="38">
        <f>VLOOKUP($F409,'ZipCode Coordinates'!$A:$E,4,FALSE)</f>
        <v>1899477</v>
      </c>
      <c r="Q409" s="38">
        <f>VLOOKUP($F409,'ZipCode Coordinates'!$A:$E,5,FALSE)</f>
        <v>6258957</v>
      </c>
      <c r="R409" s="230" t="str">
        <f>IFERROR(VLOOKUP($L409,'External Gateways'!$A$6:$D$10,2,FALSE),"")</f>
        <v/>
      </c>
      <c r="S409" s="38">
        <f>IFERROR(VLOOKUP($L409,'External Gateways'!$A$6:$D$10,3,FALSE),N409)</f>
        <v>1801570</v>
      </c>
      <c r="T409" s="38">
        <f>IFERROR(VLOOKUP($L409,'External Gateways'!$A$6:$D$10,4,FALSE),O409)</f>
        <v>6315270</v>
      </c>
      <c r="U409" s="231">
        <f t="shared" si="18"/>
        <v>0</v>
      </c>
      <c r="V409" s="231">
        <f t="shared" si="19"/>
        <v>60</v>
      </c>
    </row>
    <row r="410" spans="1:22" ht="15" customHeight="1" x14ac:dyDescent="0.45">
      <c r="A410" s="216">
        <v>2618</v>
      </c>
      <c r="B410" s="316" t="s">
        <v>396</v>
      </c>
      <c r="C410" s="316" t="s">
        <v>234</v>
      </c>
      <c r="D410" s="316" t="s">
        <v>216</v>
      </c>
      <c r="E410" s="67">
        <v>92591</v>
      </c>
      <c r="F410" s="318">
        <v>92136</v>
      </c>
      <c r="G410" s="317">
        <v>124</v>
      </c>
      <c r="H410" s="316" t="s">
        <v>257</v>
      </c>
      <c r="I410" s="317">
        <v>9</v>
      </c>
      <c r="J410" s="318">
        <f t="shared" si="20"/>
        <v>8</v>
      </c>
      <c r="K410" s="67" t="s">
        <v>271</v>
      </c>
      <c r="L410" s="316" t="s">
        <v>222</v>
      </c>
      <c r="M410" s="316" t="s">
        <v>216</v>
      </c>
      <c r="N410" s="38">
        <f>VLOOKUP($E410,'ZipCode Coordinates'!$A:$E,4,FALSE)</f>
        <v>2138420</v>
      </c>
      <c r="O410" s="38">
        <f>VLOOKUP($E410,'ZipCode Coordinates'!$A:$E,5,FALSE)</f>
        <v>6299220</v>
      </c>
      <c r="P410" s="38">
        <f>VLOOKUP($F410,'ZipCode Coordinates'!$A:$E,4,FALSE)</f>
        <v>1828370</v>
      </c>
      <c r="Q410" s="38">
        <f>VLOOKUP($F410,'ZipCode Coordinates'!$A:$E,5,FALSE)</f>
        <v>6293940</v>
      </c>
      <c r="R410" s="230" t="str">
        <f>IFERROR(VLOOKUP($L410,'External Gateways'!$A$6:$D$10,2,FALSE),"")</f>
        <v>I-15</v>
      </c>
      <c r="S410" s="38">
        <f>IFERROR(VLOOKUP($L410,'External Gateways'!$A$6:$D$10,3,FALSE),N410)</f>
        <v>2102195</v>
      </c>
      <c r="T410" s="38">
        <f>IFERROR(VLOOKUP($L410,'External Gateways'!$A$6:$D$10,4,FALSE),O410)</f>
        <v>6289147</v>
      </c>
      <c r="U410" s="231">
        <f t="shared" si="18"/>
        <v>7.1211011888925713</v>
      </c>
      <c r="V410" s="231">
        <f t="shared" si="19"/>
        <v>109.75779762221485</v>
      </c>
    </row>
    <row r="411" spans="1:22" ht="15" customHeight="1" x14ac:dyDescent="0.45">
      <c r="A411" s="216">
        <v>2619</v>
      </c>
      <c r="B411" s="316" t="s">
        <v>258</v>
      </c>
      <c r="C411" s="316" t="s">
        <v>95</v>
      </c>
      <c r="D411" s="316" t="s">
        <v>231</v>
      </c>
      <c r="E411" s="67">
        <v>92530</v>
      </c>
      <c r="F411" s="318">
        <v>92127</v>
      </c>
      <c r="G411" s="317">
        <v>134</v>
      </c>
      <c r="H411" s="316" t="s">
        <v>241</v>
      </c>
      <c r="I411" s="317">
        <v>7</v>
      </c>
      <c r="J411" s="318">
        <f t="shared" si="20"/>
        <v>6</v>
      </c>
      <c r="K411" s="67" t="s">
        <v>95</v>
      </c>
      <c r="L411" s="316" t="s">
        <v>222</v>
      </c>
      <c r="M411" s="316" t="s">
        <v>231</v>
      </c>
      <c r="N411" s="38">
        <f>VLOOKUP($E411,'ZipCode Coordinates'!$A:$E,4,FALSE)</f>
        <v>2166440</v>
      </c>
      <c r="O411" s="38">
        <f>VLOOKUP($E411,'ZipCode Coordinates'!$A:$E,5,FALSE)</f>
        <v>6212730</v>
      </c>
      <c r="P411" s="38">
        <f>VLOOKUP($F411,'ZipCode Coordinates'!$A:$E,4,FALSE)</f>
        <v>1951970</v>
      </c>
      <c r="Q411" s="38">
        <f>VLOOKUP($F411,'ZipCode Coordinates'!$A:$E,5,FALSE)</f>
        <v>6293830</v>
      </c>
      <c r="R411" s="230" t="str">
        <f>IFERROR(VLOOKUP($L411,'External Gateways'!$A$6:$D$10,2,FALSE),"")</f>
        <v>I-15</v>
      </c>
      <c r="S411" s="38">
        <f>IFERROR(VLOOKUP($L411,'External Gateways'!$A$6:$D$10,3,FALSE),N411)</f>
        <v>2102195</v>
      </c>
      <c r="T411" s="38">
        <f>IFERROR(VLOOKUP($L411,'External Gateways'!$A$6:$D$10,4,FALSE),O411)</f>
        <v>6289147</v>
      </c>
      <c r="U411" s="231">
        <f t="shared" si="18"/>
        <v>18.908097166137583</v>
      </c>
      <c r="V411" s="231">
        <f t="shared" si="19"/>
        <v>96.18380566772484</v>
      </c>
    </row>
    <row r="412" spans="1:22" ht="15" customHeight="1" x14ac:dyDescent="0.45">
      <c r="A412" s="216">
        <v>2621</v>
      </c>
      <c r="B412" s="316" t="s">
        <v>276</v>
      </c>
      <c r="C412" s="316" t="s">
        <v>220</v>
      </c>
      <c r="D412" s="316" t="s">
        <v>227</v>
      </c>
      <c r="E412" s="67">
        <v>92592</v>
      </c>
      <c r="F412" s="318">
        <v>92020</v>
      </c>
      <c r="G412" s="317">
        <v>122</v>
      </c>
      <c r="H412" s="316" t="s">
        <v>239</v>
      </c>
      <c r="I412" s="317">
        <v>7</v>
      </c>
      <c r="J412" s="318">
        <f t="shared" si="20"/>
        <v>6</v>
      </c>
      <c r="K412" s="67" t="s">
        <v>97</v>
      </c>
      <c r="L412" s="316" t="s">
        <v>222</v>
      </c>
      <c r="M412" s="316" t="s">
        <v>227</v>
      </c>
      <c r="N412" s="38">
        <f>VLOOKUP($E412,'ZipCode Coordinates'!$A:$E,4,FALSE)</f>
        <v>2128740</v>
      </c>
      <c r="O412" s="38">
        <f>VLOOKUP($E412,'ZipCode Coordinates'!$A:$E,5,FALSE)</f>
        <v>6328900</v>
      </c>
      <c r="P412" s="38">
        <f>VLOOKUP($F412,'ZipCode Coordinates'!$A:$E,4,FALSE)</f>
        <v>1870340</v>
      </c>
      <c r="Q412" s="38">
        <f>VLOOKUP($F412,'ZipCode Coordinates'!$A:$E,5,FALSE)</f>
        <v>6340260</v>
      </c>
      <c r="R412" s="230" t="str">
        <f>IFERROR(VLOOKUP($L412,'External Gateways'!$A$6:$D$10,2,FALSE),"")</f>
        <v>I-15</v>
      </c>
      <c r="S412" s="38">
        <f>IFERROR(VLOOKUP($L412,'External Gateways'!$A$6:$D$10,3,FALSE),N412)</f>
        <v>2102195</v>
      </c>
      <c r="T412" s="38">
        <f>IFERROR(VLOOKUP($L412,'External Gateways'!$A$6:$D$10,4,FALSE),O412)</f>
        <v>6289147</v>
      </c>
      <c r="U412" s="231">
        <f t="shared" si="18"/>
        <v>9.0532245169037147</v>
      </c>
      <c r="V412" s="231">
        <f t="shared" si="19"/>
        <v>103.89355096619258</v>
      </c>
    </row>
    <row r="413" spans="1:22" ht="15" customHeight="1" x14ac:dyDescent="0.45">
      <c r="A413" s="216">
        <v>2623</v>
      </c>
      <c r="B413" s="316" t="s">
        <v>272</v>
      </c>
      <c r="C413" s="316" t="s">
        <v>234</v>
      </c>
      <c r="D413" s="316" t="s">
        <v>216</v>
      </c>
      <c r="E413" s="67">
        <v>92591</v>
      </c>
      <c r="F413" s="318">
        <v>92101</v>
      </c>
      <c r="G413" s="317">
        <v>138</v>
      </c>
      <c r="H413" s="316" t="s">
        <v>267</v>
      </c>
      <c r="I413" s="317">
        <v>8</v>
      </c>
      <c r="J413" s="318">
        <f t="shared" si="20"/>
        <v>7</v>
      </c>
      <c r="K413" s="67" t="s">
        <v>271</v>
      </c>
      <c r="L413" s="316" t="s">
        <v>222</v>
      </c>
      <c r="M413" s="316" t="s">
        <v>216</v>
      </c>
      <c r="N413" s="38">
        <f>VLOOKUP($E413,'ZipCode Coordinates'!$A:$E,4,FALSE)</f>
        <v>2138420</v>
      </c>
      <c r="O413" s="38">
        <f>VLOOKUP($E413,'ZipCode Coordinates'!$A:$E,5,FALSE)</f>
        <v>6299220</v>
      </c>
      <c r="P413" s="38">
        <f>VLOOKUP($F413,'ZipCode Coordinates'!$A:$E,4,FALSE)</f>
        <v>1844080</v>
      </c>
      <c r="Q413" s="38">
        <f>VLOOKUP($F413,'ZipCode Coordinates'!$A:$E,5,FALSE)</f>
        <v>6278770</v>
      </c>
      <c r="R413" s="230" t="str">
        <f>IFERROR(VLOOKUP($L413,'External Gateways'!$A$6:$D$10,2,FALSE),"")</f>
        <v>I-15</v>
      </c>
      <c r="S413" s="38">
        <f>IFERROR(VLOOKUP($L413,'External Gateways'!$A$6:$D$10,3,FALSE),N413)</f>
        <v>2102195</v>
      </c>
      <c r="T413" s="38">
        <f>IFERROR(VLOOKUP($L413,'External Gateways'!$A$6:$D$10,4,FALSE),O413)</f>
        <v>6289147</v>
      </c>
      <c r="U413" s="231">
        <f t="shared" si="18"/>
        <v>7.1211011888925713</v>
      </c>
      <c r="V413" s="231">
        <f t="shared" si="19"/>
        <v>123.75779762221485</v>
      </c>
    </row>
    <row r="414" spans="1:22" ht="15" customHeight="1" x14ac:dyDescent="0.45">
      <c r="A414" s="216">
        <v>2624</v>
      </c>
      <c r="B414" s="316" t="s">
        <v>378</v>
      </c>
      <c r="C414" s="316" t="s">
        <v>234</v>
      </c>
      <c r="D414" s="316" t="s">
        <v>231</v>
      </c>
      <c r="E414" s="67">
        <v>92592</v>
      </c>
      <c r="F414" s="318">
        <v>92161</v>
      </c>
      <c r="G414" s="317">
        <v>108</v>
      </c>
      <c r="H414" s="316" t="s">
        <v>285</v>
      </c>
      <c r="I414" s="317">
        <v>7</v>
      </c>
      <c r="J414" s="318">
        <f t="shared" si="20"/>
        <v>6</v>
      </c>
      <c r="K414" s="67" t="s">
        <v>271</v>
      </c>
      <c r="L414" s="316" t="s">
        <v>222</v>
      </c>
      <c r="M414" s="316" t="s">
        <v>231</v>
      </c>
      <c r="N414" s="38">
        <f>VLOOKUP($E414,'ZipCode Coordinates'!$A:$E,4,FALSE)</f>
        <v>2128740</v>
      </c>
      <c r="O414" s="38">
        <f>VLOOKUP($E414,'ZipCode Coordinates'!$A:$E,5,FALSE)</f>
        <v>6328900</v>
      </c>
      <c r="P414" s="38">
        <f>VLOOKUP($F414,'ZipCode Coordinates'!$A:$E,4,FALSE)</f>
        <v>1899477</v>
      </c>
      <c r="Q414" s="38">
        <f>VLOOKUP($F414,'ZipCode Coordinates'!$A:$E,5,FALSE)</f>
        <v>6258957</v>
      </c>
      <c r="R414" s="230" t="str">
        <f>IFERROR(VLOOKUP($L414,'External Gateways'!$A$6:$D$10,2,FALSE),"")</f>
        <v>I-15</v>
      </c>
      <c r="S414" s="38">
        <f>IFERROR(VLOOKUP($L414,'External Gateways'!$A$6:$D$10,3,FALSE),N414)</f>
        <v>2102195</v>
      </c>
      <c r="T414" s="38">
        <f>IFERROR(VLOOKUP($L414,'External Gateways'!$A$6:$D$10,4,FALSE),O414)</f>
        <v>6289147</v>
      </c>
      <c r="U414" s="231">
        <f t="shared" si="18"/>
        <v>9.0532245169037147</v>
      </c>
      <c r="V414" s="231">
        <f t="shared" si="19"/>
        <v>89.893550966192578</v>
      </c>
    </row>
    <row r="415" spans="1:22" ht="15" customHeight="1" x14ac:dyDescent="0.45">
      <c r="A415" s="216">
        <v>2625</v>
      </c>
      <c r="B415" s="316" t="s">
        <v>314</v>
      </c>
      <c r="C415" s="316" t="s">
        <v>234</v>
      </c>
      <c r="D415" s="316" t="s">
        <v>249</v>
      </c>
      <c r="E415" s="67">
        <v>91950</v>
      </c>
      <c r="F415" s="318">
        <v>92010</v>
      </c>
      <c r="G415" s="317">
        <v>94</v>
      </c>
      <c r="H415" s="316" t="s">
        <v>246</v>
      </c>
      <c r="I415" s="317">
        <v>7</v>
      </c>
      <c r="J415" s="318">
        <f t="shared" si="20"/>
        <v>6</v>
      </c>
      <c r="K415" s="67" t="s">
        <v>271</v>
      </c>
      <c r="L415" s="316" t="s">
        <v>216</v>
      </c>
      <c r="M415" s="316" t="s">
        <v>249</v>
      </c>
      <c r="N415" s="38">
        <f>VLOOKUP($E415,'ZipCode Coordinates'!$A:$E,4,FALSE)</f>
        <v>1823970</v>
      </c>
      <c r="O415" s="38">
        <f>VLOOKUP($E415,'ZipCode Coordinates'!$A:$E,5,FALSE)</f>
        <v>6302610</v>
      </c>
      <c r="P415" s="38">
        <f>VLOOKUP($F415,'ZipCode Coordinates'!$A:$E,4,FALSE)</f>
        <v>2002190</v>
      </c>
      <c r="Q415" s="38">
        <f>VLOOKUP($F415,'ZipCode Coordinates'!$A:$E,5,FALSE)</f>
        <v>6245090</v>
      </c>
      <c r="R415" s="230" t="str">
        <f>IFERROR(VLOOKUP($L415,'External Gateways'!$A$6:$D$10,2,FALSE),"")</f>
        <v/>
      </c>
      <c r="S415" s="38">
        <f>IFERROR(VLOOKUP($L415,'External Gateways'!$A$6:$D$10,3,FALSE),N415)</f>
        <v>1823970</v>
      </c>
      <c r="T415" s="38">
        <f>IFERROR(VLOOKUP($L415,'External Gateways'!$A$6:$D$10,4,FALSE),O415)</f>
        <v>6302610</v>
      </c>
      <c r="U415" s="231">
        <f t="shared" si="18"/>
        <v>0</v>
      </c>
      <c r="V415" s="231">
        <f t="shared" si="19"/>
        <v>94</v>
      </c>
    </row>
    <row r="416" spans="1:22" ht="15" customHeight="1" x14ac:dyDescent="0.45">
      <c r="A416" s="216">
        <v>2626</v>
      </c>
      <c r="B416" s="316" t="s">
        <v>397</v>
      </c>
      <c r="C416" s="316" t="s">
        <v>220</v>
      </c>
      <c r="D416" s="316" t="s">
        <v>216</v>
      </c>
      <c r="E416" s="67">
        <v>92021</v>
      </c>
      <c r="F416" s="318">
        <v>92101</v>
      </c>
      <c r="G416" s="317">
        <v>40</v>
      </c>
      <c r="H416" s="316" t="s">
        <v>398</v>
      </c>
      <c r="I416" s="317">
        <v>10</v>
      </c>
      <c r="J416" s="318">
        <f t="shared" si="20"/>
        <v>9</v>
      </c>
      <c r="K416" s="67" t="s">
        <v>97</v>
      </c>
      <c r="L416" s="316" t="s">
        <v>227</v>
      </c>
      <c r="M416" s="316" t="s">
        <v>216</v>
      </c>
      <c r="N416" s="38">
        <f>VLOOKUP($E416,'ZipCode Coordinates'!$A:$E,4,FALSE)</f>
        <v>1885700</v>
      </c>
      <c r="O416" s="38">
        <f>VLOOKUP($E416,'ZipCode Coordinates'!$A:$E,5,FALSE)</f>
        <v>6371420</v>
      </c>
      <c r="P416" s="38">
        <f>VLOOKUP($F416,'ZipCode Coordinates'!$A:$E,4,FALSE)</f>
        <v>1844080</v>
      </c>
      <c r="Q416" s="38">
        <f>VLOOKUP($F416,'ZipCode Coordinates'!$A:$E,5,FALSE)</f>
        <v>6278770</v>
      </c>
      <c r="R416" s="230" t="str">
        <f>IFERROR(VLOOKUP($L416,'External Gateways'!$A$6:$D$10,2,FALSE),"")</f>
        <v/>
      </c>
      <c r="S416" s="38">
        <f>IFERROR(VLOOKUP($L416,'External Gateways'!$A$6:$D$10,3,FALSE),N416)</f>
        <v>1885700</v>
      </c>
      <c r="T416" s="38">
        <f>IFERROR(VLOOKUP($L416,'External Gateways'!$A$6:$D$10,4,FALSE),O416)</f>
        <v>6371420</v>
      </c>
      <c r="U416" s="231">
        <f t="shared" si="18"/>
        <v>0</v>
      </c>
      <c r="V416" s="231">
        <f t="shared" si="19"/>
        <v>40</v>
      </c>
    </row>
    <row r="417" spans="1:22" ht="15" customHeight="1" x14ac:dyDescent="0.45">
      <c r="A417" s="216">
        <v>2628</v>
      </c>
      <c r="B417" s="316" t="s">
        <v>325</v>
      </c>
      <c r="C417" s="316" t="s">
        <v>291</v>
      </c>
      <c r="D417" s="316" t="s">
        <v>249</v>
      </c>
      <c r="E417" s="67">
        <v>92114</v>
      </c>
      <c r="F417" s="318">
        <v>92010</v>
      </c>
      <c r="G417" s="317">
        <v>88</v>
      </c>
      <c r="H417" s="316" t="s">
        <v>313</v>
      </c>
      <c r="I417" s="317">
        <v>7</v>
      </c>
      <c r="J417" s="318">
        <f t="shared" si="20"/>
        <v>6</v>
      </c>
      <c r="K417" s="67" t="s">
        <v>97</v>
      </c>
      <c r="L417" s="316" t="s">
        <v>216</v>
      </c>
      <c r="M417" s="316" t="s">
        <v>249</v>
      </c>
      <c r="N417" s="38">
        <f>VLOOKUP($E417,'ZipCode Coordinates'!$A:$E,4,FALSE)</f>
        <v>1838250</v>
      </c>
      <c r="O417" s="38">
        <f>VLOOKUP($E417,'ZipCode Coordinates'!$A:$E,5,FALSE)</f>
        <v>6314020</v>
      </c>
      <c r="P417" s="38">
        <f>VLOOKUP($F417,'ZipCode Coordinates'!$A:$E,4,FALSE)</f>
        <v>2002190</v>
      </c>
      <c r="Q417" s="38">
        <f>VLOOKUP($F417,'ZipCode Coordinates'!$A:$E,5,FALSE)</f>
        <v>6245090</v>
      </c>
      <c r="R417" s="230" t="str">
        <f>IFERROR(VLOOKUP($L417,'External Gateways'!$A$6:$D$10,2,FALSE),"")</f>
        <v/>
      </c>
      <c r="S417" s="38">
        <f>IFERROR(VLOOKUP($L417,'External Gateways'!$A$6:$D$10,3,FALSE),N417)</f>
        <v>1838250</v>
      </c>
      <c r="T417" s="38">
        <f>IFERROR(VLOOKUP($L417,'External Gateways'!$A$6:$D$10,4,FALSE),O417)</f>
        <v>6314020</v>
      </c>
      <c r="U417" s="231">
        <f t="shared" si="18"/>
        <v>0</v>
      </c>
      <c r="V417" s="231">
        <f t="shared" si="19"/>
        <v>88</v>
      </c>
    </row>
    <row r="418" spans="1:22" ht="15" customHeight="1" x14ac:dyDescent="0.45">
      <c r="A418" s="216">
        <v>2632</v>
      </c>
      <c r="B418" s="316" t="s">
        <v>397</v>
      </c>
      <c r="C418" s="316" t="s">
        <v>220</v>
      </c>
      <c r="D418" s="316" t="s">
        <v>249</v>
      </c>
      <c r="E418" s="67">
        <v>92126</v>
      </c>
      <c r="F418" s="318">
        <v>92010</v>
      </c>
      <c r="G418" s="317">
        <v>62</v>
      </c>
      <c r="H418" s="316" t="s">
        <v>241</v>
      </c>
      <c r="I418" s="317">
        <v>7</v>
      </c>
      <c r="J418" s="318">
        <f t="shared" si="20"/>
        <v>6</v>
      </c>
      <c r="K418" s="67" t="s">
        <v>97</v>
      </c>
      <c r="L418" s="316" t="s">
        <v>231</v>
      </c>
      <c r="M418" s="316" t="s">
        <v>249</v>
      </c>
      <c r="N418" s="38">
        <f>VLOOKUP($E418,'ZipCode Coordinates'!$A:$E,4,FALSE)</f>
        <v>1913050</v>
      </c>
      <c r="O418" s="38">
        <f>VLOOKUP($E418,'ZipCode Coordinates'!$A:$E,5,FALSE)</f>
        <v>6287520</v>
      </c>
      <c r="P418" s="38">
        <f>VLOOKUP($F418,'ZipCode Coordinates'!$A:$E,4,FALSE)</f>
        <v>2002190</v>
      </c>
      <c r="Q418" s="38">
        <f>VLOOKUP($F418,'ZipCode Coordinates'!$A:$E,5,FALSE)</f>
        <v>6245090</v>
      </c>
      <c r="R418" s="230" t="str">
        <f>IFERROR(VLOOKUP($L418,'External Gateways'!$A$6:$D$10,2,FALSE),"")</f>
        <v/>
      </c>
      <c r="S418" s="38">
        <f>IFERROR(VLOOKUP($L418,'External Gateways'!$A$6:$D$10,3,FALSE),N418)</f>
        <v>1913050</v>
      </c>
      <c r="T418" s="38">
        <f>IFERROR(VLOOKUP($L418,'External Gateways'!$A$6:$D$10,4,FALSE),O418)</f>
        <v>6287520</v>
      </c>
      <c r="U418" s="231">
        <f t="shared" si="18"/>
        <v>0</v>
      </c>
      <c r="V418" s="231">
        <f t="shared" si="19"/>
        <v>62</v>
      </c>
    </row>
    <row r="419" spans="1:22" ht="15" customHeight="1" x14ac:dyDescent="0.45">
      <c r="A419" s="216">
        <v>2635</v>
      </c>
      <c r="B419" s="316" t="s">
        <v>397</v>
      </c>
      <c r="C419" s="316" t="s">
        <v>220</v>
      </c>
      <c r="D419" s="316" t="s">
        <v>249</v>
      </c>
      <c r="E419" s="67">
        <v>91950</v>
      </c>
      <c r="F419" s="318">
        <v>92008</v>
      </c>
      <c r="G419" s="317">
        <v>76</v>
      </c>
      <c r="H419" s="316" t="s">
        <v>274</v>
      </c>
      <c r="I419" s="317">
        <v>7</v>
      </c>
      <c r="J419" s="318">
        <f t="shared" si="20"/>
        <v>6</v>
      </c>
      <c r="K419" s="67" t="s">
        <v>97</v>
      </c>
      <c r="L419" s="316" t="s">
        <v>216</v>
      </c>
      <c r="M419" s="316" t="s">
        <v>249</v>
      </c>
      <c r="N419" s="38">
        <f>VLOOKUP($E419,'ZipCode Coordinates'!$A:$E,4,FALSE)</f>
        <v>1823970</v>
      </c>
      <c r="O419" s="38">
        <f>VLOOKUP($E419,'ZipCode Coordinates'!$A:$E,5,FALSE)</f>
        <v>6302610</v>
      </c>
      <c r="P419" s="38">
        <f>VLOOKUP($F419,'ZipCode Coordinates'!$A:$E,4,FALSE)</f>
        <v>1998660</v>
      </c>
      <c r="Q419" s="38">
        <f>VLOOKUP($F419,'ZipCode Coordinates'!$A:$E,5,FALSE)</f>
        <v>6234650</v>
      </c>
      <c r="R419" s="230" t="str">
        <f>IFERROR(VLOOKUP($L419,'External Gateways'!$A$6:$D$10,2,FALSE),"")</f>
        <v/>
      </c>
      <c r="S419" s="38">
        <f>IFERROR(VLOOKUP($L419,'External Gateways'!$A$6:$D$10,3,FALSE),N419)</f>
        <v>1823970</v>
      </c>
      <c r="T419" s="38">
        <f>IFERROR(VLOOKUP($L419,'External Gateways'!$A$6:$D$10,4,FALSE),O419)</f>
        <v>6302610</v>
      </c>
      <c r="U419" s="231">
        <f t="shared" si="18"/>
        <v>0</v>
      </c>
      <c r="V419" s="231">
        <f t="shared" si="19"/>
        <v>76</v>
      </c>
    </row>
    <row r="420" spans="1:22" ht="15" customHeight="1" x14ac:dyDescent="0.45">
      <c r="A420" s="216">
        <v>2636</v>
      </c>
      <c r="B420" s="316" t="s">
        <v>390</v>
      </c>
      <c r="C420" s="316" t="s">
        <v>230</v>
      </c>
      <c r="D420" s="316" t="s">
        <v>231</v>
      </c>
      <c r="E420" s="67">
        <v>91911</v>
      </c>
      <c r="F420" s="318">
        <v>92093</v>
      </c>
      <c r="G420" s="317">
        <v>58</v>
      </c>
      <c r="H420" s="316" t="s">
        <v>311</v>
      </c>
      <c r="I420" s="317">
        <v>7</v>
      </c>
      <c r="J420" s="318">
        <f t="shared" si="20"/>
        <v>6</v>
      </c>
      <c r="K420" s="67" t="s">
        <v>97</v>
      </c>
      <c r="L420" s="316" t="s">
        <v>218</v>
      </c>
      <c r="M420" s="316" t="s">
        <v>231</v>
      </c>
      <c r="N420" s="38">
        <f>VLOOKUP($E420,'ZipCode Coordinates'!$A:$E,4,FALSE)</f>
        <v>1801570</v>
      </c>
      <c r="O420" s="38">
        <f>VLOOKUP($E420,'ZipCode Coordinates'!$A:$E,5,FALSE)</f>
        <v>6315270</v>
      </c>
      <c r="P420" s="38">
        <f>VLOOKUP($F420,'ZipCode Coordinates'!$A:$E,4,FALSE)</f>
        <v>1901870</v>
      </c>
      <c r="Q420" s="38">
        <f>VLOOKUP($F420,'ZipCode Coordinates'!$A:$E,5,FALSE)</f>
        <v>6259600</v>
      </c>
      <c r="R420" s="230" t="str">
        <f>IFERROR(VLOOKUP($L420,'External Gateways'!$A$6:$D$10,2,FALSE),"")</f>
        <v/>
      </c>
      <c r="S420" s="38">
        <f>IFERROR(VLOOKUP($L420,'External Gateways'!$A$6:$D$10,3,FALSE),N420)</f>
        <v>1801570</v>
      </c>
      <c r="T420" s="38">
        <f>IFERROR(VLOOKUP($L420,'External Gateways'!$A$6:$D$10,4,FALSE),O420)</f>
        <v>6315270</v>
      </c>
      <c r="U420" s="231">
        <f t="shared" si="18"/>
        <v>0</v>
      </c>
      <c r="V420" s="231">
        <f t="shared" si="19"/>
        <v>58</v>
      </c>
    </row>
    <row r="421" spans="1:22" ht="15" customHeight="1" x14ac:dyDescent="0.45">
      <c r="A421" s="216">
        <v>2638</v>
      </c>
      <c r="B421" s="316" t="s">
        <v>309</v>
      </c>
      <c r="C421" s="316" t="s">
        <v>299</v>
      </c>
      <c r="D421" s="316" t="s">
        <v>264</v>
      </c>
      <c r="E421" s="67">
        <v>92154</v>
      </c>
      <c r="F421" s="318">
        <v>92243</v>
      </c>
      <c r="G421" s="317">
        <v>178</v>
      </c>
      <c r="H421" s="316" t="s">
        <v>239</v>
      </c>
      <c r="I421" s="317">
        <v>7</v>
      </c>
      <c r="J421" s="318">
        <f t="shared" si="20"/>
        <v>6</v>
      </c>
      <c r="K421" s="67" t="s">
        <v>97</v>
      </c>
      <c r="L421" s="316" t="s">
        <v>218</v>
      </c>
      <c r="M421" s="316" t="s">
        <v>264</v>
      </c>
      <c r="N421" s="38">
        <f>VLOOKUP($E421,'ZipCode Coordinates'!$A:$E,4,FALSE)</f>
        <v>1787080</v>
      </c>
      <c r="O421" s="38">
        <f>VLOOKUP($E421,'ZipCode Coordinates'!$A:$E,5,FALSE)</f>
        <v>6330680</v>
      </c>
      <c r="P421" s="38">
        <f>VLOOKUP($F421,'ZipCode Coordinates'!$A:$E,4,FALSE)</f>
        <v>1861900</v>
      </c>
      <c r="Q421" s="38">
        <f>VLOOKUP($F421,'ZipCode Coordinates'!$A:$E,5,FALSE)</f>
        <v>6761000</v>
      </c>
      <c r="R421" s="230" t="str">
        <f>IFERROR(VLOOKUP($L421,'External Gateways'!$A$6:$D$10,2,FALSE),"")</f>
        <v/>
      </c>
      <c r="S421" s="38">
        <f>IFERROR(VLOOKUP($L421,'External Gateways'!$A$6:$D$10,3,FALSE),N421)</f>
        <v>1787080</v>
      </c>
      <c r="T421" s="38">
        <f>IFERROR(VLOOKUP($L421,'External Gateways'!$A$6:$D$10,4,FALSE),O421)</f>
        <v>6330680</v>
      </c>
      <c r="U421" s="231">
        <f t="shared" si="18"/>
        <v>0</v>
      </c>
      <c r="V421" s="231">
        <f t="shared" si="19"/>
        <v>178</v>
      </c>
    </row>
    <row r="422" spans="1:22" ht="15" customHeight="1" x14ac:dyDescent="0.45">
      <c r="A422" s="216">
        <v>2639</v>
      </c>
      <c r="B422" s="316" t="s">
        <v>352</v>
      </c>
      <c r="C422" s="316" t="s">
        <v>95</v>
      </c>
      <c r="D422" s="316" t="s">
        <v>231</v>
      </c>
      <c r="E422" s="67">
        <v>92585</v>
      </c>
      <c r="F422" s="318">
        <v>92145</v>
      </c>
      <c r="G422" s="317">
        <v>136</v>
      </c>
      <c r="H422" s="316" t="s">
        <v>239</v>
      </c>
      <c r="I422" s="317">
        <v>7</v>
      </c>
      <c r="J422" s="318">
        <f t="shared" si="20"/>
        <v>6</v>
      </c>
      <c r="K422" s="67" t="s">
        <v>95</v>
      </c>
      <c r="L422" s="316" t="s">
        <v>222</v>
      </c>
      <c r="M422" s="316" t="s">
        <v>231</v>
      </c>
      <c r="N422" s="38">
        <f>VLOOKUP($E422,'ZipCode Coordinates'!$A:$E,4,FALSE)</f>
        <v>2214990</v>
      </c>
      <c r="O422" s="38">
        <f>VLOOKUP($E422,'ZipCode Coordinates'!$A:$E,5,FALSE)</f>
        <v>6281980</v>
      </c>
      <c r="P422" s="38">
        <f>VLOOKUP($F422,'ZipCode Coordinates'!$A:$E,4,FALSE)</f>
        <v>1896720</v>
      </c>
      <c r="Q422" s="38">
        <f>VLOOKUP($F422,'ZipCode Coordinates'!$A:$E,5,FALSE)</f>
        <v>6297440</v>
      </c>
      <c r="R422" s="230" t="str">
        <f>IFERROR(VLOOKUP($L422,'External Gateways'!$A$6:$D$10,2,FALSE),"")</f>
        <v>I-15</v>
      </c>
      <c r="S422" s="38">
        <f>IFERROR(VLOOKUP($L422,'External Gateways'!$A$6:$D$10,3,FALSE),N422)</f>
        <v>2102195</v>
      </c>
      <c r="T422" s="38">
        <f>IFERROR(VLOOKUP($L422,'External Gateways'!$A$6:$D$10,4,FALSE),O422)</f>
        <v>6289147</v>
      </c>
      <c r="U422" s="231">
        <f t="shared" si="18"/>
        <v>21.405770153912158</v>
      </c>
      <c r="V422" s="231">
        <f t="shared" si="19"/>
        <v>93.188459692175684</v>
      </c>
    </row>
    <row r="423" spans="1:22" ht="15" customHeight="1" x14ac:dyDescent="0.45">
      <c r="A423" s="216">
        <v>2640</v>
      </c>
      <c r="B423" s="316" t="s">
        <v>306</v>
      </c>
      <c r="C423" s="316" t="s">
        <v>95</v>
      </c>
      <c r="D423" s="316" t="s">
        <v>231</v>
      </c>
      <c r="E423" s="67">
        <v>91910</v>
      </c>
      <c r="F423" s="318">
        <v>92127</v>
      </c>
      <c r="G423" s="317">
        <v>58</v>
      </c>
      <c r="H423" s="316" t="s">
        <v>241</v>
      </c>
      <c r="I423" s="317">
        <v>7</v>
      </c>
      <c r="J423" s="318">
        <f t="shared" si="20"/>
        <v>6</v>
      </c>
      <c r="K423" s="67" t="s">
        <v>95</v>
      </c>
      <c r="L423" s="316" t="s">
        <v>218</v>
      </c>
      <c r="M423" s="316" t="s">
        <v>231</v>
      </c>
      <c r="N423" s="38">
        <f>VLOOKUP($E423,'ZipCode Coordinates'!$A:$E,4,FALSE)</f>
        <v>1812850</v>
      </c>
      <c r="O423" s="38">
        <f>VLOOKUP($E423,'ZipCode Coordinates'!$A:$E,5,FALSE)</f>
        <v>6313650</v>
      </c>
      <c r="P423" s="38">
        <f>VLOOKUP($F423,'ZipCode Coordinates'!$A:$E,4,FALSE)</f>
        <v>1951970</v>
      </c>
      <c r="Q423" s="38">
        <f>VLOOKUP($F423,'ZipCode Coordinates'!$A:$E,5,FALSE)</f>
        <v>6293830</v>
      </c>
      <c r="R423" s="230" t="str">
        <f>IFERROR(VLOOKUP($L423,'External Gateways'!$A$6:$D$10,2,FALSE),"")</f>
        <v/>
      </c>
      <c r="S423" s="38">
        <f>IFERROR(VLOOKUP($L423,'External Gateways'!$A$6:$D$10,3,FALSE),N423)</f>
        <v>1812850</v>
      </c>
      <c r="T423" s="38">
        <f>IFERROR(VLOOKUP($L423,'External Gateways'!$A$6:$D$10,4,FALSE),O423)</f>
        <v>6313650</v>
      </c>
      <c r="U423" s="231">
        <f t="shared" si="18"/>
        <v>0</v>
      </c>
      <c r="V423" s="231">
        <f t="shared" si="19"/>
        <v>58</v>
      </c>
    </row>
    <row r="424" spans="1:22" ht="15" customHeight="1" x14ac:dyDescent="0.45">
      <c r="A424" s="216">
        <v>2643</v>
      </c>
      <c r="B424" s="316" t="s">
        <v>399</v>
      </c>
      <c r="C424" s="316" t="s">
        <v>291</v>
      </c>
      <c r="D424" s="316" t="s">
        <v>249</v>
      </c>
      <c r="E424" s="67">
        <v>92126</v>
      </c>
      <c r="F424" s="318">
        <v>92008</v>
      </c>
      <c r="G424" s="317">
        <v>52</v>
      </c>
      <c r="H424" s="316" t="s">
        <v>246</v>
      </c>
      <c r="I424" s="317">
        <v>7</v>
      </c>
      <c r="J424" s="318">
        <f t="shared" si="20"/>
        <v>6</v>
      </c>
      <c r="K424" s="67" t="s">
        <v>97</v>
      </c>
      <c r="L424" s="316" t="s">
        <v>231</v>
      </c>
      <c r="M424" s="316" t="s">
        <v>249</v>
      </c>
      <c r="N424" s="38">
        <f>VLOOKUP($E424,'ZipCode Coordinates'!$A:$E,4,FALSE)</f>
        <v>1913050</v>
      </c>
      <c r="O424" s="38">
        <f>VLOOKUP($E424,'ZipCode Coordinates'!$A:$E,5,FALSE)</f>
        <v>6287520</v>
      </c>
      <c r="P424" s="38">
        <f>VLOOKUP($F424,'ZipCode Coordinates'!$A:$E,4,FALSE)</f>
        <v>1998660</v>
      </c>
      <c r="Q424" s="38">
        <f>VLOOKUP($F424,'ZipCode Coordinates'!$A:$E,5,FALSE)</f>
        <v>6234650</v>
      </c>
      <c r="R424" s="230" t="str">
        <f>IFERROR(VLOOKUP($L424,'External Gateways'!$A$6:$D$10,2,FALSE),"")</f>
        <v/>
      </c>
      <c r="S424" s="38">
        <f>IFERROR(VLOOKUP($L424,'External Gateways'!$A$6:$D$10,3,FALSE),N424)</f>
        <v>1913050</v>
      </c>
      <c r="T424" s="38">
        <f>IFERROR(VLOOKUP($L424,'External Gateways'!$A$6:$D$10,4,FALSE),O424)</f>
        <v>6287520</v>
      </c>
      <c r="U424" s="231">
        <f t="shared" si="18"/>
        <v>0</v>
      </c>
      <c r="V424" s="231">
        <f t="shared" si="19"/>
        <v>52</v>
      </c>
    </row>
    <row r="425" spans="1:22" ht="15" customHeight="1" x14ac:dyDescent="0.45">
      <c r="A425" s="216">
        <v>2649</v>
      </c>
      <c r="B425" s="316" t="s">
        <v>400</v>
      </c>
      <c r="C425" s="316" t="s">
        <v>230</v>
      </c>
      <c r="D425" s="316" t="s">
        <v>216</v>
      </c>
      <c r="E425" s="67">
        <v>91914</v>
      </c>
      <c r="F425" s="318">
        <v>92152</v>
      </c>
      <c r="G425" s="317">
        <v>60</v>
      </c>
      <c r="H425" s="316" t="s">
        <v>223</v>
      </c>
      <c r="I425" s="317">
        <v>7</v>
      </c>
      <c r="J425" s="318">
        <f t="shared" si="20"/>
        <v>6</v>
      </c>
      <c r="K425" s="67" t="s">
        <v>97</v>
      </c>
      <c r="L425" s="316" t="s">
        <v>227</v>
      </c>
      <c r="M425" s="316" t="s">
        <v>216</v>
      </c>
      <c r="N425" s="38">
        <f>VLOOKUP($E425,'ZipCode Coordinates'!$A:$E,4,FALSE)</f>
        <v>1823440</v>
      </c>
      <c r="O425" s="38">
        <f>VLOOKUP($E425,'ZipCode Coordinates'!$A:$E,5,FALSE)</f>
        <v>6346410</v>
      </c>
      <c r="P425" s="38">
        <f>VLOOKUP($F425,'ZipCode Coordinates'!$A:$E,4,FALSE)</f>
        <v>1833340</v>
      </c>
      <c r="Q425" s="38">
        <f>VLOOKUP($F425,'ZipCode Coordinates'!$A:$E,5,FALSE)</f>
        <v>6255150</v>
      </c>
      <c r="R425" s="230" t="str">
        <f>IFERROR(VLOOKUP($L425,'External Gateways'!$A$6:$D$10,2,FALSE),"")</f>
        <v/>
      </c>
      <c r="S425" s="38">
        <f>IFERROR(VLOOKUP($L425,'External Gateways'!$A$6:$D$10,3,FALSE),N425)</f>
        <v>1823440</v>
      </c>
      <c r="T425" s="38">
        <f>IFERROR(VLOOKUP($L425,'External Gateways'!$A$6:$D$10,4,FALSE),O425)</f>
        <v>6346410</v>
      </c>
      <c r="U425" s="231">
        <f t="shared" si="18"/>
        <v>0</v>
      </c>
      <c r="V425" s="231">
        <f t="shared" si="19"/>
        <v>60</v>
      </c>
    </row>
    <row r="426" spans="1:22" ht="15" customHeight="1" x14ac:dyDescent="0.45">
      <c r="A426" s="216">
        <v>2651</v>
      </c>
      <c r="B426" s="316" t="s">
        <v>265</v>
      </c>
      <c r="C426" s="316" t="s">
        <v>95</v>
      </c>
      <c r="D426" s="316" t="s">
        <v>224</v>
      </c>
      <c r="E426" s="67">
        <v>92173</v>
      </c>
      <c r="F426" s="318">
        <v>92081</v>
      </c>
      <c r="G426" s="317">
        <v>102</v>
      </c>
      <c r="H426" s="316" t="s">
        <v>221</v>
      </c>
      <c r="I426" s="317">
        <v>15</v>
      </c>
      <c r="J426" s="318">
        <f t="shared" si="20"/>
        <v>14</v>
      </c>
      <c r="K426" s="67" t="s">
        <v>95</v>
      </c>
      <c r="L426" s="316" t="s">
        <v>218</v>
      </c>
      <c r="M426" s="316" t="s">
        <v>224</v>
      </c>
      <c r="N426" s="38">
        <f>VLOOKUP($E426,'ZipCode Coordinates'!$A:$E,4,FALSE)</f>
        <v>1782600</v>
      </c>
      <c r="O426" s="38">
        <f>VLOOKUP($E426,'ZipCode Coordinates'!$A:$E,5,FALSE)</f>
        <v>6315070</v>
      </c>
      <c r="P426" s="38">
        <f>VLOOKUP($F426,'ZipCode Coordinates'!$A:$E,4,FALSE)</f>
        <v>2005090</v>
      </c>
      <c r="Q426" s="38">
        <f>VLOOKUP($F426,'ZipCode Coordinates'!$A:$E,5,FALSE)</f>
        <v>6258440</v>
      </c>
      <c r="R426" s="230" t="str">
        <f>IFERROR(VLOOKUP($L426,'External Gateways'!$A$6:$D$10,2,FALSE),"")</f>
        <v/>
      </c>
      <c r="S426" s="38">
        <f>IFERROR(VLOOKUP($L426,'External Gateways'!$A$6:$D$10,3,FALSE),N426)</f>
        <v>1782600</v>
      </c>
      <c r="T426" s="38">
        <f>IFERROR(VLOOKUP($L426,'External Gateways'!$A$6:$D$10,4,FALSE),O426)</f>
        <v>6315070</v>
      </c>
      <c r="U426" s="231">
        <f t="shared" si="18"/>
        <v>0</v>
      </c>
      <c r="V426" s="231">
        <f t="shared" si="19"/>
        <v>102</v>
      </c>
    </row>
    <row r="427" spans="1:22" ht="15" customHeight="1" x14ac:dyDescent="0.45">
      <c r="A427" s="216">
        <v>3192</v>
      </c>
      <c r="B427" s="316" t="s">
        <v>254</v>
      </c>
      <c r="C427" s="316" t="s">
        <v>220</v>
      </c>
      <c r="D427" s="316" t="s">
        <v>249</v>
      </c>
      <c r="E427" s="67">
        <v>92651</v>
      </c>
      <c r="F427" s="318">
        <v>92058</v>
      </c>
      <c r="G427" s="317">
        <v>162</v>
      </c>
      <c r="H427" s="316" t="s">
        <v>241</v>
      </c>
      <c r="I427" s="317">
        <v>7</v>
      </c>
      <c r="J427" s="318">
        <f t="shared" si="20"/>
        <v>6</v>
      </c>
      <c r="K427" s="67" t="s">
        <v>97</v>
      </c>
      <c r="L427" s="316" t="s">
        <v>242</v>
      </c>
      <c r="M427" s="316" t="s">
        <v>249</v>
      </c>
      <c r="N427" s="38">
        <f>VLOOKUP($E427,'ZipCode Coordinates'!$A:$E,4,FALSE)</f>
        <v>2150350</v>
      </c>
      <c r="O427" s="38">
        <f>VLOOKUP($E427,'ZipCode Coordinates'!$A:$E,5,FALSE)</f>
        <v>6097760</v>
      </c>
      <c r="P427" s="38">
        <f>VLOOKUP($F427,'ZipCode Coordinates'!$A:$E,4,FALSE)</f>
        <v>2042580</v>
      </c>
      <c r="Q427" s="38">
        <f>VLOOKUP($F427,'ZipCode Coordinates'!$A:$E,5,FALSE)</f>
        <v>6223930</v>
      </c>
      <c r="R427" s="230" t="str">
        <f>IFERROR(VLOOKUP($L427,'External Gateways'!$A$6:$D$10,2,FALSE),"")</f>
        <v>I-5</v>
      </c>
      <c r="S427" s="38">
        <f>IFERROR(VLOOKUP($L427,'External Gateways'!$A$6:$D$10,3,FALSE),N427)</f>
        <v>2090594</v>
      </c>
      <c r="T427" s="38">
        <f>IFERROR(VLOOKUP($L427,'External Gateways'!$A$6:$D$10,4,FALSE),O427)</f>
        <v>6151524</v>
      </c>
      <c r="U427" s="231">
        <f t="shared" si="18"/>
        <v>15.223959423940325</v>
      </c>
      <c r="V427" s="231">
        <f t="shared" si="19"/>
        <v>131.55208115211934</v>
      </c>
    </row>
    <row r="428" spans="1:22" ht="15" customHeight="1" x14ac:dyDescent="0.45">
      <c r="A428" s="216">
        <v>3195</v>
      </c>
      <c r="B428" s="316" t="s">
        <v>272</v>
      </c>
      <c r="C428" s="316" t="s">
        <v>234</v>
      </c>
      <c r="D428" s="316" t="s">
        <v>231</v>
      </c>
      <c r="E428" s="67">
        <v>91945</v>
      </c>
      <c r="F428" s="318">
        <v>92161</v>
      </c>
      <c r="G428" s="317">
        <v>44</v>
      </c>
      <c r="H428" s="316" t="s">
        <v>241</v>
      </c>
      <c r="I428" s="317">
        <v>7</v>
      </c>
      <c r="J428" s="318">
        <f t="shared" si="20"/>
        <v>6</v>
      </c>
      <c r="K428" s="67" t="s">
        <v>271</v>
      </c>
      <c r="L428" s="316" t="s">
        <v>227</v>
      </c>
      <c r="M428" s="316" t="s">
        <v>231</v>
      </c>
      <c r="N428" s="38">
        <f>VLOOKUP($E428,'ZipCode Coordinates'!$A:$E,4,FALSE)</f>
        <v>1847470</v>
      </c>
      <c r="O428" s="38">
        <f>VLOOKUP($E428,'ZipCode Coordinates'!$A:$E,5,FALSE)</f>
        <v>6320620</v>
      </c>
      <c r="P428" s="38">
        <f>VLOOKUP($F428,'ZipCode Coordinates'!$A:$E,4,FALSE)</f>
        <v>1899477</v>
      </c>
      <c r="Q428" s="38">
        <f>VLOOKUP($F428,'ZipCode Coordinates'!$A:$E,5,FALSE)</f>
        <v>6258957</v>
      </c>
      <c r="R428" s="230" t="str">
        <f>IFERROR(VLOOKUP($L428,'External Gateways'!$A$6:$D$10,2,FALSE),"")</f>
        <v/>
      </c>
      <c r="S428" s="38">
        <f>IFERROR(VLOOKUP($L428,'External Gateways'!$A$6:$D$10,3,FALSE),N428)</f>
        <v>1847470</v>
      </c>
      <c r="T428" s="38">
        <f>IFERROR(VLOOKUP($L428,'External Gateways'!$A$6:$D$10,4,FALSE),O428)</f>
        <v>6320620</v>
      </c>
      <c r="U428" s="231">
        <f t="shared" si="18"/>
        <v>0</v>
      </c>
      <c r="V428" s="231">
        <f t="shared" si="19"/>
        <v>44</v>
      </c>
    </row>
    <row r="429" spans="1:22" ht="15" customHeight="1" x14ac:dyDescent="0.45">
      <c r="A429" s="216">
        <v>3200</v>
      </c>
      <c r="B429" s="316" t="s">
        <v>314</v>
      </c>
      <c r="C429" s="316" t="s">
        <v>234</v>
      </c>
      <c r="D429" s="316" t="s">
        <v>249</v>
      </c>
      <c r="E429" s="67">
        <v>92591</v>
      </c>
      <c r="F429" s="318">
        <v>92055</v>
      </c>
      <c r="G429" s="317">
        <v>78</v>
      </c>
      <c r="H429" s="316" t="s">
        <v>241</v>
      </c>
      <c r="I429" s="317">
        <v>7</v>
      </c>
      <c r="J429" s="318">
        <f t="shared" si="20"/>
        <v>6</v>
      </c>
      <c r="K429" s="67" t="s">
        <v>271</v>
      </c>
      <c r="L429" s="316" t="s">
        <v>222</v>
      </c>
      <c r="M429" s="316" t="s">
        <v>249</v>
      </c>
      <c r="N429" s="38">
        <f>VLOOKUP($E429,'ZipCode Coordinates'!$A:$E,4,FALSE)</f>
        <v>2138420</v>
      </c>
      <c r="O429" s="38">
        <f>VLOOKUP($E429,'ZipCode Coordinates'!$A:$E,5,FALSE)</f>
        <v>6299220</v>
      </c>
      <c r="P429" s="38">
        <f>VLOOKUP($F429,'ZipCode Coordinates'!$A:$E,4,FALSE)</f>
        <v>2082470</v>
      </c>
      <c r="Q429" s="38">
        <f>VLOOKUP($F429,'ZipCode Coordinates'!$A:$E,5,FALSE)</f>
        <v>6206470</v>
      </c>
      <c r="R429" s="230" t="str">
        <f>IFERROR(VLOOKUP($L429,'External Gateways'!$A$6:$D$10,2,FALSE),"")</f>
        <v>I-15</v>
      </c>
      <c r="S429" s="38">
        <f>IFERROR(VLOOKUP($L429,'External Gateways'!$A$6:$D$10,3,FALSE),N429)</f>
        <v>2102195</v>
      </c>
      <c r="T429" s="38">
        <f>IFERROR(VLOOKUP($L429,'External Gateways'!$A$6:$D$10,4,FALSE),O429)</f>
        <v>6289147</v>
      </c>
      <c r="U429" s="231">
        <f t="shared" si="18"/>
        <v>7.1211011888925713</v>
      </c>
      <c r="V429" s="231">
        <f t="shared" si="19"/>
        <v>63.757797622214859</v>
      </c>
    </row>
    <row r="430" spans="1:22" ht="15" customHeight="1" x14ac:dyDescent="0.45">
      <c r="A430" s="216">
        <v>3202</v>
      </c>
      <c r="B430" s="316" t="s">
        <v>261</v>
      </c>
      <c r="C430" s="316" t="s">
        <v>234</v>
      </c>
      <c r="D430" s="316" t="s">
        <v>249</v>
      </c>
      <c r="E430" s="67">
        <v>92126</v>
      </c>
      <c r="F430" s="318">
        <v>92008</v>
      </c>
      <c r="G430" s="317">
        <v>54</v>
      </c>
      <c r="H430" s="316" t="s">
        <v>241</v>
      </c>
      <c r="I430" s="317">
        <v>7</v>
      </c>
      <c r="J430" s="318">
        <f t="shared" si="20"/>
        <v>6</v>
      </c>
      <c r="K430" s="67" t="s">
        <v>97</v>
      </c>
      <c r="L430" s="316" t="s">
        <v>231</v>
      </c>
      <c r="M430" s="316" t="s">
        <v>249</v>
      </c>
      <c r="N430" s="38">
        <f>VLOOKUP($E430,'ZipCode Coordinates'!$A:$E,4,FALSE)</f>
        <v>1913050</v>
      </c>
      <c r="O430" s="38">
        <f>VLOOKUP($E430,'ZipCode Coordinates'!$A:$E,5,FALSE)</f>
        <v>6287520</v>
      </c>
      <c r="P430" s="38">
        <f>VLOOKUP($F430,'ZipCode Coordinates'!$A:$E,4,FALSE)</f>
        <v>1998660</v>
      </c>
      <c r="Q430" s="38">
        <f>VLOOKUP($F430,'ZipCode Coordinates'!$A:$E,5,FALSE)</f>
        <v>6234650</v>
      </c>
      <c r="R430" s="230" t="str">
        <f>IFERROR(VLOOKUP($L430,'External Gateways'!$A$6:$D$10,2,FALSE),"")</f>
        <v/>
      </c>
      <c r="S430" s="38">
        <f>IFERROR(VLOOKUP($L430,'External Gateways'!$A$6:$D$10,3,FALSE),N430)</f>
        <v>1913050</v>
      </c>
      <c r="T430" s="38">
        <f>IFERROR(VLOOKUP($L430,'External Gateways'!$A$6:$D$10,4,FALSE),O430)</f>
        <v>6287520</v>
      </c>
      <c r="U430" s="231">
        <f t="shared" si="18"/>
        <v>0</v>
      </c>
      <c r="V430" s="231">
        <f t="shared" si="19"/>
        <v>54</v>
      </c>
    </row>
    <row r="431" spans="1:22" ht="15" customHeight="1" x14ac:dyDescent="0.45">
      <c r="A431" s="216">
        <v>3203</v>
      </c>
      <c r="B431" s="316" t="s">
        <v>390</v>
      </c>
      <c r="C431" s="316" t="s">
        <v>230</v>
      </c>
      <c r="D431" s="316" t="s">
        <v>231</v>
      </c>
      <c r="E431" s="67">
        <v>92078</v>
      </c>
      <c r="F431" s="318">
        <v>92122</v>
      </c>
      <c r="G431" s="317">
        <v>62</v>
      </c>
      <c r="H431" s="316" t="s">
        <v>241</v>
      </c>
      <c r="I431" s="317">
        <v>7</v>
      </c>
      <c r="J431" s="318">
        <f t="shared" si="20"/>
        <v>6</v>
      </c>
      <c r="K431" s="67" t="s">
        <v>97</v>
      </c>
      <c r="L431" s="316" t="s">
        <v>224</v>
      </c>
      <c r="M431" s="316" t="s">
        <v>231</v>
      </c>
      <c r="N431" s="38">
        <f>VLOOKUP($E431,'ZipCode Coordinates'!$A:$E,4,FALSE)</f>
        <v>1988050</v>
      </c>
      <c r="O431" s="38">
        <f>VLOOKUP($E431,'ZipCode Coordinates'!$A:$E,5,FALSE)</f>
        <v>6275270</v>
      </c>
      <c r="P431" s="38">
        <f>VLOOKUP($F431,'ZipCode Coordinates'!$A:$E,4,FALSE)</f>
        <v>1893170</v>
      </c>
      <c r="Q431" s="38">
        <f>VLOOKUP($F431,'ZipCode Coordinates'!$A:$E,5,FALSE)</f>
        <v>6267940</v>
      </c>
      <c r="R431" s="230" t="str">
        <f>IFERROR(VLOOKUP($L431,'External Gateways'!$A$6:$D$10,2,FALSE),"")</f>
        <v/>
      </c>
      <c r="S431" s="38">
        <f>IFERROR(VLOOKUP($L431,'External Gateways'!$A$6:$D$10,3,FALSE),N431)</f>
        <v>1988050</v>
      </c>
      <c r="T431" s="38">
        <f>IFERROR(VLOOKUP($L431,'External Gateways'!$A$6:$D$10,4,FALSE),O431)</f>
        <v>6275270</v>
      </c>
      <c r="U431" s="231">
        <f t="shared" si="18"/>
        <v>0</v>
      </c>
      <c r="V431" s="231">
        <f t="shared" si="19"/>
        <v>62</v>
      </c>
    </row>
    <row r="432" spans="1:22" ht="15" customHeight="1" x14ac:dyDescent="0.45">
      <c r="A432" s="216">
        <v>3205</v>
      </c>
      <c r="B432" s="316" t="s">
        <v>383</v>
      </c>
      <c r="C432" s="316" t="s">
        <v>230</v>
      </c>
      <c r="D432" s="316" t="s">
        <v>231</v>
      </c>
      <c r="E432" s="67">
        <v>91945</v>
      </c>
      <c r="F432" s="318">
        <v>92161</v>
      </c>
      <c r="G432" s="317">
        <v>85</v>
      </c>
      <c r="H432" s="316" t="s">
        <v>268</v>
      </c>
      <c r="I432" s="317">
        <v>7</v>
      </c>
      <c r="J432" s="318">
        <f t="shared" si="20"/>
        <v>6</v>
      </c>
      <c r="K432" s="67" t="s">
        <v>97</v>
      </c>
      <c r="L432" s="316" t="s">
        <v>227</v>
      </c>
      <c r="M432" s="316" t="s">
        <v>231</v>
      </c>
      <c r="N432" s="38">
        <f>VLOOKUP($E432,'ZipCode Coordinates'!$A:$E,4,FALSE)</f>
        <v>1847470</v>
      </c>
      <c r="O432" s="38">
        <f>VLOOKUP($E432,'ZipCode Coordinates'!$A:$E,5,FALSE)</f>
        <v>6320620</v>
      </c>
      <c r="P432" s="38">
        <f>VLOOKUP($F432,'ZipCode Coordinates'!$A:$E,4,FALSE)</f>
        <v>1899477</v>
      </c>
      <c r="Q432" s="38">
        <f>VLOOKUP($F432,'ZipCode Coordinates'!$A:$E,5,FALSE)</f>
        <v>6258957</v>
      </c>
      <c r="R432" s="230" t="str">
        <f>IFERROR(VLOOKUP($L432,'External Gateways'!$A$6:$D$10,2,FALSE),"")</f>
        <v/>
      </c>
      <c r="S432" s="38">
        <f>IFERROR(VLOOKUP($L432,'External Gateways'!$A$6:$D$10,3,FALSE),N432)</f>
        <v>1847470</v>
      </c>
      <c r="T432" s="38">
        <f>IFERROR(VLOOKUP($L432,'External Gateways'!$A$6:$D$10,4,FALSE),O432)</f>
        <v>6320620</v>
      </c>
      <c r="U432" s="231">
        <f t="shared" si="18"/>
        <v>0</v>
      </c>
      <c r="V432" s="231">
        <f t="shared" si="19"/>
        <v>85</v>
      </c>
    </row>
    <row r="433" spans="1:22" ht="15" customHeight="1" x14ac:dyDescent="0.45">
      <c r="A433" s="216">
        <v>3206</v>
      </c>
      <c r="B433" s="316" t="s">
        <v>314</v>
      </c>
      <c r="C433" s="316" t="s">
        <v>234</v>
      </c>
      <c r="D433" s="316" t="s">
        <v>216</v>
      </c>
      <c r="E433" s="67">
        <v>92591</v>
      </c>
      <c r="F433" s="318">
        <v>92134</v>
      </c>
      <c r="G433" s="317">
        <v>122</v>
      </c>
      <c r="H433" s="316" t="s">
        <v>285</v>
      </c>
      <c r="I433" s="317">
        <v>7</v>
      </c>
      <c r="J433" s="318">
        <f t="shared" si="20"/>
        <v>6</v>
      </c>
      <c r="K433" s="67" t="s">
        <v>271</v>
      </c>
      <c r="L433" s="316" t="s">
        <v>222</v>
      </c>
      <c r="M433" s="316" t="s">
        <v>216</v>
      </c>
      <c r="N433" s="38">
        <f>VLOOKUP($E433,'ZipCode Coordinates'!$A:$E,4,FALSE)</f>
        <v>2138420</v>
      </c>
      <c r="O433" s="38">
        <f>VLOOKUP($E433,'ZipCode Coordinates'!$A:$E,5,FALSE)</f>
        <v>6299220</v>
      </c>
      <c r="P433" s="38">
        <f>VLOOKUP($F433,'ZipCode Coordinates'!$A:$E,4,FALSE)</f>
        <v>1845130</v>
      </c>
      <c r="Q433" s="38">
        <f>VLOOKUP($F433,'ZipCode Coordinates'!$A:$E,5,FALSE)</f>
        <v>6286040</v>
      </c>
      <c r="R433" s="230" t="str">
        <f>IFERROR(VLOOKUP($L433,'External Gateways'!$A$6:$D$10,2,FALSE),"")</f>
        <v>I-15</v>
      </c>
      <c r="S433" s="38">
        <f>IFERROR(VLOOKUP($L433,'External Gateways'!$A$6:$D$10,3,FALSE),N433)</f>
        <v>2102195</v>
      </c>
      <c r="T433" s="38">
        <f>IFERROR(VLOOKUP($L433,'External Gateways'!$A$6:$D$10,4,FALSE),O433)</f>
        <v>6289147</v>
      </c>
      <c r="U433" s="231">
        <f t="shared" si="18"/>
        <v>7.1211011888925713</v>
      </c>
      <c r="V433" s="231">
        <f t="shared" si="19"/>
        <v>107.75779762221485</v>
      </c>
    </row>
    <row r="434" spans="1:22" ht="15" customHeight="1" x14ac:dyDescent="0.45">
      <c r="A434" s="216">
        <v>3207</v>
      </c>
      <c r="B434" s="316" t="s">
        <v>279</v>
      </c>
      <c r="C434" s="316" t="s">
        <v>95</v>
      </c>
      <c r="D434" s="316" t="s">
        <v>249</v>
      </c>
      <c r="E434" s="67">
        <v>92596</v>
      </c>
      <c r="F434" s="318">
        <v>92008</v>
      </c>
      <c r="G434" s="317">
        <v>98</v>
      </c>
      <c r="H434" s="316" t="s">
        <v>310</v>
      </c>
      <c r="I434" s="317">
        <v>7</v>
      </c>
      <c r="J434" s="318">
        <f t="shared" si="20"/>
        <v>6</v>
      </c>
      <c r="K434" s="67" t="s">
        <v>95</v>
      </c>
      <c r="L434" s="316" t="s">
        <v>222</v>
      </c>
      <c r="M434" s="316" t="s">
        <v>249</v>
      </c>
      <c r="N434" s="38">
        <f>VLOOKUP($E434,'ZipCode Coordinates'!$A:$E,4,FALSE)</f>
        <v>2177700</v>
      </c>
      <c r="O434" s="38">
        <f>VLOOKUP($E434,'ZipCode Coordinates'!$A:$E,5,FALSE)</f>
        <v>6311340</v>
      </c>
      <c r="P434" s="38">
        <f>VLOOKUP($F434,'ZipCode Coordinates'!$A:$E,4,FALSE)</f>
        <v>1998660</v>
      </c>
      <c r="Q434" s="38">
        <f>VLOOKUP($F434,'ZipCode Coordinates'!$A:$E,5,FALSE)</f>
        <v>6234650</v>
      </c>
      <c r="R434" s="230" t="str">
        <f>IFERROR(VLOOKUP($L434,'External Gateways'!$A$6:$D$10,2,FALSE),"")</f>
        <v>I-15</v>
      </c>
      <c r="S434" s="38">
        <f>IFERROR(VLOOKUP($L434,'External Gateways'!$A$6:$D$10,3,FALSE),N434)</f>
        <v>2102195</v>
      </c>
      <c r="T434" s="38">
        <f>IFERROR(VLOOKUP($L434,'External Gateways'!$A$6:$D$10,4,FALSE),O434)</f>
        <v>6289147</v>
      </c>
      <c r="U434" s="231">
        <f t="shared" si="18"/>
        <v>14.905115649451727</v>
      </c>
      <c r="V434" s="231">
        <f t="shared" si="19"/>
        <v>68.18976870109654</v>
      </c>
    </row>
    <row r="435" spans="1:22" ht="15" customHeight="1" x14ac:dyDescent="0.45">
      <c r="A435" s="216">
        <v>3325</v>
      </c>
      <c r="B435" s="316" t="s">
        <v>390</v>
      </c>
      <c r="C435" s="316" t="s">
        <v>230</v>
      </c>
      <c r="D435" s="316" t="s">
        <v>231</v>
      </c>
      <c r="E435" s="67">
        <v>92025</v>
      </c>
      <c r="F435" s="318">
        <v>92122</v>
      </c>
      <c r="G435" s="317">
        <v>56</v>
      </c>
      <c r="H435" s="316" t="s">
        <v>311</v>
      </c>
      <c r="I435" s="317">
        <v>7</v>
      </c>
      <c r="J435" s="318">
        <f t="shared" si="20"/>
        <v>6</v>
      </c>
      <c r="K435" s="67" t="s">
        <v>97</v>
      </c>
      <c r="L435" s="316" t="s">
        <v>224</v>
      </c>
      <c r="M435" s="316" t="s">
        <v>231</v>
      </c>
      <c r="N435" s="38">
        <f>VLOOKUP($E435,'ZipCode Coordinates'!$A:$E,4,FALSE)</f>
        <v>1975260</v>
      </c>
      <c r="O435" s="38">
        <f>VLOOKUP($E435,'ZipCode Coordinates'!$A:$E,5,FALSE)</f>
        <v>6323310</v>
      </c>
      <c r="P435" s="38">
        <f>VLOOKUP($F435,'ZipCode Coordinates'!$A:$E,4,FALSE)</f>
        <v>1893170</v>
      </c>
      <c r="Q435" s="38">
        <f>VLOOKUP($F435,'ZipCode Coordinates'!$A:$E,5,FALSE)</f>
        <v>6267940</v>
      </c>
      <c r="R435" s="230" t="str">
        <f>IFERROR(VLOOKUP($L435,'External Gateways'!$A$6:$D$10,2,FALSE),"")</f>
        <v/>
      </c>
      <c r="S435" s="38">
        <f>IFERROR(VLOOKUP($L435,'External Gateways'!$A$6:$D$10,3,FALSE),N435)</f>
        <v>1975260</v>
      </c>
      <c r="T435" s="38">
        <f>IFERROR(VLOOKUP($L435,'External Gateways'!$A$6:$D$10,4,FALSE),O435)</f>
        <v>6323310</v>
      </c>
      <c r="U435" s="231">
        <f t="shared" si="18"/>
        <v>0</v>
      </c>
      <c r="V435" s="231">
        <f t="shared" si="19"/>
        <v>56</v>
      </c>
    </row>
    <row r="436" spans="1:22" ht="15" customHeight="1" x14ac:dyDescent="0.45">
      <c r="A436" s="216">
        <v>3332</v>
      </c>
      <c r="B436" s="316" t="s">
        <v>383</v>
      </c>
      <c r="C436" s="316" t="s">
        <v>230</v>
      </c>
      <c r="D436" s="316" t="s">
        <v>273</v>
      </c>
      <c r="E436" s="67">
        <v>91942</v>
      </c>
      <c r="F436" s="318">
        <v>91962</v>
      </c>
      <c r="G436" s="317">
        <v>84</v>
      </c>
      <c r="H436" s="316" t="s">
        <v>241</v>
      </c>
      <c r="I436" s="317">
        <v>7</v>
      </c>
      <c r="J436" s="318">
        <f t="shared" si="20"/>
        <v>6</v>
      </c>
      <c r="K436" s="67" t="s">
        <v>97</v>
      </c>
      <c r="L436" s="316" t="s">
        <v>227</v>
      </c>
      <c r="M436" s="316" t="s">
        <v>273</v>
      </c>
      <c r="N436" s="38">
        <f>VLOOKUP($E436,'ZipCode Coordinates'!$A:$E,4,FALSE)</f>
        <v>1863610</v>
      </c>
      <c r="O436" s="38">
        <f>VLOOKUP($E436,'ZipCode Coordinates'!$A:$E,5,FALSE)</f>
        <v>6324360</v>
      </c>
      <c r="P436" s="38">
        <f>VLOOKUP($F436,'ZipCode Coordinates'!$A:$E,4,FALSE)</f>
        <v>1874980</v>
      </c>
      <c r="Q436" s="38">
        <f>VLOOKUP($F436,'ZipCode Coordinates'!$A:$E,5,FALSE)</f>
        <v>6499110</v>
      </c>
      <c r="R436" s="230" t="str">
        <f>IFERROR(VLOOKUP($L436,'External Gateways'!$A$6:$D$10,2,FALSE),"")</f>
        <v/>
      </c>
      <c r="S436" s="38">
        <f>IFERROR(VLOOKUP($L436,'External Gateways'!$A$6:$D$10,3,FALSE),N436)</f>
        <v>1863610</v>
      </c>
      <c r="T436" s="38">
        <f>IFERROR(VLOOKUP($L436,'External Gateways'!$A$6:$D$10,4,FALSE),O436)</f>
        <v>6324360</v>
      </c>
      <c r="U436" s="231">
        <f t="shared" si="18"/>
        <v>0</v>
      </c>
      <c r="V436" s="231">
        <f t="shared" si="19"/>
        <v>84</v>
      </c>
    </row>
    <row r="437" spans="1:22" ht="15" customHeight="1" x14ac:dyDescent="0.45">
      <c r="A437" s="216">
        <v>3339</v>
      </c>
      <c r="B437" s="316" t="s">
        <v>272</v>
      </c>
      <c r="C437" s="316" t="s">
        <v>234</v>
      </c>
      <c r="D437" s="316" t="s">
        <v>249</v>
      </c>
      <c r="E437" s="67">
        <v>91942</v>
      </c>
      <c r="F437" s="318">
        <v>92010</v>
      </c>
      <c r="G437" s="317">
        <v>80</v>
      </c>
      <c r="H437" s="316" t="s">
        <v>241</v>
      </c>
      <c r="I437" s="317">
        <v>7</v>
      </c>
      <c r="J437" s="318">
        <f t="shared" si="20"/>
        <v>6</v>
      </c>
      <c r="K437" s="67" t="s">
        <v>271</v>
      </c>
      <c r="L437" s="316" t="s">
        <v>227</v>
      </c>
      <c r="M437" s="316" t="s">
        <v>249</v>
      </c>
      <c r="N437" s="38">
        <f>VLOOKUP($E437,'ZipCode Coordinates'!$A:$E,4,FALSE)</f>
        <v>1863610</v>
      </c>
      <c r="O437" s="38">
        <f>VLOOKUP($E437,'ZipCode Coordinates'!$A:$E,5,FALSE)</f>
        <v>6324360</v>
      </c>
      <c r="P437" s="38">
        <f>VLOOKUP($F437,'ZipCode Coordinates'!$A:$E,4,FALSE)</f>
        <v>2002190</v>
      </c>
      <c r="Q437" s="38">
        <f>VLOOKUP($F437,'ZipCode Coordinates'!$A:$E,5,FALSE)</f>
        <v>6245090</v>
      </c>
      <c r="R437" s="230" t="str">
        <f>IFERROR(VLOOKUP($L437,'External Gateways'!$A$6:$D$10,2,FALSE),"")</f>
        <v/>
      </c>
      <c r="S437" s="38">
        <f>IFERROR(VLOOKUP($L437,'External Gateways'!$A$6:$D$10,3,FALSE),N437)</f>
        <v>1863610</v>
      </c>
      <c r="T437" s="38">
        <f>IFERROR(VLOOKUP($L437,'External Gateways'!$A$6:$D$10,4,FALSE),O437)</f>
        <v>6324360</v>
      </c>
      <c r="U437" s="231">
        <f t="shared" si="18"/>
        <v>0</v>
      </c>
      <c r="V437" s="231">
        <f t="shared" si="19"/>
        <v>80</v>
      </c>
    </row>
    <row r="438" spans="1:22" ht="15" customHeight="1" x14ac:dyDescent="0.45">
      <c r="A438" s="216">
        <v>3340</v>
      </c>
      <c r="B438" s="316" t="s">
        <v>397</v>
      </c>
      <c r="C438" s="316" t="s">
        <v>220</v>
      </c>
      <c r="D438" s="316" t="s">
        <v>231</v>
      </c>
      <c r="E438" s="67">
        <v>92591</v>
      </c>
      <c r="F438" s="318">
        <v>92121</v>
      </c>
      <c r="G438" s="317">
        <v>114</v>
      </c>
      <c r="H438" s="316" t="s">
        <v>313</v>
      </c>
      <c r="I438" s="317">
        <v>7</v>
      </c>
      <c r="J438" s="318">
        <f t="shared" si="20"/>
        <v>6</v>
      </c>
      <c r="K438" s="67" t="s">
        <v>97</v>
      </c>
      <c r="L438" s="316" t="s">
        <v>222</v>
      </c>
      <c r="M438" s="316" t="s">
        <v>231</v>
      </c>
      <c r="N438" s="38">
        <f>VLOOKUP($E438,'ZipCode Coordinates'!$A:$E,4,FALSE)</f>
        <v>2138420</v>
      </c>
      <c r="O438" s="38">
        <f>VLOOKUP($E438,'ZipCode Coordinates'!$A:$E,5,FALSE)</f>
        <v>6299220</v>
      </c>
      <c r="P438" s="38">
        <f>VLOOKUP($F438,'ZipCode Coordinates'!$A:$E,4,FALSE)</f>
        <v>1907910</v>
      </c>
      <c r="Q438" s="38">
        <f>VLOOKUP($F438,'ZipCode Coordinates'!$A:$E,5,FALSE)</f>
        <v>6269540</v>
      </c>
      <c r="R438" s="230" t="str">
        <f>IFERROR(VLOOKUP($L438,'External Gateways'!$A$6:$D$10,2,FALSE),"")</f>
        <v>I-15</v>
      </c>
      <c r="S438" s="38">
        <f>IFERROR(VLOOKUP($L438,'External Gateways'!$A$6:$D$10,3,FALSE),N438)</f>
        <v>2102195</v>
      </c>
      <c r="T438" s="38">
        <f>IFERROR(VLOOKUP($L438,'External Gateways'!$A$6:$D$10,4,FALSE),O438)</f>
        <v>6289147</v>
      </c>
      <c r="U438" s="231">
        <f t="shared" si="18"/>
        <v>7.1211011888925713</v>
      </c>
      <c r="V438" s="231">
        <f t="shared" si="19"/>
        <v>99.757797622214852</v>
      </c>
    </row>
    <row r="439" spans="1:22" ht="15" customHeight="1" x14ac:dyDescent="0.45">
      <c r="A439" s="216">
        <v>3344</v>
      </c>
      <c r="B439" s="316" t="s">
        <v>319</v>
      </c>
      <c r="C439" s="316" t="s">
        <v>230</v>
      </c>
      <c r="D439" s="316" t="s">
        <v>231</v>
      </c>
      <c r="E439" s="67">
        <v>92131</v>
      </c>
      <c r="F439" s="318">
        <v>92122</v>
      </c>
      <c r="G439" s="317">
        <v>22</v>
      </c>
      <c r="H439" s="316" t="s">
        <v>241</v>
      </c>
      <c r="I439" s="317">
        <v>7</v>
      </c>
      <c r="J439" s="318">
        <f t="shared" si="20"/>
        <v>6</v>
      </c>
      <c r="K439" s="67" t="s">
        <v>97</v>
      </c>
      <c r="L439" s="316" t="s">
        <v>231</v>
      </c>
      <c r="M439" s="316" t="s">
        <v>231</v>
      </c>
      <c r="N439" s="38">
        <f>VLOOKUP($E439,'ZipCode Coordinates'!$A:$E,4,FALSE)</f>
        <v>1915270</v>
      </c>
      <c r="O439" s="38">
        <f>VLOOKUP($E439,'ZipCode Coordinates'!$A:$E,5,FALSE)</f>
        <v>6310350</v>
      </c>
      <c r="P439" s="38">
        <f>VLOOKUP($F439,'ZipCode Coordinates'!$A:$E,4,FALSE)</f>
        <v>1893170</v>
      </c>
      <c r="Q439" s="38">
        <f>VLOOKUP($F439,'ZipCode Coordinates'!$A:$E,5,FALSE)</f>
        <v>6267940</v>
      </c>
      <c r="R439" s="230" t="str">
        <f>IFERROR(VLOOKUP($L439,'External Gateways'!$A$6:$D$10,2,FALSE),"")</f>
        <v/>
      </c>
      <c r="S439" s="38">
        <f>IFERROR(VLOOKUP($L439,'External Gateways'!$A$6:$D$10,3,FALSE),N439)</f>
        <v>1915270</v>
      </c>
      <c r="T439" s="38">
        <f>IFERROR(VLOOKUP($L439,'External Gateways'!$A$6:$D$10,4,FALSE),O439)</f>
        <v>6310350</v>
      </c>
      <c r="U439" s="231">
        <f t="shared" si="18"/>
        <v>0</v>
      </c>
      <c r="V439" s="231">
        <f t="shared" si="19"/>
        <v>22</v>
      </c>
    </row>
    <row r="440" spans="1:22" ht="15" customHeight="1" x14ac:dyDescent="0.45">
      <c r="A440" s="216">
        <v>3358</v>
      </c>
      <c r="B440" s="316" t="s">
        <v>401</v>
      </c>
      <c r="C440" s="316" t="s">
        <v>230</v>
      </c>
      <c r="D440" s="316" t="s">
        <v>273</v>
      </c>
      <c r="E440" s="67">
        <v>92027</v>
      </c>
      <c r="F440" s="318">
        <v>91962</v>
      </c>
      <c r="G440" s="317">
        <v>204</v>
      </c>
      <c r="H440" s="316" t="s">
        <v>223</v>
      </c>
      <c r="I440" s="317">
        <v>7</v>
      </c>
      <c r="J440" s="318">
        <f t="shared" si="20"/>
        <v>6</v>
      </c>
      <c r="K440" s="67" t="s">
        <v>97</v>
      </c>
      <c r="L440" s="316" t="s">
        <v>224</v>
      </c>
      <c r="M440" s="316" t="s">
        <v>273</v>
      </c>
      <c r="N440" s="38">
        <f>VLOOKUP($E440,'ZipCode Coordinates'!$A:$E,4,FALSE)</f>
        <v>1994010</v>
      </c>
      <c r="O440" s="38">
        <f>VLOOKUP($E440,'ZipCode Coordinates'!$A:$E,5,FALSE)</f>
        <v>6337210</v>
      </c>
      <c r="P440" s="38">
        <f>VLOOKUP($F440,'ZipCode Coordinates'!$A:$E,4,FALSE)</f>
        <v>1874980</v>
      </c>
      <c r="Q440" s="38">
        <f>VLOOKUP($F440,'ZipCode Coordinates'!$A:$E,5,FALSE)</f>
        <v>6499110</v>
      </c>
      <c r="R440" s="230" t="str">
        <f>IFERROR(VLOOKUP($L440,'External Gateways'!$A$6:$D$10,2,FALSE),"")</f>
        <v/>
      </c>
      <c r="S440" s="38">
        <f>IFERROR(VLOOKUP($L440,'External Gateways'!$A$6:$D$10,3,FALSE),N440)</f>
        <v>1994010</v>
      </c>
      <c r="T440" s="38">
        <f>IFERROR(VLOOKUP($L440,'External Gateways'!$A$6:$D$10,4,FALSE),O440)</f>
        <v>6337210</v>
      </c>
      <c r="U440" s="231">
        <f t="shared" si="18"/>
        <v>0</v>
      </c>
      <c r="V440" s="231">
        <f t="shared" si="19"/>
        <v>204</v>
      </c>
    </row>
    <row r="441" spans="1:22" ht="15" customHeight="1" x14ac:dyDescent="0.45">
      <c r="A441" s="216">
        <v>3364</v>
      </c>
      <c r="B441" s="316" t="s">
        <v>272</v>
      </c>
      <c r="C441" s="316" t="s">
        <v>234</v>
      </c>
      <c r="D441" s="316" t="s">
        <v>231</v>
      </c>
      <c r="E441" s="67">
        <v>92129</v>
      </c>
      <c r="F441" s="318">
        <v>92161</v>
      </c>
      <c r="G441" s="317">
        <v>84</v>
      </c>
      <c r="H441" s="316" t="s">
        <v>239</v>
      </c>
      <c r="I441" s="317">
        <v>7</v>
      </c>
      <c r="J441" s="318">
        <f t="shared" si="20"/>
        <v>6</v>
      </c>
      <c r="K441" s="67" t="s">
        <v>271</v>
      </c>
      <c r="L441" s="316" t="s">
        <v>231</v>
      </c>
      <c r="M441" s="316" t="s">
        <v>231</v>
      </c>
      <c r="N441" s="38">
        <f>VLOOKUP($E441,'ZipCode Coordinates'!$A:$E,4,FALSE)</f>
        <v>1931860</v>
      </c>
      <c r="O441" s="38">
        <f>VLOOKUP($E441,'ZipCode Coordinates'!$A:$E,5,FALSE)</f>
        <v>6293150</v>
      </c>
      <c r="P441" s="38">
        <f>VLOOKUP($F441,'ZipCode Coordinates'!$A:$E,4,FALSE)</f>
        <v>1899477</v>
      </c>
      <c r="Q441" s="38">
        <f>VLOOKUP($F441,'ZipCode Coordinates'!$A:$E,5,FALSE)</f>
        <v>6258957</v>
      </c>
      <c r="R441" s="230" t="str">
        <f>IFERROR(VLOOKUP($L441,'External Gateways'!$A$6:$D$10,2,FALSE),"")</f>
        <v/>
      </c>
      <c r="S441" s="38">
        <f>IFERROR(VLOOKUP($L441,'External Gateways'!$A$6:$D$10,3,FALSE),N441)</f>
        <v>1931860</v>
      </c>
      <c r="T441" s="38">
        <f>IFERROR(VLOOKUP($L441,'External Gateways'!$A$6:$D$10,4,FALSE),O441)</f>
        <v>6293150</v>
      </c>
      <c r="U441" s="231">
        <f t="shared" si="18"/>
        <v>0</v>
      </c>
      <c r="V441" s="231">
        <f t="shared" si="19"/>
        <v>84</v>
      </c>
    </row>
    <row r="442" spans="1:22" ht="15" customHeight="1" x14ac:dyDescent="0.45">
      <c r="A442" s="216">
        <v>3368</v>
      </c>
      <c r="B442" s="316" t="s">
        <v>314</v>
      </c>
      <c r="C442" s="316" t="s">
        <v>291</v>
      </c>
      <c r="D442" s="316" t="s">
        <v>231</v>
      </c>
      <c r="E442" s="67">
        <v>91950</v>
      </c>
      <c r="F442" s="318">
        <v>92127</v>
      </c>
      <c r="G442" s="317">
        <v>56</v>
      </c>
      <c r="H442" s="316" t="s">
        <v>239</v>
      </c>
      <c r="I442" s="317">
        <v>7</v>
      </c>
      <c r="J442" s="318">
        <f t="shared" si="20"/>
        <v>6</v>
      </c>
      <c r="K442" s="67" t="s">
        <v>271</v>
      </c>
      <c r="L442" s="316" t="s">
        <v>216</v>
      </c>
      <c r="M442" s="316" t="s">
        <v>231</v>
      </c>
      <c r="N442" s="38">
        <f>VLOOKUP($E442,'ZipCode Coordinates'!$A:$E,4,FALSE)</f>
        <v>1823970</v>
      </c>
      <c r="O442" s="38">
        <f>VLOOKUP($E442,'ZipCode Coordinates'!$A:$E,5,FALSE)</f>
        <v>6302610</v>
      </c>
      <c r="P442" s="38">
        <f>VLOOKUP($F442,'ZipCode Coordinates'!$A:$E,4,FALSE)</f>
        <v>1951970</v>
      </c>
      <c r="Q442" s="38">
        <f>VLOOKUP($F442,'ZipCode Coordinates'!$A:$E,5,FALSE)</f>
        <v>6293830</v>
      </c>
      <c r="R442" s="230" t="str">
        <f>IFERROR(VLOOKUP($L442,'External Gateways'!$A$6:$D$10,2,FALSE),"")</f>
        <v/>
      </c>
      <c r="S442" s="38">
        <f>IFERROR(VLOOKUP($L442,'External Gateways'!$A$6:$D$10,3,FALSE),N442)</f>
        <v>1823970</v>
      </c>
      <c r="T442" s="38">
        <f>IFERROR(VLOOKUP($L442,'External Gateways'!$A$6:$D$10,4,FALSE),O442)</f>
        <v>6302610</v>
      </c>
      <c r="U442" s="231">
        <f t="shared" si="18"/>
        <v>0</v>
      </c>
      <c r="V442" s="231">
        <f t="shared" si="19"/>
        <v>56</v>
      </c>
    </row>
    <row r="443" spans="1:22" ht="15" customHeight="1" x14ac:dyDescent="0.45">
      <c r="A443" s="216">
        <v>3370</v>
      </c>
      <c r="B443" s="316" t="s">
        <v>379</v>
      </c>
      <c r="C443" s="316" t="s">
        <v>291</v>
      </c>
      <c r="D443" s="316" t="s">
        <v>249</v>
      </c>
      <c r="E443" s="67">
        <v>92126</v>
      </c>
      <c r="F443" s="318">
        <v>92010</v>
      </c>
      <c r="G443" s="317">
        <v>62</v>
      </c>
      <c r="H443" s="316" t="s">
        <v>239</v>
      </c>
      <c r="I443" s="317">
        <v>7</v>
      </c>
      <c r="J443" s="318">
        <f t="shared" si="20"/>
        <v>6</v>
      </c>
      <c r="K443" s="67" t="s">
        <v>97</v>
      </c>
      <c r="L443" s="316" t="s">
        <v>231</v>
      </c>
      <c r="M443" s="316" t="s">
        <v>249</v>
      </c>
      <c r="N443" s="38">
        <f>VLOOKUP($E443,'ZipCode Coordinates'!$A:$E,4,FALSE)</f>
        <v>1913050</v>
      </c>
      <c r="O443" s="38">
        <f>VLOOKUP($E443,'ZipCode Coordinates'!$A:$E,5,FALSE)</f>
        <v>6287520</v>
      </c>
      <c r="P443" s="38">
        <f>VLOOKUP($F443,'ZipCode Coordinates'!$A:$E,4,FALSE)</f>
        <v>2002190</v>
      </c>
      <c r="Q443" s="38">
        <f>VLOOKUP($F443,'ZipCode Coordinates'!$A:$E,5,FALSE)</f>
        <v>6245090</v>
      </c>
      <c r="R443" s="230" t="str">
        <f>IFERROR(VLOOKUP($L443,'External Gateways'!$A$6:$D$10,2,FALSE),"")</f>
        <v/>
      </c>
      <c r="S443" s="38">
        <f>IFERROR(VLOOKUP($L443,'External Gateways'!$A$6:$D$10,3,FALSE),N443)</f>
        <v>1913050</v>
      </c>
      <c r="T443" s="38">
        <f>IFERROR(VLOOKUP($L443,'External Gateways'!$A$6:$D$10,4,FALSE),O443)</f>
        <v>6287520</v>
      </c>
      <c r="U443" s="231">
        <f t="shared" si="18"/>
        <v>0</v>
      </c>
      <c r="V443" s="231">
        <f t="shared" si="19"/>
        <v>62</v>
      </c>
    </row>
    <row r="444" spans="1:22" ht="15" customHeight="1" x14ac:dyDescent="0.45">
      <c r="A444" s="216">
        <v>3372</v>
      </c>
      <c r="B444" s="316" t="s">
        <v>397</v>
      </c>
      <c r="C444" s="316" t="s">
        <v>220</v>
      </c>
      <c r="D444" s="316" t="s">
        <v>249</v>
      </c>
      <c r="E444" s="67">
        <v>91950</v>
      </c>
      <c r="F444" s="318">
        <v>92010</v>
      </c>
      <c r="G444" s="317">
        <v>80</v>
      </c>
      <c r="H444" s="316" t="s">
        <v>241</v>
      </c>
      <c r="I444" s="317">
        <v>7</v>
      </c>
      <c r="J444" s="318">
        <f t="shared" si="20"/>
        <v>6</v>
      </c>
      <c r="K444" s="67" t="s">
        <v>97</v>
      </c>
      <c r="L444" s="316" t="s">
        <v>216</v>
      </c>
      <c r="M444" s="316" t="s">
        <v>249</v>
      </c>
      <c r="N444" s="38">
        <f>VLOOKUP($E444,'ZipCode Coordinates'!$A:$E,4,FALSE)</f>
        <v>1823970</v>
      </c>
      <c r="O444" s="38">
        <f>VLOOKUP($E444,'ZipCode Coordinates'!$A:$E,5,FALSE)</f>
        <v>6302610</v>
      </c>
      <c r="P444" s="38">
        <f>VLOOKUP($F444,'ZipCode Coordinates'!$A:$E,4,FALSE)</f>
        <v>2002190</v>
      </c>
      <c r="Q444" s="38">
        <f>VLOOKUP($F444,'ZipCode Coordinates'!$A:$E,5,FALSE)</f>
        <v>6245090</v>
      </c>
      <c r="R444" s="230" t="str">
        <f>IFERROR(VLOOKUP($L444,'External Gateways'!$A$6:$D$10,2,FALSE),"")</f>
        <v/>
      </c>
      <c r="S444" s="38">
        <f>IFERROR(VLOOKUP($L444,'External Gateways'!$A$6:$D$10,3,FALSE),N444)</f>
        <v>1823970</v>
      </c>
      <c r="T444" s="38">
        <f>IFERROR(VLOOKUP($L444,'External Gateways'!$A$6:$D$10,4,FALSE),O444)</f>
        <v>6302610</v>
      </c>
      <c r="U444" s="231">
        <f t="shared" si="18"/>
        <v>0</v>
      </c>
      <c r="V444" s="231">
        <f t="shared" si="19"/>
        <v>80</v>
      </c>
    </row>
    <row r="445" spans="1:22" ht="15" customHeight="1" x14ac:dyDescent="0.45">
      <c r="A445" s="216">
        <v>3375</v>
      </c>
      <c r="B445" s="316" t="s">
        <v>397</v>
      </c>
      <c r="C445" s="316" t="s">
        <v>220</v>
      </c>
      <c r="D445" s="316" t="s">
        <v>249</v>
      </c>
      <c r="E445" s="67">
        <v>91977</v>
      </c>
      <c r="F445" s="318">
        <v>92010</v>
      </c>
      <c r="G445" s="317">
        <v>90</v>
      </c>
      <c r="H445" s="316" t="s">
        <v>285</v>
      </c>
      <c r="I445" s="317">
        <v>7</v>
      </c>
      <c r="J445" s="318">
        <f t="shared" si="20"/>
        <v>6</v>
      </c>
      <c r="K445" s="67" t="s">
        <v>97</v>
      </c>
      <c r="L445" s="316" t="s">
        <v>227</v>
      </c>
      <c r="M445" s="316" t="s">
        <v>249</v>
      </c>
      <c r="N445" s="38">
        <f>VLOOKUP($E445,'ZipCode Coordinates'!$A:$E,4,FALSE)</f>
        <v>1843860</v>
      </c>
      <c r="O445" s="38">
        <f>VLOOKUP($E445,'ZipCode Coordinates'!$A:$E,5,FALSE)</f>
        <v>6332240</v>
      </c>
      <c r="P445" s="38">
        <f>VLOOKUP($F445,'ZipCode Coordinates'!$A:$E,4,FALSE)</f>
        <v>2002190</v>
      </c>
      <c r="Q445" s="38">
        <f>VLOOKUP($F445,'ZipCode Coordinates'!$A:$E,5,FALSE)</f>
        <v>6245090</v>
      </c>
      <c r="R445" s="230" t="str">
        <f>IFERROR(VLOOKUP($L445,'External Gateways'!$A$6:$D$10,2,FALSE),"")</f>
        <v/>
      </c>
      <c r="S445" s="38">
        <f>IFERROR(VLOOKUP($L445,'External Gateways'!$A$6:$D$10,3,FALSE),N445)</f>
        <v>1843860</v>
      </c>
      <c r="T445" s="38">
        <f>IFERROR(VLOOKUP($L445,'External Gateways'!$A$6:$D$10,4,FALSE),O445)</f>
        <v>6332240</v>
      </c>
      <c r="U445" s="231">
        <f t="shared" si="18"/>
        <v>0</v>
      </c>
      <c r="V445" s="231">
        <f t="shared" si="19"/>
        <v>90</v>
      </c>
    </row>
    <row r="446" spans="1:22" ht="15" customHeight="1" x14ac:dyDescent="0.45">
      <c r="A446" s="216">
        <v>3376</v>
      </c>
      <c r="B446" s="316" t="s">
        <v>397</v>
      </c>
      <c r="C446" s="316" t="s">
        <v>220</v>
      </c>
      <c r="D446" s="316" t="s">
        <v>249</v>
      </c>
      <c r="E446" s="67">
        <v>92128</v>
      </c>
      <c r="F446" s="318">
        <v>92010</v>
      </c>
      <c r="G446" s="317">
        <v>60</v>
      </c>
      <c r="H446" s="316" t="s">
        <v>268</v>
      </c>
      <c r="I446" s="317">
        <v>7</v>
      </c>
      <c r="J446" s="318">
        <f t="shared" si="20"/>
        <v>6</v>
      </c>
      <c r="K446" s="67" t="s">
        <v>97</v>
      </c>
      <c r="L446" s="316" t="s">
        <v>231</v>
      </c>
      <c r="M446" s="316" t="s">
        <v>249</v>
      </c>
      <c r="N446" s="38">
        <f>VLOOKUP($E446,'ZipCode Coordinates'!$A:$E,4,FALSE)</f>
        <v>1943580</v>
      </c>
      <c r="O446" s="38">
        <f>VLOOKUP($E446,'ZipCode Coordinates'!$A:$E,5,FALSE)</f>
        <v>6309440</v>
      </c>
      <c r="P446" s="38">
        <f>VLOOKUP($F446,'ZipCode Coordinates'!$A:$E,4,FALSE)</f>
        <v>2002190</v>
      </c>
      <c r="Q446" s="38">
        <f>VLOOKUP($F446,'ZipCode Coordinates'!$A:$E,5,FALSE)</f>
        <v>6245090</v>
      </c>
      <c r="R446" s="230" t="str">
        <f>IFERROR(VLOOKUP($L446,'External Gateways'!$A$6:$D$10,2,FALSE),"")</f>
        <v/>
      </c>
      <c r="S446" s="38">
        <f>IFERROR(VLOOKUP($L446,'External Gateways'!$A$6:$D$10,3,FALSE),N446)</f>
        <v>1943580</v>
      </c>
      <c r="T446" s="38">
        <f>IFERROR(VLOOKUP($L446,'External Gateways'!$A$6:$D$10,4,FALSE),O446)</f>
        <v>6309440</v>
      </c>
      <c r="U446" s="231">
        <f t="shared" si="18"/>
        <v>0</v>
      </c>
      <c r="V446" s="231">
        <f t="shared" si="19"/>
        <v>60</v>
      </c>
    </row>
    <row r="447" spans="1:22" ht="15" customHeight="1" x14ac:dyDescent="0.45">
      <c r="A447" s="216">
        <v>3379</v>
      </c>
      <c r="B447" s="316" t="s">
        <v>397</v>
      </c>
      <c r="C447" s="316" t="s">
        <v>220</v>
      </c>
      <c r="D447" s="316" t="s">
        <v>216</v>
      </c>
      <c r="E447" s="67">
        <v>92592</v>
      </c>
      <c r="F447" s="318">
        <v>92135</v>
      </c>
      <c r="G447" s="317">
        <v>132</v>
      </c>
      <c r="H447" s="316" t="s">
        <v>285</v>
      </c>
      <c r="I447" s="317">
        <v>7</v>
      </c>
      <c r="J447" s="318">
        <f t="shared" si="20"/>
        <v>6</v>
      </c>
      <c r="K447" s="67" t="s">
        <v>97</v>
      </c>
      <c r="L447" s="316" t="s">
        <v>222</v>
      </c>
      <c r="M447" s="316" t="s">
        <v>216</v>
      </c>
      <c r="N447" s="38">
        <f>VLOOKUP($E447,'ZipCode Coordinates'!$A:$E,4,FALSE)</f>
        <v>2128740</v>
      </c>
      <c r="O447" s="38">
        <f>VLOOKUP($E447,'ZipCode Coordinates'!$A:$E,5,FALSE)</f>
        <v>6328900</v>
      </c>
      <c r="P447" s="38">
        <f>VLOOKUP($F447,'ZipCode Coordinates'!$A:$E,4,FALSE)</f>
        <v>1835720</v>
      </c>
      <c r="Q447" s="38">
        <f>VLOOKUP($F447,'ZipCode Coordinates'!$A:$E,5,FALSE)</f>
        <v>6266670</v>
      </c>
      <c r="R447" s="230" t="str">
        <f>IFERROR(VLOOKUP($L447,'External Gateways'!$A$6:$D$10,2,FALSE),"")</f>
        <v>I-15</v>
      </c>
      <c r="S447" s="38">
        <f>IFERROR(VLOOKUP($L447,'External Gateways'!$A$6:$D$10,3,FALSE),N447)</f>
        <v>2102195</v>
      </c>
      <c r="T447" s="38">
        <f>IFERROR(VLOOKUP($L447,'External Gateways'!$A$6:$D$10,4,FALSE),O447)</f>
        <v>6289147</v>
      </c>
      <c r="U447" s="231">
        <f t="shared" si="18"/>
        <v>9.0532245169037147</v>
      </c>
      <c r="V447" s="231">
        <f t="shared" si="19"/>
        <v>113.89355096619258</v>
      </c>
    </row>
    <row r="448" spans="1:22" ht="15" customHeight="1" x14ac:dyDescent="0.45">
      <c r="A448" s="216">
        <v>3487</v>
      </c>
      <c r="B448" s="316" t="s">
        <v>215</v>
      </c>
      <c r="C448" s="316" t="s">
        <v>95</v>
      </c>
      <c r="D448" s="316" t="s">
        <v>249</v>
      </c>
      <c r="E448" s="67">
        <v>92126</v>
      </c>
      <c r="F448" s="318">
        <v>92008</v>
      </c>
      <c r="G448" s="317">
        <v>50</v>
      </c>
      <c r="H448" s="316" t="s">
        <v>241</v>
      </c>
      <c r="I448" s="317">
        <v>7</v>
      </c>
      <c r="J448" s="318">
        <f t="shared" si="20"/>
        <v>6</v>
      </c>
      <c r="K448" s="67" t="s">
        <v>95</v>
      </c>
      <c r="L448" s="316" t="s">
        <v>231</v>
      </c>
      <c r="M448" s="316" t="s">
        <v>249</v>
      </c>
      <c r="N448" s="38">
        <f>VLOOKUP($E448,'ZipCode Coordinates'!$A:$E,4,FALSE)</f>
        <v>1913050</v>
      </c>
      <c r="O448" s="38">
        <f>VLOOKUP($E448,'ZipCode Coordinates'!$A:$E,5,FALSE)</f>
        <v>6287520</v>
      </c>
      <c r="P448" s="38">
        <f>VLOOKUP($F448,'ZipCode Coordinates'!$A:$E,4,FALSE)</f>
        <v>1998660</v>
      </c>
      <c r="Q448" s="38">
        <f>VLOOKUP($F448,'ZipCode Coordinates'!$A:$E,5,FALSE)</f>
        <v>6234650</v>
      </c>
      <c r="R448" s="230" t="str">
        <f>IFERROR(VLOOKUP($L448,'External Gateways'!$A$6:$D$10,2,FALSE),"")</f>
        <v/>
      </c>
      <c r="S448" s="38">
        <f>IFERROR(VLOOKUP($L448,'External Gateways'!$A$6:$D$10,3,FALSE),N448)</f>
        <v>1913050</v>
      </c>
      <c r="T448" s="38">
        <f>IFERROR(VLOOKUP($L448,'External Gateways'!$A$6:$D$10,4,FALSE),O448)</f>
        <v>6287520</v>
      </c>
      <c r="U448" s="231">
        <f t="shared" si="18"/>
        <v>0</v>
      </c>
      <c r="V448" s="231">
        <f t="shared" si="19"/>
        <v>50</v>
      </c>
    </row>
    <row r="449" spans="1:22" ht="15" customHeight="1" x14ac:dyDescent="0.45">
      <c r="A449" s="216">
        <v>3488</v>
      </c>
      <c r="B449" s="316" t="s">
        <v>390</v>
      </c>
      <c r="C449" s="316" t="s">
        <v>230</v>
      </c>
      <c r="D449" s="316" t="s">
        <v>231</v>
      </c>
      <c r="E449" s="67">
        <v>91942</v>
      </c>
      <c r="F449" s="318">
        <v>92093</v>
      </c>
      <c r="G449" s="317">
        <v>48</v>
      </c>
      <c r="H449" s="316" t="s">
        <v>241</v>
      </c>
      <c r="I449" s="317">
        <v>7</v>
      </c>
      <c r="J449" s="318">
        <f t="shared" si="20"/>
        <v>6</v>
      </c>
      <c r="K449" s="67" t="s">
        <v>97</v>
      </c>
      <c r="L449" s="316" t="s">
        <v>227</v>
      </c>
      <c r="M449" s="316" t="s">
        <v>231</v>
      </c>
      <c r="N449" s="38">
        <f>VLOOKUP($E449,'ZipCode Coordinates'!$A:$E,4,FALSE)</f>
        <v>1863610</v>
      </c>
      <c r="O449" s="38">
        <f>VLOOKUP($E449,'ZipCode Coordinates'!$A:$E,5,FALSE)</f>
        <v>6324360</v>
      </c>
      <c r="P449" s="38">
        <f>VLOOKUP($F449,'ZipCode Coordinates'!$A:$E,4,FALSE)</f>
        <v>1901870</v>
      </c>
      <c r="Q449" s="38">
        <f>VLOOKUP($F449,'ZipCode Coordinates'!$A:$E,5,FALSE)</f>
        <v>6259600</v>
      </c>
      <c r="R449" s="230" t="str">
        <f>IFERROR(VLOOKUP($L449,'External Gateways'!$A$6:$D$10,2,FALSE),"")</f>
        <v/>
      </c>
      <c r="S449" s="38">
        <f>IFERROR(VLOOKUP($L449,'External Gateways'!$A$6:$D$10,3,FALSE),N449)</f>
        <v>1863610</v>
      </c>
      <c r="T449" s="38">
        <f>IFERROR(VLOOKUP($L449,'External Gateways'!$A$6:$D$10,4,FALSE),O449)</f>
        <v>6324360</v>
      </c>
      <c r="U449" s="231">
        <f t="shared" si="18"/>
        <v>0</v>
      </c>
      <c r="V449" s="231">
        <f t="shared" si="19"/>
        <v>48</v>
      </c>
    </row>
    <row r="450" spans="1:22" ht="15" customHeight="1" x14ac:dyDescent="0.45">
      <c r="A450" s="216">
        <v>3489</v>
      </c>
      <c r="B450" s="316" t="s">
        <v>309</v>
      </c>
      <c r="C450" s="316" t="s">
        <v>299</v>
      </c>
      <c r="D450" s="316" t="s">
        <v>231</v>
      </c>
      <c r="E450" s="67">
        <v>91915</v>
      </c>
      <c r="F450" s="318">
        <v>92093</v>
      </c>
      <c r="G450" s="317">
        <v>56</v>
      </c>
      <c r="H450" s="316" t="s">
        <v>311</v>
      </c>
      <c r="I450" s="317">
        <v>7</v>
      </c>
      <c r="J450" s="318">
        <f t="shared" si="20"/>
        <v>6</v>
      </c>
      <c r="K450" s="67" t="s">
        <v>97</v>
      </c>
      <c r="L450" s="316" t="s">
        <v>227</v>
      </c>
      <c r="M450" s="316" t="s">
        <v>231</v>
      </c>
      <c r="N450" s="38">
        <f>VLOOKUP($E450,'ZipCode Coordinates'!$A:$E,4,FALSE)</f>
        <v>1804550</v>
      </c>
      <c r="O450" s="38">
        <f>VLOOKUP($E450,'ZipCode Coordinates'!$A:$E,5,FALSE)</f>
        <v>6342300</v>
      </c>
      <c r="P450" s="38">
        <f>VLOOKUP($F450,'ZipCode Coordinates'!$A:$E,4,FALSE)</f>
        <v>1901870</v>
      </c>
      <c r="Q450" s="38">
        <f>VLOOKUP($F450,'ZipCode Coordinates'!$A:$E,5,FALSE)</f>
        <v>6259600</v>
      </c>
      <c r="R450" s="230" t="str">
        <f>IFERROR(VLOOKUP($L450,'External Gateways'!$A$6:$D$10,2,FALSE),"")</f>
        <v/>
      </c>
      <c r="S450" s="38">
        <f>IFERROR(VLOOKUP($L450,'External Gateways'!$A$6:$D$10,3,FALSE),N450)</f>
        <v>1804550</v>
      </c>
      <c r="T450" s="38">
        <f>IFERROR(VLOOKUP($L450,'External Gateways'!$A$6:$D$10,4,FALSE),O450)</f>
        <v>6342300</v>
      </c>
      <c r="U450" s="231">
        <f t="shared" si="18"/>
        <v>0</v>
      </c>
      <c r="V450" s="231">
        <f t="shared" si="19"/>
        <v>56</v>
      </c>
    </row>
    <row r="451" spans="1:22" ht="15" customHeight="1" x14ac:dyDescent="0.45">
      <c r="A451" s="216">
        <v>3490</v>
      </c>
      <c r="B451" s="316" t="s">
        <v>309</v>
      </c>
      <c r="C451" s="316" t="s">
        <v>299</v>
      </c>
      <c r="D451" s="316" t="s">
        <v>216</v>
      </c>
      <c r="E451" s="67">
        <v>92677</v>
      </c>
      <c r="F451" s="318">
        <v>92132</v>
      </c>
      <c r="G451" s="317">
        <v>140</v>
      </c>
      <c r="H451" s="316" t="s">
        <v>274</v>
      </c>
      <c r="I451" s="317">
        <v>7</v>
      </c>
      <c r="J451" s="318">
        <f t="shared" si="20"/>
        <v>6</v>
      </c>
      <c r="K451" s="67" t="s">
        <v>97</v>
      </c>
      <c r="L451" s="316" t="s">
        <v>242</v>
      </c>
      <c r="M451" s="316" t="s">
        <v>216</v>
      </c>
      <c r="N451" s="38">
        <f>VLOOKUP($E451,'ZipCode Coordinates'!$A:$E,4,FALSE)</f>
        <v>2138740</v>
      </c>
      <c r="O451" s="38">
        <f>VLOOKUP($E451,'ZipCode Coordinates'!$A:$E,5,FALSE)</f>
        <v>6118470</v>
      </c>
      <c r="P451" s="38">
        <f>VLOOKUP($F451,'ZipCode Coordinates'!$A:$E,4,FALSE)</f>
        <v>1842732</v>
      </c>
      <c r="Q451" s="38">
        <f>VLOOKUP($F451,'ZipCode Coordinates'!$A:$E,5,FALSE)</f>
        <v>6278505</v>
      </c>
      <c r="R451" s="230" t="str">
        <f>IFERROR(VLOOKUP($L451,'External Gateways'!$A$6:$D$10,2,FALSE),"")</f>
        <v>I-5</v>
      </c>
      <c r="S451" s="38">
        <f>IFERROR(VLOOKUP($L451,'External Gateways'!$A$6:$D$10,3,FALSE),N451)</f>
        <v>2090594</v>
      </c>
      <c r="T451" s="38">
        <f>IFERROR(VLOOKUP($L451,'External Gateways'!$A$6:$D$10,4,FALSE),O451)</f>
        <v>6151524</v>
      </c>
      <c r="U451" s="231">
        <f t="shared" ref="U451:U514" si="21">SQRT((S451-N451)^2+(T451-O451)^2)/5280</f>
        <v>11.060677783598919</v>
      </c>
      <c r="V451" s="231">
        <f t="shared" ref="V451:V514" si="22">MAX(G451-2*U451,0)</f>
        <v>117.87864443280216</v>
      </c>
    </row>
    <row r="452" spans="1:22" ht="15" customHeight="1" x14ac:dyDescent="0.45">
      <c r="A452" s="216">
        <v>3492</v>
      </c>
      <c r="B452" s="316" t="s">
        <v>335</v>
      </c>
      <c r="C452" s="316" t="s">
        <v>95</v>
      </c>
      <c r="D452" s="316" t="s">
        <v>216</v>
      </c>
      <c r="E452" s="67">
        <v>92595</v>
      </c>
      <c r="F452" s="318">
        <v>92135</v>
      </c>
      <c r="G452" s="317">
        <v>150</v>
      </c>
      <c r="H452" s="316" t="s">
        <v>267</v>
      </c>
      <c r="I452" s="317">
        <v>8</v>
      </c>
      <c r="J452" s="318">
        <f t="shared" ref="J452:J515" si="23">I452-1</f>
        <v>7</v>
      </c>
      <c r="K452" s="67" t="s">
        <v>95</v>
      </c>
      <c r="L452" s="316" t="s">
        <v>222</v>
      </c>
      <c r="M452" s="316" t="s">
        <v>216</v>
      </c>
      <c r="N452" s="38">
        <f>VLOOKUP($E452,'ZipCode Coordinates'!$A:$E,4,FALSE)</f>
        <v>2170100</v>
      </c>
      <c r="O452" s="38">
        <f>VLOOKUP($E452,'ZipCode Coordinates'!$A:$E,5,FALSE)</f>
        <v>6254090</v>
      </c>
      <c r="P452" s="38">
        <f>VLOOKUP($F452,'ZipCode Coordinates'!$A:$E,4,FALSE)</f>
        <v>1835720</v>
      </c>
      <c r="Q452" s="38">
        <f>VLOOKUP($F452,'ZipCode Coordinates'!$A:$E,5,FALSE)</f>
        <v>6266670</v>
      </c>
      <c r="R452" s="230" t="str">
        <f>IFERROR(VLOOKUP($L452,'External Gateways'!$A$6:$D$10,2,FALSE),"")</f>
        <v>I-15</v>
      </c>
      <c r="S452" s="38">
        <f>IFERROR(VLOOKUP($L452,'External Gateways'!$A$6:$D$10,3,FALSE),N452)</f>
        <v>2102195</v>
      </c>
      <c r="T452" s="38">
        <f>IFERROR(VLOOKUP($L452,'External Gateways'!$A$6:$D$10,4,FALSE),O452)</f>
        <v>6289147</v>
      </c>
      <c r="U452" s="231">
        <f t="shared" si="21"/>
        <v>14.473566476992975</v>
      </c>
      <c r="V452" s="231">
        <f t="shared" si="22"/>
        <v>121.05286704601406</v>
      </c>
    </row>
    <row r="453" spans="1:22" ht="15" customHeight="1" x14ac:dyDescent="0.45">
      <c r="A453" s="216">
        <v>3494</v>
      </c>
      <c r="B453" s="316" t="s">
        <v>215</v>
      </c>
      <c r="C453" s="316" t="s">
        <v>95</v>
      </c>
      <c r="D453" s="316" t="s">
        <v>231</v>
      </c>
      <c r="E453" s="67">
        <v>91911</v>
      </c>
      <c r="F453" s="318">
        <v>92093</v>
      </c>
      <c r="G453" s="317">
        <v>52</v>
      </c>
      <c r="H453" s="316" t="s">
        <v>277</v>
      </c>
      <c r="I453" s="317">
        <v>9</v>
      </c>
      <c r="J453" s="318">
        <f t="shared" si="23"/>
        <v>8</v>
      </c>
      <c r="K453" s="67" t="s">
        <v>95</v>
      </c>
      <c r="L453" s="316" t="s">
        <v>218</v>
      </c>
      <c r="M453" s="316" t="s">
        <v>231</v>
      </c>
      <c r="N453" s="38">
        <f>VLOOKUP($E453,'ZipCode Coordinates'!$A:$E,4,FALSE)</f>
        <v>1801570</v>
      </c>
      <c r="O453" s="38">
        <f>VLOOKUP($E453,'ZipCode Coordinates'!$A:$E,5,FALSE)</f>
        <v>6315270</v>
      </c>
      <c r="P453" s="38">
        <f>VLOOKUP($F453,'ZipCode Coordinates'!$A:$E,4,FALSE)</f>
        <v>1901870</v>
      </c>
      <c r="Q453" s="38">
        <f>VLOOKUP($F453,'ZipCode Coordinates'!$A:$E,5,FALSE)</f>
        <v>6259600</v>
      </c>
      <c r="R453" s="230" t="str">
        <f>IFERROR(VLOOKUP($L453,'External Gateways'!$A$6:$D$10,2,FALSE),"")</f>
        <v/>
      </c>
      <c r="S453" s="38">
        <f>IFERROR(VLOOKUP($L453,'External Gateways'!$A$6:$D$10,3,FALSE),N453)</f>
        <v>1801570</v>
      </c>
      <c r="T453" s="38">
        <f>IFERROR(VLOOKUP($L453,'External Gateways'!$A$6:$D$10,4,FALSE),O453)</f>
        <v>6315270</v>
      </c>
      <c r="U453" s="231">
        <f t="shared" si="21"/>
        <v>0</v>
      </c>
      <c r="V453" s="231">
        <f t="shared" si="22"/>
        <v>52</v>
      </c>
    </row>
    <row r="454" spans="1:22" ht="15" customHeight="1" x14ac:dyDescent="0.45">
      <c r="A454" s="216">
        <v>3496</v>
      </c>
      <c r="B454" s="316" t="s">
        <v>309</v>
      </c>
      <c r="C454" s="316" t="s">
        <v>299</v>
      </c>
      <c r="D454" s="316" t="s">
        <v>231</v>
      </c>
      <c r="E454" s="67">
        <v>92592</v>
      </c>
      <c r="F454" s="318">
        <v>92161</v>
      </c>
      <c r="G454" s="317">
        <v>122</v>
      </c>
      <c r="H454" s="316" t="s">
        <v>239</v>
      </c>
      <c r="I454" s="317">
        <v>7</v>
      </c>
      <c r="J454" s="318">
        <f t="shared" si="23"/>
        <v>6</v>
      </c>
      <c r="K454" s="67" t="s">
        <v>97</v>
      </c>
      <c r="L454" s="316" t="s">
        <v>222</v>
      </c>
      <c r="M454" s="316" t="s">
        <v>231</v>
      </c>
      <c r="N454" s="38">
        <f>VLOOKUP($E454,'ZipCode Coordinates'!$A:$E,4,FALSE)</f>
        <v>2128740</v>
      </c>
      <c r="O454" s="38">
        <f>VLOOKUP($E454,'ZipCode Coordinates'!$A:$E,5,FALSE)</f>
        <v>6328900</v>
      </c>
      <c r="P454" s="38">
        <f>VLOOKUP($F454,'ZipCode Coordinates'!$A:$E,4,FALSE)</f>
        <v>1899477</v>
      </c>
      <c r="Q454" s="38">
        <f>VLOOKUP($F454,'ZipCode Coordinates'!$A:$E,5,FALSE)</f>
        <v>6258957</v>
      </c>
      <c r="R454" s="230" t="str">
        <f>IFERROR(VLOOKUP($L454,'External Gateways'!$A$6:$D$10,2,FALSE),"")</f>
        <v>I-15</v>
      </c>
      <c r="S454" s="38">
        <f>IFERROR(VLOOKUP($L454,'External Gateways'!$A$6:$D$10,3,FALSE),N454)</f>
        <v>2102195</v>
      </c>
      <c r="T454" s="38">
        <f>IFERROR(VLOOKUP($L454,'External Gateways'!$A$6:$D$10,4,FALSE),O454)</f>
        <v>6289147</v>
      </c>
      <c r="U454" s="231">
        <f t="shared" si="21"/>
        <v>9.0532245169037147</v>
      </c>
      <c r="V454" s="231">
        <f t="shared" si="22"/>
        <v>103.89355096619258</v>
      </c>
    </row>
    <row r="455" spans="1:22" ht="15" customHeight="1" x14ac:dyDescent="0.45">
      <c r="A455" s="216">
        <v>3606</v>
      </c>
      <c r="B455" s="316" t="s">
        <v>314</v>
      </c>
      <c r="C455" s="316" t="s">
        <v>234</v>
      </c>
      <c r="D455" s="316" t="s">
        <v>231</v>
      </c>
      <c r="E455" s="67">
        <v>92562</v>
      </c>
      <c r="F455" s="318">
        <v>92145</v>
      </c>
      <c r="G455" s="317">
        <v>102</v>
      </c>
      <c r="H455" s="316" t="s">
        <v>274</v>
      </c>
      <c r="I455" s="317">
        <v>7</v>
      </c>
      <c r="J455" s="318">
        <f t="shared" si="23"/>
        <v>6</v>
      </c>
      <c r="K455" s="67" t="s">
        <v>271</v>
      </c>
      <c r="L455" s="316" t="s">
        <v>222</v>
      </c>
      <c r="M455" s="316" t="s">
        <v>231</v>
      </c>
      <c r="N455" s="38">
        <f>VLOOKUP($E455,'ZipCode Coordinates'!$A:$E,4,FALSE)</f>
        <v>2144470</v>
      </c>
      <c r="O455" s="38">
        <f>VLOOKUP($E455,'ZipCode Coordinates'!$A:$E,5,FALSE)</f>
        <v>6251450</v>
      </c>
      <c r="P455" s="38">
        <f>VLOOKUP($F455,'ZipCode Coordinates'!$A:$E,4,FALSE)</f>
        <v>1896720</v>
      </c>
      <c r="Q455" s="38">
        <f>VLOOKUP($F455,'ZipCode Coordinates'!$A:$E,5,FALSE)</f>
        <v>6297440</v>
      </c>
      <c r="R455" s="230" t="str">
        <f>IFERROR(VLOOKUP($L455,'External Gateways'!$A$6:$D$10,2,FALSE),"")</f>
        <v>I-15</v>
      </c>
      <c r="S455" s="38">
        <f>IFERROR(VLOOKUP($L455,'External Gateways'!$A$6:$D$10,3,FALSE),N455)</f>
        <v>2102195</v>
      </c>
      <c r="T455" s="38">
        <f>IFERROR(VLOOKUP($L455,'External Gateways'!$A$6:$D$10,4,FALSE),O455)</f>
        <v>6289147</v>
      </c>
      <c r="U455" s="231">
        <f t="shared" si="21"/>
        <v>10.727523233277124</v>
      </c>
      <c r="V455" s="231">
        <f t="shared" si="22"/>
        <v>80.544953533445749</v>
      </c>
    </row>
    <row r="456" spans="1:22" ht="15" customHeight="1" x14ac:dyDescent="0.45">
      <c r="A456" s="216">
        <v>3610</v>
      </c>
      <c r="B456" s="316" t="s">
        <v>306</v>
      </c>
      <c r="C456" s="316" t="s">
        <v>95</v>
      </c>
      <c r="D456" s="316" t="s">
        <v>249</v>
      </c>
      <c r="E456" s="67">
        <v>92173</v>
      </c>
      <c r="F456" s="318">
        <v>92008</v>
      </c>
      <c r="G456" s="317">
        <v>100</v>
      </c>
      <c r="H456" s="316" t="s">
        <v>225</v>
      </c>
      <c r="I456" s="317">
        <v>10</v>
      </c>
      <c r="J456" s="318">
        <f t="shared" si="23"/>
        <v>9</v>
      </c>
      <c r="K456" s="67" t="s">
        <v>95</v>
      </c>
      <c r="L456" s="316" t="s">
        <v>218</v>
      </c>
      <c r="M456" s="316" t="s">
        <v>249</v>
      </c>
      <c r="N456" s="38">
        <f>VLOOKUP($E456,'ZipCode Coordinates'!$A:$E,4,FALSE)</f>
        <v>1782600</v>
      </c>
      <c r="O456" s="38">
        <f>VLOOKUP($E456,'ZipCode Coordinates'!$A:$E,5,FALSE)</f>
        <v>6315070</v>
      </c>
      <c r="P456" s="38">
        <f>VLOOKUP($F456,'ZipCode Coordinates'!$A:$E,4,FALSE)</f>
        <v>1998660</v>
      </c>
      <c r="Q456" s="38">
        <f>VLOOKUP($F456,'ZipCode Coordinates'!$A:$E,5,FALSE)</f>
        <v>6234650</v>
      </c>
      <c r="R456" s="230" t="str">
        <f>IFERROR(VLOOKUP($L456,'External Gateways'!$A$6:$D$10,2,FALSE),"")</f>
        <v/>
      </c>
      <c r="S456" s="38">
        <f>IFERROR(VLOOKUP($L456,'External Gateways'!$A$6:$D$10,3,FALSE),N456)</f>
        <v>1782600</v>
      </c>
      <c r="T456" s="38">
        <f>IFERROR(VLOOKUP($L456,'External Gateways'!$A$6:$D$10,4,FALSE),O456)</f>
        <v>6315070</v>
      </c>
      <c r="U456" s="231">
        <f t="shared" si="21"/>
        <v>0</v>
      </c>
      <c r="V456" s="231">
        <f t="shared" si="22"/>
        <v>100</v>
      </c>
    </row>
    <row r="457" spans="1:22" ht="15" customHeight="1" x14ac:dyDescent="0.45">
      <c r="A457" s="216">
        <v>3613</v>
      </c>
      <c r="B457" s="316" t="s">
        <v>402</v>
      </c>
      <c r="C457" s="316" t="s">
        <v>251</v>
      </c>
      <c r="D457" s="316" t="s">
        <v>216</v>
      </c>
      <c r="E457" s="67">
        <v>92563</v>
      </c>
      <c r="F457" s="318">
        <v>92140</v>
      </c>
      <c r="G457" s="317">
        <v>160</v>
      </c>
      <c r="H457" s="316" t="s">
        <v>300</v>
      </c>
      <c r="I457" s="317">
        <v>7</v>
      </c>
      <c r="J457" s="318">
        <f t="shared" si="23"/>
        <v>6</v>
      </c>
      <c r="K457" s="67" t="s">
        <v>97</v>
      </c>
      <c r="L457" s="316" t="s">
        <v>222</v>
      </c>
      <c r="M457" s="316" t="s">
        <v>216</v>
      </c>
      <c r="N457" s="38">
        <f>VLOOKUP($E457,'ZipCode Coordinates'!$A:$E,4,FALSE)</f>
        <v>2156450</v>
      </c>
      <c r="O457" s="38">
        <f>VLOOKUP($E457,'ZipCode Coordinates'!$A:$E,5,FALSE)</f>
        <v>6288710</v>
      </c>
      <c r="P457" s="38">
        <f>VLOOKUP($F457,'ZipCode Coordinates'!$A:$E,4,FALSE)</f>
        <v>1850480</v>
      </c>
      <c r="Q457" s="38">
        <f>VLOOKUP($F457,'ZipCode Coordinates'!$A:$E,5,FALSE)</f>
        <v>6270510</v>
      </c>
      <c r="R457" s="230" t="str">
        <f>IFERROR(VLOOKUP($L457,'External Gateways'!$A$6:$D$10,2,FALSE),"")</f>
        <v>I-15</v>
      </c>
      <c r="S457" s="38">
        <f>IFERROR(VLOOKUP($L457,'External Gateways'!$A$6:$D$10,3,FALSE),N457)</f>
        <v>2102195</v>
      </c>
      <c r="T457" s="38">
        <f>IFERROR(VLOOKUP($L457,'External Gateways'!$A$6:$D$10,4,FALSE),O457)</f>
        <v>6289147</v>
      </c>
      <c r="U457" s="231">
        <f t="shared" si="21"/>
        <v>10.275901494735123</v>
      </c>
      <c r="V457" s="231">
        <f t="shared" si="22"/>
        <v>139.44819701052975</v>
      </c>
    </row>
    <row r="458" spans="1:22" ht="15" customHeight="1" x14ac:dyDescent="0.45">
      <c r="A458" s="216">
        <v>3615</v>
      </c>
      <c r="B458" s="316" t="s">
        <v>339</v>
      </c>
      <c r="C458" s="316" t="s">
        <v>95</v>
      </c>
      <c r="D458" s="316" t="s">
        <v>216</v>
      </c>
      <c r="E458" s="67">
        <v>92071</v>
      </c>
      <c r="F458" s="318">
        <v>92106</v>
      </c>
      <c r="G458" s="317">
        <v>60</v>
      </c>
      <c r="H458" s="316" t="s">
        <v>217</v>
      </c>
      <c r="I458" s="317">
        <v>7</v>
      </c>
      <c r="J458" s="318">
        <f t="shared" si="23"/>
        <v>6</v>
      </c>
      <c r="K458" s="67" t="s">
        <v>95</v>
      </c>
      <c r="L458" s="316" t="s">
        <v>227</v>
      </c>
      <c r="M458" s="316" t="s">
        <v>216</v>
      </c>
      <c r="N458" s="38">
        <f>VLOOKUP($E458,'ZipCode Coordinates'!$A:$E,4,FALSE)</f>
        <v>1895600</v>
      </c>
      <c r="O458" s="38">
        <f>VLOOKUP($E458,'ZipCode Coordinates'!$A:$E,5,FALSE)</f>
        <v>6327040</v>
      </c>
      <c r="P458" s="38">
        <f>VLOOKUP($F458,'ZipCode Coordinates'!$A:$E,4,FALSE)</f>
        <v>1842660</v>
      </c>
      <c r="Q458" s="38">
        <f>VLOOKUP($F458,'ZipCode Coordinates'!$A:$E,5,FALSE)</f>
        <v>6259060</v>
      </c>
      <c r="R458" s="230" t="str">
        <f>IFERROR(VLOOKUP($L458,'External Gateways'!$A$6:$D$10,2,FALSE),"")</f>
        <v/>
      </c>
      <c r="S458" s="38">
        <f>IFERROR(VLOOKUP($L458,'External Gateways'!$A$6:$D$10,3,FALSE),N458)</f>
        <v>1895600</v>
      </c>
      <c r="T458" s="38">
        <f>IFERROR(VLOOKUP($L458,'External Gateways'!$A$6:$D$10,4,FALSE),O458)</f>
        <v>6327040</v>
      </c>
      <c r="U458" s="231">
        <f t="shared" si="21"/>
        <v>0</v>
      </c>
      <c r="V458" s="231">
        <f t="shared" si="22"/>
        <v>60</v>
      </c>
    </row>
    <row r="459" spans="1:22" ht="15" customHeight="1" x14ac:dyDescent="0.45">
      <c r="A459" s="216">
        <v>3616</v>
      </c>
      <c r="B459" s="316" t="s">
        <v>265</v>
      </c>
      <c r="C459" s="316" t="s">
        <v>95</v>
      </c>
      <c r="D459" s="316" t="s">
        <v>231</v>
      </c>
      <c r="E459" s="67">
        <v>92126</v>
      </c>
      <c r="F459" s="318">
        <v>92122</v>
      </c>
      <c r="G459" s="317">
        <v>60</v>
      </c>
      <c r="H459" s="316" t="s">
        <v>217</v>
      </c>
      <c r="I459" s="317">
        <v>7</v>
      </c>
      <c r="J459" s="318">
        <f t="shared" si="23"/>
        <v>6</v>
      </c>
      <c r="K459" s="67" t="s">
        <v>95</v>
      </c>
      <c r="L459" s="316" t="s">
        <v>231</v>
      </c>
      <c r="M459" s="316" t="s">
        <v>231</v>
      </c>
      <c r="N459" s="38">
        <f>VLOOKUP($E459,'ZipCode Coordinates'!$A:$E,4,FALSE)</f>
        <v>1913050</v>
      </c>
      <c r="O459" s="38">
        <f>VLOOKUP($E459,'ZipCode Coordinates'!$A:$E,5,FALSE)</f>
        <v>6287520</v>
      </c>
      <c r="P459" s="38">
        <f>VLOOKUP($F459,'ZipCode Coordinates'!$A:$E,4,FALSE)</f>
        <v>1893170</v>
      </c>
      <c r="Q459" s="38">
        <f>VLOOKUP($F459,'ZipCode Coordinates'!$A:$E,5,FALSE)</f>
        <v>6267940</v>
      </c>
      <c r="R459" s="230" t="str">
        <f>IFERROR(VLOOKUP($L459,'External Gateways'!$A$6:$D$10,2,FALSE),"")</f>
        <v/>
      </c>
      <c r="S459" s="38">
        <f>IFERROR(VLOOKUP($L459,'External Gateways'!$A$6:$D$10,3,FALSE),N459)</f>
        <v>1913050</v>
      </c>
      <c r="T459" s="38">
        <f>IFERROR(VLOOKUP($L459,'External Gateways'!$A$6:$D$10,4,FALSE),O459)</f>
        <v>6287520</v>
      </c>
      <c r="U459" s="231">
        <f t="shared" si="21"/>
        <v>0</v>
      </c>
      <c r="V459" s="231">
        <f t="shared" si="22"/>
        <v>60</v>
      </c>
    </row>
    <row r="460" spans="1:22" ht="15" customHeight="1" x14ac:dyDescent="0.45">
      <c r="A460" s="216">
        <v>3618</v>
      </c>
      <c r="B460" s="316" t="s">
        <v>383</v>
      </c>
      <c r="C460" s="316" t="s">
        <v>230</v>
      </c>
      <c r="D460" s="316" t="s">
        <v>216</v>
      </c>
      <c r="E460" s="67">
        <v>91942</v>
      </c>
      <c r="F460" s="318">
        <v>92106</v>
      </c>
      <c r="G460" s="317">
        <v>38</v>
      </c>
      <c r="H460" s="316" t="s">
        <v>246</v>
      </c>
      <c r="I460" s="317">
        <v>7</v>
      </c>
      <c r="J460" s="318">
        <f t="shared" si="23"/>
        <v>6</v>
      </c>
      <c r="K460" s="67" t="s">
        <v>97</v>
      </c>
      <c r="L460" s="316" t="s">
        <v>227</v>
      </c>
      <c r="M460" s="316" t="s">
        <v>216</v>
      </c>
      <c r="N460" s="38">
        <f>VLOOKUP($E460,'ZipCode Coordinates'!$A:$E,4,FALSE)</f>
        <v>1863610</v>
      </c>
      <c r="O460" s="38">
        <f>VLOOKUP($E460,'ZipCode Coordinates'!$A:$E,5,FALSE)</f>
        <v>6324360</v>
      </c>
      <c r="P460" s="38">
        <f>VLOOKUP($F460,'ZipCode Coordinates'!$A:$E,4,FALSE)</f>
        <v>1842660</v>
      </c>
      <c r="Q460" s="38">
        <f>VLOOKUP($F460,'ZipCode Coordinates'!$A:$E,5,FALSE)</f>
        <v>6259060</v>
      </c>
      <c r="R460" s="230" t="str">
        <f>IFERROR(VLOOKUP($L460,'External Gateways'!$A$6:$D$10,2,FALSE),"")</f>
        <v/>
      </c>
      <c r="S460" s="38">
        <f>IFERROR(VLOOKUP($L460,'External Gateways'!$A$6:$D$10,3,FALSE),N460)</f>
        <v>1863610</v>
      </c>
      <c r="T460" s="38">
        <f>IFERROR(VLOOKUP($L460,'External Gateways'!$A$6:$D$10,4,FALSE),O460)</f>
        <v>6324360</v>
      </c>
      <c r="U460" s="231">
        <f t="shared" si="21"/>
        <v>0</v>
      </c>
      <c r="V460" s="231">
        <f t="shared" si="22"/>
        <v>38</v>
      </c>
    </row>
    <row r="461" spans="1:22" ht="15" customHeight="1" x14ac:dyDescent="0.45">
      <c r="A461" s="216">
        <v>3619</v>
      </c>
      <c r="B461" s="316" t="s">
        <v>258</v>
      </c>
      <c r="C461" s="316" t="s">
        <v>95</v>
      </c>
      <c r="D461" s="316" t="s">
        <v>231</v>
      </c>
      <c r="E461" s="67">
        <v>92139</v>
      </c>
      <c r="F461" s="318">
        <v>92161</v>
      </c>
      <c r="G461" s="317">
        <v>60</v>
      </c>
      <c r="H461" s="316" t="s">
        <v>217</v>
      </c>
      <c r="I461" s="317">
        <v>7</v>
      </c>
      <c r="J461" s="318">
        <f t="shared" si="23"/>
        <v>6</v>
      </c>
      <c r="K461" s="67" t="s">
        <v>95</v>
      </c>
      <c r="L461" s="316" t="s">
        <v>216</v>
      </c>
      <c r="M461" s="316" t="s">
        <v>231</v>
      </c>
      <c r="N461" s="38">
        <f>VLOOKUP($E461,'ZipCode Coordinates'!$A:$E,4,FALSE)</f>
        <v>1828110</v>
      </c>
      <c r="O461" s="38">
        <f>VLOOKUP($E461,'ZipCode Coordinates'!$A:$E,5,FALSE)</f>
        <v>6315850</v>
      </c>
      <c r="P461" s="38">
        <f>VLOOKUP($F461,'ZipCode Coordinates'!$A:$E,4,FALSE)</f>
        <v>1899477</v>
      </c>
      <c r="Q461" s="38">
        <f>VLOOKUP($F461,'ZipCode Coordinates'!$A:$E,5,FALSE)</f>
        <v>6258957</v>
      </c>
      <c r="R461" s="230" t="str">
        <f>IFERROR(VLOOKUP($L461,'External Gateways'!$A$6:$D$10,2,FALSE),"")</f>
        <v/>
      </c>
      <c r="S461" s="38">
        <f>IFERROR(VLOOKUP($L461,'External Gateways'!$A$6:$D$10,3,FALSE),N461)</f>
        <v>1828110</v>
      </c>
      <c r="T461" s="38">
        <f>IFERROR(VLOOKUP($L461,'External Gateways'!$A$6:$D$10,4,FALSE),O461)</f>
        <v>6315850</v>
      </c>
      <c r="U461" s="231">
        <f t="shared" si="21"/>
        <v>0</v>
      </c>
      <c r="V461" s="231">
        <f t="shared" si="22"/>
        <v>60</v>
      </c>
    </row>
    <row r="462" spans="1:22" ht="15" customHeight="1" x14ac:dyDescent="0.45">
      <c r="A462" s="216">
        <v>3620</v>
      </c>
      <c r="B462" s="316" t="s">
        <v>314</v>
      </c>
      <c r="C462" s="316" t="s">
        <v>291</v>
      </c>
      <c r="D462" s="316" t="s">
        <v>231</v>
      </c>
      <c r="E462" s="67">
        <v>92126</v>
      </c>
      <c r="F462" s="318">
        <v>92121</v>
      </c>
      <c r="G462" s="317">
        <v>33</v>
      </c>
      <c r="H462" s="316" t="s">
        <v>235</v>
      </c>
      <c r="I462" s="317">
        <v>7</v>
      </c>
      <c r="J462" s="318">
        <f t="shared" si="23"/>
        <v>6</v>
      </c>
      <c r="K462" s="67" t="s">
        <v>271</v>
      </c>
      <c r="L462" s="316" t="s">
        <v>231</v>
      </c>
      <c r="M462" s="316" t="s">
        <v>231</v>
      </c>
      <c r="N462" s="38">
        <f>VLOOKUP($E462,'ZipCode Coordinates'!$A:$E,4,FALSE)</f>
        <v>1913050</v>
      </c>
      <c r="O462" s="38">
        <f>VLOOKUP($E462,'ZipCode Coordinates'!$A:$E,5,FALSE)</f>
        <v>6287520</v>
      </c>
      <c r="P462" s="38">
        <f>VLOOKUP($F462,'ZipCode Coordinates'!$A:$E,4,FALSE)</f>
        <v>1907910</v>
      </c>
      <c r="Q462" s="38">
        <f>VLOOKUP($F462,'ZipCode Coordinates'!$A:$E,5,FALSE)</f>
        <v>6269540</v>
      </c>
      <c r="R462" s="230" t="str">
        <f>IFERROR(VLOOKUP($L462,'External Gateways'!$A$6:$D$10,2,FALSE),"")</f>
        <v/>
      </c>
      <c r="S462" s="38">
        <f>IFERROR(VLOOKUP($L462,'External Gateways'!$A$6:$D$10,3,FALSE),N462)</f>
        <v>1913050</v>
      </c>
      <c r="T462" s="38">
        <f>IFERROR(VLOOKUP($L462,'External Gateways'!$A$6:$D$10,4,FALSE),O462)</f>
        <v>6287520</v>
      </c>
      <c r="U462" s="231">
        <f t="shared" si="21"/>
        <v>0</v>
      </c>
      <c r="V462" s="231">
        <f t="shared" si="22"/>
        <v>33</v>
      </c>
    </row>
    <row r="463" spans="1:22" ht="15" customHeight="1" x14ac:dyDescent="0.45">
      <c r="A463" s="216">
        <v>3733</v>
      </c>
      <c r="B463" s="316" t="s">
        <v>383</v>
      </c>
      <c r="C463" s="316" t="s">
        <v>230</v>
      </c>
      <c r="D463" s="316" t="s">
        <v>231</v>
      </c>
      <c r="E463" s="67">
        <v>92618</v>
      </c>
      <c r="F463" s="318">
        <v>92131</v>
      </c>
      <c r="G463" s="317">
        <v>110</v>
      </c>
      <c r="H463" s="316" t="s">
        <v>280</v>
      </c>
      <c r="I463" s="317">
        <v>10</v>
      </c>
      <c r="J463" s="318">
        <f t="shared" si="23"/>
        <v>9</v>
      </c>
      <c r="K463" s="67" t="s">
        <v>97</v>
      </c>
      <c r="L463" s="316" t="s">
        <v>242</v>
      </c>
      <c r="M463" s="316" t="s">
        <v>231</v>
      </c>
      <c r="N463" s="38">
        <f>VLOOKUP($E463,'ZipCode Coordinates'!$A:$E,4,FALSE)</f>
        <v>2193730</v>
      </c>
      <c r="O463" s="38">
        <f>VLOOKUP($E463,'ZipCode Coordinates'!$A:$E,5,FALSE)</f>
        <v>6112500</v>
      </c>
      <c r="P463" s="38">
        <f>VLOOKUP($F463,'ZipCode Coordinates'!$A:$E,4,FALSE)</f>
        <v>1915270</v>
      </c>
      <c r="Q463" s="38">
        <f>VLOOKUP($F463,'ZipCode Coordinates'!$A:$E,5,FALSE)</f>
        <v>6310350</v>
      </c>
      <c r="R463" s="230" t="str">
        <f>IFERROR(VLOOKUP($L463,'External Gateways'!$A$6:$D$10,2,FALSE),"")</f>
        <v>I-5</v>
      </c>
      <c r="S463" s="38">
        <f>IFERROR(VLOOKUP($L463,'External Gateways'!$A$6:$D$10,3,FALSE),N463)</f>
        <v>2090594</v>
      </c>
      <c r="T463" s="38">
        <f>IFERROR(VLOOKUP($L463,'External Gateways'!$A$6:$D$10,4,FALSE),O463)</f>
        <v>6151524</v>
      </c>
      <c r="U463" s="231">
        <f t="shared" si="21"/>
        <v>20.884842549111873</v>
      </c>
      <c r="V463" s="231">
        <f t="shared" si="22"/>
        <v>68.230314901776254</v>
      </c>
    </row>
    <row r="464" spans="1:22" ht="15" customHeight="1" x14ac:dyDescent="0.45">
      <c r="A464" s="216">
        <v>3734</v>
      </c>
      <c r="B464" s="316" t="s">
        <v>403</v>
      </c>
      <c r="C464" s="316" t="s">
        <v>230</v>
      </c>
      <c r="D464" s="316" t="s">
        <v>216</v>
      </c>
      <c r="E464" s="67">
        <v>92591</v>
      </c>
      <c r="F464" s="318">
        <v>92136</v>
      </c>
      <c r="G464" s="317">
        <v>124</v>
      </c>
      <c r="H464" s="316" t="s">
        <v>285</v>
      </c>
      <c r="I464" s="317">
        <v>7</v>
      </c>
      <c r="J464" s="318">
        <f t="shared" si="23"/>
        <v>6</v>
      </c>
      <c r="K464" s="67" t="s">
        <v>97</v>
      </c>
      <c r="L464" s="316" t="s">
        <v>222</v>
      </c>
      <c r="M464" s="316" t="s">
        <v>216</v>
      </c>
      <c r="N464" s="38">
        <f>VLOOKUP($E464,'ZipCode Coordinates'!$A:$E,4,FALSE)</f>
        <v>2138420</v>
      </c>
      <c r="O464" s="38">
        <f>VLOOKUP($E464,'ZipCode Coordinates'!$A:$E,5,FALSE)</f>
        <v>6299220</v>
      </c>
      <c r="P464" s="38">
        <f>VLOOKUP($F464,'ZipCode Coordinates'!$A:$E,4,FALSE)</f>
        <v>1828370</v>
      </c>
      <c r="Q464" s="38">
        <f>VLOOKUP($F464,'ZipCode Coordinates'!$A:$E,5,FALSE)</f>
        <v>6293940</v>
      </c>
      <c r="R464" s="230" t="str">
        <f>IFERROR(VLOOKUP($L464,'External Gateways'!$A$6:$D$10,2,FALSE),"")</f>
        <v>I-15</v>
      </c>
      <c r="S464" s="38">
        <f>IFERROR(VLOOKUP($L464,'External Gateways'!$A$6:$D$10,3,FALSE),N464)</f>
        <v>2102195</v>
      </c>
      <c r="T464" s="38">
        <f>IFERROR(VLOOKUP($L464,'External Gateways'!$A$6:$D$10,4,FALSE),O464)</f>
        <v>6289147</v>
      </c>
      <c r="U464" s="231">
        <f t="shared" si="21"/>
        <v>7.1211011888925713</v>
      </c>
      <c r="V464" s="231">
        <f t="shared" si="22"/>
        <v>109.75779762221485</v>
      </c>
    </row>
    <row r="465" spans="1:22" ht="15" customHeight="1" x14ac:dyDescent="0.45">
      <c r="A465" s="216">
        <v>3735</v>
      </c>
      <c r="B465" s="316" t="s">
        <v>258</v>
      </c>
      <c r="C465" s="316" t="s">
        <v>95</v>
      </c>
      <c r="D465" s="316" t="s">
        <v>249</v>
      </c>
      <c r="E465" s="67">
        <v>92591</v>
      </c>
      <c r="F465" s="318">
        <v>92055</v>
      </c>
      <c r="G465" s="317">
        <v>108</v>
      </c>
      <c r="H465" s="316" t="s">
        <v>241</v>
      </c>
      <c r="I465" s="317">
        <v>7</v>
      </c>
      <c r="J465" s="318">
        <f t="shared" si="23"/>
        <v>6</v>
      </c>
      <c r="K465" s="67" t="s">
        <v>95</v>
      </c>
      <c r="L465" s="316" t="s">
        <v>222</v>
      </c>
      <c r="M465" s="316" t="s">
        <v>249</v>
      </c>
      <c r="N465" s="38">
        <f>VLOOKUP($E465,'ZipCode Coordinates'!$A:$E,4,FALSE)</f>
        <v>2138420</v>
      </c>
      <c r="O465" s="38">
        <f>VLOOKUP($E465,'ZipCode Coordinates'!$A:$E,5,FALSE)</f>
        <v>6299220</v>
      </c>
      <c r="P465" s="38">
        <f>VLOOKUP($F465,'ZipCode Coordinates'!$A:$E,4,FALSE)</f>
        <v>2082470</v>
      </c>
      <c r="Q465" s="38">
        <f>VLOOKUP($F465,'ZipCode Coordinates'!$A:$E,5,FALSE)</f>
        <v>6206470</v>
      </c>
      <c r="R465" s="230" t="str">
        <f>IFERROR(VLOOKUP($L465,'External Gateways'!$A$6:$D$10,2,FALSE),"")</f>
        <v>I-15</v>
      </c>
      <c r="S465" s="38">
        <f>IFERROR(VLOOKUP($L465,'External Gateways'!$A$6:$D$10,3,FALSE),N465)</f>
        <v>2102195</v>
      </c>
      <c r="T465" s="38">
        <f>IFERROR(VLOOKUP($L465,'External Gateways'!$A$6:$D$10,4,FALSE),O465)</f>
        <v>6289147</v>
      </c>
      <c r="U465" s="231">
        <f t="shared" si="21"/>
        <v>7.1211011888925713</v>
      </c>
      <c r="V465" s="231">
        <f t="shared" si="22"/>
        <v>93.757797622214852</v>
      </c>
    </row>
    <row r="466" spans="1:22" ht="15" customHeight="1" x14ac:dyDescent="0.45">
      <c r="A466" s="216">
        <v>3736</v>
      </c>
      <c r="B466" s="316" t="s">
        <v>261</v>
      </c>
      <c r="C466" s="316" t="s">
        <v>95</v>
      </c>
      <c r="D466" s="316" t="s">
        <v>249</v>
      </c>
      <c r="E466" s="67">
        <v>92563</v>
      </c>
      <c r="F466" s="318">
        <v>92055</v>
      </c>
      <c r="G466" s="317">
        <v>82</v>
      </c>
      <c r="H466" s="316" t="s">
        <v>285</v>
      </c>
      <c r="I466" s="317">
        <v>7</v>
      </c>
      <c r="J466" s="318">
        <f t="shared" si="23"/>
        <v>6</v>
      </c>
      <c r="K466" s="67" t="s">
        <v>95</v>
      </c>
      <c r="L466" s="316" t="s">
        <v>222</v>
      </c>
      <c r="M466" s="316" t="s">
        <v>249</v>
      </c>
      <c r="N466" s="38">
        <f>VLOOKUP($E466,'ZipCode Coordinates'!$A:$E,4,FALSE)</f>
        <v>2156450</v>
      </c>
      <c r="O466" s="38">
        <f>VLOOKUP($E466,'ZipCode Coordinates'!$A:$E,5,FALSE)</f>
        <v>6288710</v>
      </c>
      <c r="P466" s="38">
        <f>VLOOKUP($F466,'ZipCode Coordinates'!$A:$E,4,FALSE)</f>
        <v>2082470</v>
      </c>
      <c r="Q466" s="38">
        <f>VLOOKUP($F466,'ZipCode Coordinates'!$A:$E,5,FALSE)</f>
        <v>6206470</v>
      </c>
      <c r="R466" s="230" t="str">
        <f>IFERROR(VLOOKUP($L466,'External Gateways'!$A$6:$D$10,2,FALSE),"")</f>
        <v>I-15</v>
      </c>
      <c r="S466" s="38">
        <f>IFERROR(VLOOKUP($L466,'External Gateways'!$A$6:$D$10,3,FALSE),N466)</f>
        <v>2102195</v>
      </c>
      <c r="T466" s="38">
        <f>IFERROR(VLOOKUP($L466,'External Gateways'!$A$6:$D$10,4,FALSE),O466)</f>
        <v>6289147</v>
      </c>
      <c r="U466" s="231">
        <f t="shared" si="21"/>
        <v>10.275901494735123</v>
      </c>
      <c r="V466" s="231">
        <f t="shared" si="22"/>
        <v>61.448197010529753</v>
      </c>
    </row>
    <row r="467" spans="1:22" ht="15" customHeight="1" x14ac:dyDescent="0.45">
      <c r="A467" s="216">
        <v>3737</v>
      </c>
      <c r="B467" s="316" t="s">
        <v>261</v>
      </c>
      <c r="C467" s="316" t="s">
        <v>95</v>
      </c>
      <c r="D467" s="316" t="s">
        <v>231</v>
      </c>
      <c r="E467" s="67">
        <v>92591</v>
      </c>
      <c r="F467" s="318">
        <v>92145</v>
      </c>
      <c r="G467" s="317">
        <v>96</v>
      </c>
      <c r="H467" s="316" t="s">
        <v>241</v>
      </c>
      <c r="I467" s="317">
        <v>7</v>
      </c>
      <c r="J467" s="318">
        <f t="shared" si="23"/>
        <v>6</v>
      </c>
      <c r="K467" s="67" t="s">
        <v>95</v>
      </c>
      <c r="L467" s="316" t="s">
        <v>222</v>
      </c>
      <c r="M467" s="316" t="s">
        <v>231</v>
      </c>
      <c r="N467" s="38">
        <f>VLOOKUP($E467,'ZipCode Coordinates'!$A:$E,4,FALSE)</f>
        <v>2138420</v>
      </c>
      <c r="O467" s="38">
        <f>VLOOKUP($E467,'ZipCode Coordinates'!$A:$E,5,FALSE)</f>
        <v>6299220</v>
      </c>
      <c r="P467" s="38">
        <f>VLOOKUP($F467,'ZipCode Coordinates'!$A:$E,4,FALSE)</f>
        <v>1896720</v>
      </c>
      <c r="Q467" s="38">
        <f>VLOOKUP($F467,'ZipCode Coordinates'!$A:$E,5,FALSE)</f>
        <v>6297440</v>
      </c>
      <c r="R467" s="230" t="str">
        <f>IFERROR(VLOOKUP($L467,'External Gateways'!$A$6:$D$10,2,FALSE),"")</f>
        <v>I-15</v>
      </c>
      <c r="S467" s="38">
        <f>IFERROR(VLOOKUP($L467,'External Gateways'!$A$6:$D$10,3,FALSE),N467)</f>
        <v>2102195</v>
      </c>
      <c r="T467" s="38">
        <f>IFERROR(VLOOKUP($L467,'External Gateways'!$A$6:$D$10,4,FALSE),O467)</f>
        <v>6289147</v>
      </c>
      <c r="U467" s="231">
        <f t="shared" si="21"/>
        <v>7.1211011888925713</v>
      </c>
      <c r="V467" s="231">
        <f t="shared" si="22"/>
        <v>81.757797622214852</v>
      </c>
    </row>
    <row r="468" spans="1:22" ht="15" customHeight="1" x14ac:dyDescent="0.45">
      <c r="A468" s="216">
        <v>3951</v>
      </c>
      <c r="B468" s="316" t="s">
        <v>306</v>
      </c>
      <c r="C468" s="316" t="s">
        <v>95</v>
      </c>
      <c r="D468" s="316" t="s">
        <v>231</v>
      </c>
      <c r="E468" s="67">
        <v>92029</v>
      </c>
      <c r="F468" s="318">
        <v>92122</v>
      </c>
      <c r="G468" s="317">
        <v>60</v>
      </c>
      <c r="H468" s="316" t="s">
        <v>217</v>
      </c>
      <c r="I468" s="317">
        <v>7</v>
      </c>
      <c r="J468" s="318">
        <f t="shared" si="23"/>
        <v>6</v>
      </c>
      <c r="K468" s="67" t="s">
        <v>95</v>
      </c>
      <c r="L468" s="316" t="s">
        <v>224</v>
      </c>
      <c r="M468" s="316" t="s">
        <v>231</v>
      </c>
      <c r="N468" s="38">
        <f>VLOOKUP($E468,'ZipCode Coordinates'!$A:$E,4,FALSE)</f>
        <v>1974260</v>
      </c>
      <c r="O468" s="38">
        <f>VLOOKUP($E468,'ZipCode Coordinates'!$A:$E,5,FALSE)</f>
        <v>6291680</v>
      </c>
      <c r="P468" s="38">
        <f>VLOOKUP($F468,'ZipCode Coordinates'!$A:$E,4,FALSE)</f>
        <v>1893170</v>
      </c>
      <c r="Q468" s="38">
        <f>VLOOKUP($F468,'ZipCode Coordinates'!$A:$E,5,FALSE)</f>
        <v>6267940</v>
      </c>
      <c r="R468" s="230" t="str">
        <f>IFERROR(VLOOKUP($L468,'External Gateways'!$A$6:$D$10,2,FALSE),"")</f>
        <v/>
      </c>
      <c r="S468" s="38">
        <f>IFERROR(VLOOKUP($L468,'External Gateways'!$A$6:$D$10,3,FALSE),N468)</f>
        <v>1974260</v>
      </c>
      <c r="T468" s="38">
        <f>IFERROR(VLOOKUP($L468,'External Gateways'!$A$6:$D$10,4,FALSE),O468)</f>
        <v>6291680</v>
      </c>
      <c r="U468" s="231">
        <f t="shared" si="21"/>
        <v>0</v>
      </c>
      <c r="V468" s="231">
        <f t="shared" si="22"/>
        <v>60</v>
      </c>
    </row>
    <row r="469" spans="1:22" ht="15" customHeight="1" x14ac:dyDescent="0.45">
      <c r="A469" s="216">
        <v>3952</v>
      </c>
      <c r="B469" s="316" t="s">
        <v>401</v>
      </c>
      <c r="C469" s="316" t="s">
        <v>230</v>
      </c>
      <c r="D469" s="316" t="s">
        <v>216</v>
      </c>
      <c r="E469" s="67">
        <v>92249</v>
      </c>
      <c r="F469" s="318">
        <v>92113</v>
      </c>
      <c r="G469" s="317">
        <v>232</v>
      </c>
      <c r="H469" s="316" t="s">
        <v>267</v>
      </c>
      <c r="I469" s="317">
        <v>8</v>
      </c>
      <c r="J469" s="318">
        <f t="shared" si="23"/>
        <v>7</v>
      </c>
      <c r="K469" s="67" t="s">
        <v>97</v>
      </c>
      <c r="L469" s="316" t="s">
        <v>264</v>
      </c>
      <c r="M469" s="316" t="s">
        <v>216</v>
      </c>
      <c r="N469" s="38">
        <f>VLOOKUP($E469,'ZipCode Coordinates'!$A:$E,4,FALSE)</f>
        <v>1842600</v>
      </c>
      <c r="O469" s="38">
        <f>VLOOKUP($E469,'ZipCode Coordinates'!$A:$E,5,FALSE)</f>
        <v>6804870</v>
      </c>
      <c r="P469" s="38">
        <f>VLOOKUP($F469,'ZipCode Coordinates'!$A:$E,4,FALSE)</f>
        <v>1834470</v>
      </c>
      <c r="Q469" s="38">
        <f>VLOOKUP($F469,'ZipCode Coordinates'!$A:$E,5,FALSE)</f>
        <v>6294590</v>
      </c>
      <c r="R469" s="230" t="str">
        <f>IFERROR(VLOOKUP($L469,'External Gateways'!$A$6:$D$10,2,FALSE),"")</f>
        <v>I-8</v>
      </c>
      <c r="S469" s="38">
        <f>IFERROR(VLOOKUP($L469,'External Gateways'!$A$6:$D$10,3,FALSE),N469)</f>
        <v>1814524</v>
      </c>
      <c r="T469" s="38">
        <f>IFERROR(VLOOKUP($L469,'External Gateways'!$A$6:$D$10,4,FALSE),O469)</f>
        <v>6606089</v>
      </c>
      <c r="U469" s="231">
        <f t="shared" si="21"/>
        <v>38.021581107499969</v>
      </c>
      <c r="V469" s="231">
        <f t="shared" si="22"/>
        <v>155.95683778500006</v>
      </c>
    </row>
    <row r="470" spans="1:22" ht="15" customHeight="1" x14ac:dyDescent="0.45">
      <c r="A470" s="216">
        <v>3953</v>
      </c>
      <c r="B470" s="316" t="s">
        <v>276</v>
      </c>
      <c r="C470" s="316" t="s">
        <v>220</v>
      </c>
      <c r="D470" s="316" t="s">
        <v>249</v>
      </c>
      <c r="E470" s="67">
        <v>91950</v>
      </c>
      <c r="F470" s="318">
        <v>92010</v>
      </c>
      <c r="G470" s="317">
        <v>78</v>
      </c>
      <c r="H470" s="316" t="s">
        <v>246</v>
      </c>
      <c r="I470" s="317">
        <v>7</v>
      </c>
      <c r="J470" s="318">
        <f t="shared" si="23"/>
        <v>6</v>
      </c>
      <c r="K470" s="67" t="s">
        <v>97</v>
      </c>
      <c r="L470" s="316" t="s">
        <v>216</v>
      </c>
      <c r="M470" s="316" t="s">
        <v>249</v>
      </c>
      <c r="N470" s="38">
        <f>VLOOKUP($E470,'ZipCode Coordinates'!$A:$E,4,FALSE)</f>
        <v>1823970</v>
      </c>
      <c r="O470" s="38">
        <f>VLOOKUP($E470,'ZipCode Coordinates'!$A:$E,5,FALSE)</f>
        <v>6302610</v>
      </c>
      <c r="P470" s="38">
        <f>VLOOKUP($F470,'ZipCode Coordinates'!$A:$E,4,FALSE)</f>
        <v>2002190</v>
      </c>
      <c r="Q470" s="38">
        <f>VLOOKUP($F470,'ZipCode Coordinates'!$A:$E,5,FALSE)</f>
        <v>6245090</v>
      </c>
      <c r="R470" s="230" t="str">
        <f>IFERROR(VLOOKUP($L470,'External Gateways'!$A$6:$D$10,2,FALSE),"")</f>
        <v/>
      </c>
      <c r="S470" s="38">
        <f>IFERROR(VLOOKUP($L470,'External Gateways'!$A$6:$D$10,3,FALSE),N470)</f>
        <v>1823970</v>
      </c>
      <c r="T470" s="38">
        <f>IFERROR(VLOOKUP($L470,'External Gateways'!$A$6:$D$10,4,FALSE),O470)</f>
        <v>6302610</v>
      </c>
      <c r="U470" s="231">
        <f t="shared" si="21"/>
        <v>0</v>
      </c>
      <c r="V470" s="231">
        <f t="shared" si="22"/>
        <v>78</v>
      </c>
    </row>
    <row r="471" spans="1:22" ht="15" customHeight="1" x14ac:dyDescent="0.45">
      <c r="A471" s="216">
        <v>4062</v>
      </c>
      <c r="B471" s="316" t="s">
        <v>397</v>
      </c>
      <c r="C471" s="316" t="s">
        <v>220</v>
      </c>
      <c r="D471" s="316" t="s">
        <v>249</v>
      </c>
      <c r="E471" s="67">
        <v>92021</v>
      </c>
      <c r="F471" s="318">
        <v>92008</v>
      </c>
      <c r="G471" s="317">
        <v>78</v>
      </c>
      <c r="H471" s="316" t="s">
        <v>241</v>
      </c>
      <c r="I471" s="317">
        <v>7</v>
      </c>
      <c r="J471" s="318">
        <f t="shared" si="23"/>
        <v>6</v>
      </c>
      <c r="K471" s="67" t="s">
        <v>97</v>
      </c>
      <c r="L471" s="316" t="s">
        <v>227</v>
      </c>
      <c r="M471" s="316" t="s">
        <v>249</v>
      </c>
      <c r="N471" s="38">
        <f>VLOOKUP($E471,'ZipCode Coordinates'!$A:$E,4,FALSE)</f>
        <v>1885700</v>
      </c>
      <c r="O471" s="38">
        <f>VLOOKUP($E471,'ZipCode Coordinates'!$A:$E,5,FALSE)</f>
        <v>6371420</v>
      </c>
      <c r="P471" s="38">
        <f>VLOOKUP($F471,'ZipCode Coordinates'!$A:$E,4,FALSE)</f>
        <v>1998660</v>
      </c>
      <c r="Q471" s="38">
        <f>VLOOKUP($F471,'ZipCode Coordinates'!$A:$E,5,FALSE)</f>
        <v>6234650</v>
      </c>
      <c r="R471" s="230" t="str">
        <f>IFERROR(VLOOKUP($L471,'External Gateways'!$A$6:$D$10,2,FALSE),"")</f>
        <v/>
      </c>
      <c r="S471" s="38">
        <f>IFERROR(VLOOKUP($L471,'External Gateways'!$A$6:$D$10,3,FALSE),N471)</f>
        <v>1885700</v>
      </c>
      <c r="T471" s="38">
        <f>IFERROR(VLOOKUP($L471,'External Gateways'!$A$6:$D$10,4,FALSE),O471)</f>
        <v>6371420</v>
      </c>
      <c r="U471" s="231">
        <f t="shared" si="21"/>
        <v>0</v>
      </c>
      <c r="V471" s="231">
        <f t="shared" si="22"/>
        <v>78</v>
      </c>
    </row>
    <row r="472" spans="1:22" ht="15" customHeight="1" x14ac:dyDescent="0.45">
      <c r="A472" s="216">
        <v>4063</v>
      </c>
      <c r="B472" s="316" t="s">
        <v>390</v>
      </c>
      <c r="C472" s="316" t="s">
        <v>230</v>
      </c>
      <c r="D472" s="316" t="s">
        <v>273</v>
      </c>
      <c r="E472" s="67">
        <v>91941</v>
      </c>
      <c r="F472" s="318">
        <v>91962</v>
      </c>
      <c r="G472" s="317">
        <v>104</v>
      </c>
      <c r="H472" s="316" t="s">
        <v>274</v>
      </c>
      <c r="I472" s="317">
        <v>7</v>
      </c>
      <c r="J472" s="318">
        <f t="shared" si="23"/>
        <v>6</v>
      </c>
      <c r="K472" s="67" t="s">
        <v>97</v>
      </c>
      <c r="L472" s="316" t="s">
        <v>227</v>
      </c>
      <c r="M472" s="316" t="s">
        <v>273</v>
      </c>
      <c r="N472" s="38">
        <f>VLOOKUP($E472,'ZipCode Coordinates'!$A:$E,4,FALSE)</f>
        <v>1857090</v>
      </c>
      <c r="O472" s="38">
        <f>VLOOKUP($E472,'ZipCode Coordinates'!$A:$E,5,FALSE)</f>
        <v>6332960</v>
      </c>
      <c r="P472" s="38">
        <f>VLOOKUP($F472,'ZipCode Coordinates'!$A:$E,4,FALSE)</f>
        <v>1874980</v>
      </c>
      <c r="Q472" s="38">
        <f>VLOOKUP($F472,'ZipCode Coordinates'!$A:$E,5,FALSE)</f>
        <v>6499110</v>
      </c>
      <c r="R472" s="230" t="str">
        <f>IFERROR(VLOOKUP($L472,'External Gateways'!$A$6:$D$10,2,FALSE),"")</f>
        <v/>
      </c>
      <c r="S472" s="38">
        <f>IFERROR(VLOOKUP($L472,'External Gateways'!$A$6:$D$10,3,FALSE),N472)</f>
        <v>1857090</v>
      </c>
      <c r="T472" s="38">
        <f>IFERROR(VLOOKUP($L472,'External Gateways'!$A$6:$D$10,4,FALSE),O472)</f>
        <v>6332960</v>
      </c>
      <c r="U472" s="231">
        <f t="shared" si="21"/>
        <v>0</v>
      </c>
      <c r="V472" s="231">
        <f t="shared" si="22"/>
        <v>104</v>
      </c>
    </row>
    <row r="473" spans="1:22" ht="15" customHeight="1" x14ac:dyDescent="0.45">
      <c r="A473" s="216">
        <v>4065</v>
      </c>
      <c r="B473" s="316" t="s">
        <v>404</v>
      </c>
      <c r="C473" s="316" t="s">
        <v>234</v>
      </c>
      <c r="D473" s="316" t="s">
        <v>273</v>
      </c>
      <c r="E473" s="67">
        <v>92243</v>
      </c>
      <c r="F473" s="318">
        <v>91905</v>
      </c>
      <c r="G473" s="317">
        <v>110</v>
      </c>
      <c r="H473" s="316" t="s">
        <v>274</v>
      </c>
      <c r="I473" s="317">
        <v>7</v>
      </c>
      <c r="J473" s="318">
        <f t="shared" si="23"/>
        <v>6</v>
      </c>
      <c r="K473" s="67" t="s">
        <v>271</v>
      </c>
      <c r="L473" s="316" t="s">
        <v>264</v>
      </c>
      <c r="M473" s="316" t="s">
        <v>273</v>
      </c>
      <c r="N473" s="38">
        <f>VLOOKUP($E473,'ZipCode Coordinates'!$A:$E,4,FALSE)</f>
        <v>1861900</v>
      </c>
      <c r="O473" s="38">
        <f>VLOOKUP($E473,'ZipCode Coordinates'!$A:$E,5,FALSE)</f>
        <v>6761000</v>
      </c>
      <c r="P473" s="38">
        <f>VLOOKUP($F473,'ZipCode Coordinates'!$A:$E,4,FALSE)</f>
        <v>1844120</v>
      </c>
      <c r="Q473" s="38">
        <f>VLOOKUP($F473,'ZipCode Coordinates'!$A:$E,5,FALSE)</f>
        <v>6545720</v>
      </c>
      <c r="R473" s="230" t="str">
        <f>IFERROR(VLOOKUP($L473,'External Gateways'!$A$6:$D$10,2,FALSE),"")</f>
        <v>I-8</v>
      </c>
      <c r="S473" s="38">
        <f>IFERROR(VLOOKUP($L473,'External Gateways'!$A$6:$D$10,3,FALSE),N473)</f>
        <v>1814524</v>
      </c>
      <c r="T473" s="38">
        <f>IFERROR(VLOOKUP($L473,'External Gateways'!$A$6:$D$10,4,FALSE),O473)</f>
        <v>6606089</v>
      </c>
      <c r="U473" s="231">
        <f t="shared" si="21"/>
        <v>30.680592531285384</v>
      </c>
      <c r="V473" s="231">
        <f t="shared" si="22"/>
        <v>48.638814937429231</v>
      </c>
    </row>
    <row r="474" spans="1:22" ht="15" customHeight="1" x14ac:dyDescent="0.45">
      <c r="A474" s="216">
        <v>4067</v>
      </c>
      <c r="B474" s="316" t="s">
        <v>272</v>
      </c>
      <c r="C474" s="316" t="s">
        <v>234</v>
      </c>
      <c r="D474" s="316" t="s">
        <v>216</v>
      </c>
      <c r="E474" s="67">
        <v>92591</v>
      </c>
      <c r="F474" s="318">
        <v>92134</v>
      </c>
      <c r="G474" s="317">
        <v>124</v>
      </c>
      <c r="H474" s="316" t="s">
        <v>241</v>
      </c>
      <c r="I474" s="317">
        <v>7</v>
      </c>
      <c r="J474" s="318">
        <f t="shared" si="23"/>
        <v>6</v>
      </c>
      <c r="K474" s="67" t="s">
        <v>271</v>
      </c>
      <c r="L474" s="316" t="s">
        <v>222</v>
      </c>
      <c r="M474" s="316" t="s">
        <v>216</v>
      </c>
      <c r="N474" s="38">
        <f>VLOOKUP($E474,'ZipCode Coordinates'!$A:$E,4,FALSE)</f>
        <v>2138420</v>
      </c>
      <c r="O474" s="38">
        <f>VLOOKUP($E474,'ZipCode Coordinates'!$A:$E,5,FALSE)</f>
        <v>6299220</v>
      </c>
      <c r="P474" s="38">
        <f>VLOOKUP($F474,'ZipCode Coordinates'!$A:$E,4,FALSE)</f>
        <v>1845130</v>
      </c>
      <c r="Q474" s="38">
        <f>VLOOKUP($F474,'ZipCode Coordinates'!$A:$E,5,FALSE)</f>
        <v>6286040</v>
      </c>
      <c r="R474" s="230" t="str">
        <f>IFERROR(VLOOKUP($L474,'External Gateways'!$A$6:$D$10,2,FALSE),"")</f>
        <v>I-15</v>
      </c>
      <c r="S474" s="38">
        <f>IFERROR(VLOOKUP($L474,'External Gateways'!$A$6:$D$10,3,FALSE),N474)</f>
        <v>2102195</v>
      </c>
      <c r="T474" s="38">
        <f>IFERROR(VLOOKUP($L474,'External Gateways'!$A$6:$D$10,4,FALSE),O474)</f>
        <v>6289147</v>
      </c>
      <c r="U474" s="231">
        <f t="shared" si="21"/>
        <v>7.1211011888925713</v>
      </c>
      <c r="V474" s="231">
        <f t="shared" si="22"/>
        <v>109.75779762221485</v>
      </c>
    </row>
    <row r="475" spans="1:22" ht="15" customHeight="1" x14ac:dyDescent="0.45">
      <c r="A475" s="216">
        <v>4072</v>
      </c>
      <c r="B475" s="316" t="s">
        <v>405</v>
      </c>
      <c r="C475" s="316" t="s">
        <v>95</v>
      </c>
      <c r="D475" s="316" t="s">
        <v>216</v>
      </c>
      <c r="E475" s="67">
        <v>92563</v>
      </c>
      <c r="F475" s="318">
        <v>92135</v>
      </c>
      <c r="G475" s="317">
        <v>138</v>
      </c>
      <c r="H475" s="316" t="s">
        <v>313</v>
      </c>
      <c r="I475" s="317">
        <v>7</v>
      </c>
      <c r="J475" s="318">
        <f t="shared" si="23"/>
        <v>6</v>
      </c>
      <c r="K475" s="67" t="s">
        <v>95</v>
      </c>
      <c r="L475" s="316" t="s">
        <v>222</v>
      </c>
      <c r="M475" s="316" t="s">
        <v>216</v>
      </c>
      <c r="N475" s="38">
        <f>VLOOKUP($E475,'ZipCode Coordinates'!$A:$E,4,FALSE)</f>
        <v>2156450</v>
      </c>
      <c r="O475" s="38">
        <f>VLOOKUP($E475,'ZipCode Coordinates'!$A:$E,5,FALSE)</f>
        <v>6288710</v>
      </c>
      <c r="P475" s="38">
        <f>VLOOKUP($F475,'ZipCode Coordinates'!$A:$E,4,FALSE)</f>
        <v>1835720</v>
      </c>
      <c r="Q475" s="38">
        <f>VLOOKUP($F475,'ZipCode Coordinates'!$A:$E,5,FALSE)</f>
        <v>6266670</v>
      </c>
      <c r="R475" s="230" t="str">
        <f>IFERROR(VLOOKUP($L475,'External Gateways'!$A$6:$D$10,2,FALSE),"")</f>
        <v>I-15</v>
      </c>
      <c r="S475" s="38">
        <f>IFERROR(VLOOKUP($L475,'External Gateways'!$A$6:$D$10,3,FALSE),N475)</f>
        <v>2102195</v>
      </c>
      <c r="T475" s="38">
        <f>IFERROR(VLOOKUP($L475,'External Gateways'!$A$6:$D$10,4,FALSE),O475)</f>
        <v>6289147</v>
      </c>
      <c r="U475" s="231">
        <f t="shared" si="21"/>
        <v>10.275901494735123</v>
      </c>
      <c r="V475" s="231">
        <f t="shared" si="22"/>
        <v>117.44819701052975</v>
      </c>
    </row>
    <row r="476" spans="1:22" ht="15" customHeight="1" x14ac:dyDescent="0.45">
      <c r="A476" s="216">
        <v>4073</v>
      </c>
      <c r="B476" s="316" t="s">
        <v>215</v>
      </c>
      <c r="C476" s="316" t="s">
        <v>95</v>
      </c>
      <c r="D476" s="316" t="s">
        <v>216</v>
      </c>
      <c r="E476" s="67">
        <v>92154</v>
      </c>
      <c r="F476" s="318">
        <v>92113</v>
      </c>
      <c r="G476" s="317">
        <v>44</v>
      </c>
      <c r="H476" s="316" t="s">
        <v>217</v>
      </c>
      <c r="I476" s="317">
        <v>7</v>
      </c>
      <c r="J476" s="318">
        <f t="shared" si="23"/>
        <v>6</v>
      </c>
      <c r="K476" s="67" t="s">
        <v>95</v>
      </c>
      <c r="L476" s="316" t="s">
        <v>218</v>
      </c>
      <c r="M476" s="316" t="s">
        <v>216</v>
      </c>
      <c r="N476" s="38">
        <f>VLOOKUP($E476,'ZipCode Coordinates'!$A:$E,4,FALSE)</f>
        <v>1787080</v>
      </c>
      <c r="O476" s="38">
        <f>VLOOKUP($E476,'ZipCode Coordinates'!$A:$E,5,FALSE)</f>
        <v>6330680</v>
      </c>
      <c r="P476" s="38">
        <f>VLOOKUP($F476,'ZipCode Coordinates'!$A:$E,4,FALSE)</f>
        <v>1834470</v>
      </c>
      <c r="Q476" s="38">
        <f>VLOOKUP($F476,'ZipCode Coordinates'!$A:$E,5,FALSE)</f>
        <v>6294590</v>
      </c>
      <c r="R476" s="230" t="str">
        <f>IFERROR(VLOOKUP($L476,'External Gateways'!$A$6:$D$10,2,FALSE),"")</f>
        <v/>
      </c>
      <c r="S476" s="38">
        <f>IFERROR(VLOOKUP($L476,'External Gateways'!$A$6:$D$10,3,FALSE),N476)</f>
        <v>1787080</v>
      </c>
      <c r="T476" s="38">
        <f>IFERROR(VLOOKUP($L476,'External Gateways'!$A$6:$D$10,4,FALSE),O476)</f>
        <v>6330680</v>
      </c>
      <c r="U476" s="231">
        <f t="shared" si="21"/>
        <v>0</v>
      </c>
      <c r="V476" s="231">
        <f t="shared" si="22"/>
        <v>44</v>
      </c>
    </row>
    <row r="477" spans="1:22" ht="15" customHeight="1" x14ac:dyDescent="0.45">
      <c r="A477" s="216">
        <v>4077</v>
      </c>
      <c r="B477" s="316" t="s">
        <v>276</v>
      </c>
      <c r="C477" s="316" t="s">
        <v>220</v>
      </c>
      <c r="D477" s="316" t="s">
        <v>216</v>
      </c>
      <c r="E477" s="67">
        <v>92243</v>
      </c>
      <c r="F477" s="318">
        <v>92113</v>
      </c>
      <c r="G477" s="317">
        <v>224</v>
      </c>
      <c r="H477" s="316" t="s">
        <v>280</v>
      </c>
      <c r="I477" s="317">
        <v>10</v>
      </c>
      <c r="J477" s="318">
        <f t="shared" si="23"/>
        <v>9</v>
      </c>
      <c r="K477" s="67" t="s">
        <v>97</v>
      </c>
      <c r="L477" s="316" t="s">
        <v>264</v>
      </c>
      <c r="M477" s="316" t="s">
        <v>216</v>
      </c>
      <c r="N477" s="38">
        <f>VLOOKUP($E477,'ZipCode Coordinates'!$A:$E,4,FALSE)</f>
        <v>1861900</v>
      </c>
      <c r="O477" s="38">
        <f>VLOOKUP($E477,'ZipCode Coordinates'!$A:$E,5,FALSE)</f>
        <v>6761000</v>
      </c>
      <c r="P477" s="38">
        <f>VLOOKUP($F477,'ZipCode Coordinates'!$A:$E,4,FALSE)</f>
        <v>1834470</v>
      </c>
      <c r="Q477" s="38">
        <f>VLOOKUP($F477,'ZipCode Coordinates'!$A:$E,5,FALSE)</f>
        <v>6294590</v>
      </c>
      <c r="R477" s="230" t="str">
        <f>IFERROR(VLOOKUP($L477,'External Gateways'!$A$6:$D$10,2,FALSE),"")</f>
        <v>I-8</v>
      </c>
      <c r="S477" s="38">
        <f>IFERROR(VLOOKUP($L477,'External Gateways'!$A$6:$D$10,3,FALSE),N477)</f>
        <v>1814524</v>
      </c>
      <c r="T477" s="38">
        <f>IFERROR(VLOOKUP($L477,'External Gateways'!$A$6:$D$10,4,FALSE),O477)</f>
        <v>6606089</v>
      </c>
      <c r="U477" s="231">
        <f t="shared" si="21"/>
        <v>30.680592531285384</v>
      </c>
      <c r="V477" s="231">
        <f t="shared" si="22"/>
        <v>162.63881493742923</v>
      </c>
    </row>
    <row r="478" spans="1:22" ht="15" customHeight="1" x14ac:dyDescent="0.45">
      <c r="A478" s="216">
        <v>4078</v>
      </c>
      <c r="B478" s="316" t="s">
        <v>238</v>
      </c>
      <c r="C478" s="316" t="s">
        <v>220</v>
      </c>
      <c r="D478" s="316" t="s">
        <v>231</v>
      </c>
      <c r="E478" s="67">
        <v>92596</v>
      </c>
      <c r="F478" s="318">
        <v>92145</v>
      </c>
      <c r="G478" s="317">
        <v>190</v>
      </c>
      <c r="H478" s="316" t="s">
        <v>239</v>
      </c>
      <c r="I478" s="317">
        <v>7</v>
      </c>
      <c r="J478" s="318">
        <f t="shared" si="23"/>
        <v>6</v>
      </c>
      <c r="K478" s="67" t="s">
        <v>97</v>
      </c>
      <c r="L478" s="316" t="s">
        <v>222</v>
      </c>
      <c r="M478" s="316" t="s">
        <v>231</v>
      </c>
      <c r="N478" s="38">
        <f>VLOOKUP($E478,'ZipCode Coordinates'!$A:$E,4,FALSE)</f>
        <v>2177700</v>
      </c>
      <c r="O478" s="38">
        <f>VLOOKUP($E478,'ZipCode Coordinates'!$A:$E,5,FALSE)</f>
        <v>6311340</v>
      </c>
      <c r="P478" s="38">
        <f>VLOOKUP($F478,'ZipCode Coordinates'!$A:$E,4,FALSE)</f>
        <v>1896720</v>
      </c>
      <c r="Q478" s="38">
        <f>VLOOKUP($F478,'ZipCode Coordinates'!$A:$E,5,FALSE)</f>
        <v>6297440</v>
      </c>
      <c r="R478" s="230" t="str">
        <f>IFERROR(VLOOKUP($L478,'External Gateways'!$A$6:$D$10,2,FALSE),"")</f>
        <v>I-15</v>
      </c>
      <c r="S478" s="38">
        <f>IFERROR(VLOOKUP($L478,'External Gateways'!$A$6:$D$10,3,FALSE),N478)</f>
        <v>2102195</v>
      </c>
      <c r="T478" s="38">
        <f>IFERROR(VLOOKUP($L478,'External Gateways'!$A$6:$D$10,4,FALSE),O478)</f>
        <v>6289147</v>
      </c>
      <c r="U478" s="231">
        <f t="shared" si="21"/>
        <v>14.905115649451727</v>
      </c>
      <c r="V478" s="231">
        <f t="shared" si="22"/>
        <v>160.18976870109654</v>
      </c>
    </row>
    <row r="479" spans="1:22" ht="15" customHeight="1" x14ac:dyDescent="0.45">
      <c r="A479" s="216">
        <v>4081</v>
      </c>
      <c r="B479" s="316" t="s">
        <v>306</v>
      </c>
      <c r="C479" s="316" t="s">
        <v>95</v>
      </c>
      <c r="D479" s="316" t="s">
        <v>216</v>
      </c>
      <c r="E479" s="67">
        <v>92591</v>
      </c>
      <c r="F479" s="318">
        <v>92135</v>
      </c>
      <c r="G479" s="317">
        <v>152</v>
      </c>
      <c r="H479" s="316" t="s">
        <v>235</v>
      </c>
      <c r="I479" s="317">
        <v>7</v>
      </c>
      <c r="J479" s="318">
        <f t="shared" si="23"/>
        <v>6</v>
      </c>
      <c r="K479" s="67" t="s">
        <v>95</v>
      </c>
      <c r="L479" s="316" t="s">
        <v>222</v>
      </c>
      <c r="M479" s="316" t="s">
        <v>216</v>
      </c>
      <c r="N479" s="38">
        <f>VLOOKUP($E479,'ZipCode Coordinates'!$A:$E,4,FALSE)</f>
        <v>2138420</v>
      </c>
      <c r="O479" s="38">
        <f>VLOOKUP($E479,'ZipCode Coordinates'!$A:$E,5,FALSE)</f>
        <v>6299220</v>
      </c>
      <c r="P479" s="38">
        <f>VLOOKUP($F479,'ZipCode Coordinates'!$A:$E,4,FALSE)</f>
        <v>1835720</v>
      </c>
      <c r="Q479" s="38">
        <f>VLOOKUP($F479,'ZipCode Coordinates'!$A:$E,5,FALSE)</f>
        <v>6266670</v>
      </c>
      <c r="R479" s="230" t="str">
        <f>IFERROR(VLOOKUP($L479,'External Gateways'!$A$6:$D$10,2,FALSE),"")</f>
        <v>I-15</v>
      </c>
      <c r="S479" s="38">
        <f>IFERROR(VLOOKUP($L479,'External Gateways'!$A$6:$D$10,3,FALSE),N479)</f>
        <v>2102195</v>
      </c>
      <c r="T479" s="38">
        <f>IFERROR(VLOOKUP($L479,'External Gateways'!$A$6:$D$10,4,FALSE),O479)</f>
        <v>6289147</v>
      </c>
      <c r="U479" s="231">
        <f t="shared" si="21"/>
        <v>7.1211011888925713</v>
      </c>
      <c r="V479" s="231">
        <f t="shared" si="22"/>
        <v>137.75779762221487</v>
      </c>
    </row>
    <row r="480" spans="1:22" ht="15" customHeight="1" x14ac:dyDescent="0.45">
      <c r="A480" s="216">
        <v>4088</v>
      </c>
      <c r="B480" s="316" t="s">
        <v>215</v>
      </c>
      <c r="C480" s="316" t="s">
        <v>95</v>
      </c>
      <c r="D480" s="316" t="s">
        <v>249</v>
      </c>
      <c r="E480" s="67">
        <v>92081</v>
      </c>
      <c r="F480" s="318">
        <v>92055</v>
      </c>
      <c r="G480" s="317">
        <v>85</v>
      </c>
      <c r="H480" s="316" t="s">
        <v>217</v>
      </c>
      <c r="I480" s="317">
        <v>7</v>
      </c>
      <c r="J480" s="318">
        <f t="shared" si="23"/>
        <v>6</v>
      </c>
      <c r="K480" s="67" t="s">
        <v>95</v>
      </c>
      <c r="L480" s="316" t="s">
        <v>224</v>
      </c>
      <c r="M480" s="316" t="s">
        <v>249</v>
      </c>
      <c r="N480" s="38">
        <f>VLOOKUP($E480,'ZipCode Coordinates'!$A:$E,4,FALSE)</f>
        <v>2005090</v>
      </c>
      <c r="O480" s="38">
        <f>VLOOKUP($E480,'ZipCode Coordinates'!$A:$E,5,FALSE)</f>
        <v>6258440</v>
      </c>
      <c r="P480" s="38">
        <f>VLOOKUP($F480,'ZipCode Coordinates'!$A:$E,4,FALSE)</f>
        <v>2082470</v>
      </c>
      <c r="Q480" s="38">
        <f>VLOOKUP($F480,'ZipCode Coordinates'!$A:$E,5,FALSE)</f>
        <v>6206470</v>
      </c>
      <c r="R480" s="230" t="str">
        <f>IFERROR(VLOOKUP($L480,'External Gateways'!$A$6:$D$10,2,FALSE),"")</f>
        <v/>
      </c>
      <c r="S480" s="38">
        <f>IFERROR(VLOOKUP($L480,'External Gateways'!$A$6:$D$10,3,FALSE),N480)</f>
        <v>2005090</v>
      </c>
      <c r="T480" s="38">
        <f>IFERROR(VLOOKUP($L480,'External Gateways'!$A$6:$D$10,4,FALSE),O480)</f>
        <v>6258440</v>
      </c>
      <c r="U480" s="231">
        <f t="shared" si="21"/>
        <v>0</v>
      </c>
      <c r="V480" s="231">
        <f t="shared" si="22"/>
        <v>85</v>
      </c>
    </row>
    <row r="481" spans="1:22" ht="15" customHeight="1" x14ac:dyDescent="0.45">
      <c r="A481" s="216">
        <v>4089</v>
      </c>
      <c r="B481" s="316" t="s">
        <v>261</v>
      </c>
      <c r="C481" s="316" t="s">
        <v>95</v>
      </c>
      <c r="D481" s="316" t="s">
        <v>231</v>
      </c>
      <c r="E481" s="67">
        <v>92057</v>
      </c>
      <c r="F481" s="318">
        <v>92161</v>
      </c>
      <c r="G481" s="317">
        <v>85</v>
      </c>
      <c r="H481" s="316" t="s">
        <v>368</v>
      </c>
      <c r="I481" s="317">
        <v>7</v>
      </c>
      <c r="J481" s="318">
        <f t="shared" si="23"/>
        <v>6</v>
      </c>
      <c r="K481" s="67" t="s">
        <v>95</v>
      </c>
      <c r="L481" s="316" t="s">
        <v>249</v>
      </c>
      <c r="M481" s="316" t="s">
        <v>231</v>
      </c>
      <c r="N481" s="38">
        <f>VLOOKUP($E481,'ZipCode Coordinates'!$A:$E,4,FALSE)</f>
        <v>2037040</v>
      </c>
      <c r="O481" s="38">
        <f>VLOOKUP($E481,'ZipCode Coordinates'!$A:$E,5,FALSE)</f>
        <v>6243630</v>
      </c>
      <c r="P481" s="38">
        <f>VLOOKUP($F481,'ZipCode Coordinates'!$A:$E,4,FALSE)</f>
        <v>1899477</v>
      </c>
      <c r="Q481" s="38">
        <f>VLOOKUP($F481,'ZipCode Coordinates'!$A:$E,5,FALSE)</f>
        <v>6258957</v>
      </c>
      <c r="R481" s="230" t="str">
        <f>IFERROR(VLOOKUP($L481,'External Gateways'!$A$6:$D$10,2,FALSE),"")</f>
        <v/>
      </c>
      <c r="S481" s="38">
        <f>IFERROR(VLOOKUP($L481,'External Gateways'!$A$6:$D$10,3,FALSE),N481)</f>
        <v>2037040</v>
      </c>
      <c r="T481" s="38">
        <f>IFERROR(VLOOKUP($L481,'External Gateways'!$A$6:$D$10,4,FALSE),O481)</f>
        <v>6243630</v>
      </c>
      <c r="U481" s="231">
        <f t="shared" si="21"/>
        <v>0</v>
      </c>
      <c r="V481" s="231">
        <f t="shared" si="22"/>
        <v>85</v>
      </c>
    </row>
    <row r="482" spans="1:22" ht="15" customHeight="1" x14ac:dyDescent="0.45">
      <c r="A482" s="216">
        <v>4092</v>
      </c>
      <c r="B482" s="316" t="s">
        <v>314</v>
      </c>
      <c r="C482" s="316" t="s">
        <v>291</v>
      </c>
      <c r="D482" s="316" t="s">
        <v>231</v>
      </c>
      <c r="E482" s="67">
        <v>91950</v>
      </c>
      <c r="F482" s="318">
        <v>92117</v>
      </c>
      <c r="G482" s="317">
        <v>35</v>
      </c>
      <c r="H482" s="316" t="s">
        <v>217</v>
      </c>
      <c r="I482" s="317">
        <v>7</v>
      </c>
      <c r="J482" s="318">
        <f t="shared" si="23"/>
        <v>6</v>
      </c>
      <c r="K482" s="67" t="s">
        <v>271</v>
      </c>
      <c r="L482" s="316" t="s">
        <v>216</v>
      </c>
      <c r="M482" s="316" t="s">
        <v>231</v>
      </c>
      <c r="N482" s="38">
        <f>VLOOKUP($E482,'ZipCode Coordinates'!$A:$E,4,FALSE)</f>
        <v>1823970</v>
      </c>
      <c r="O482" s="38">
        <f>VLOOKUP($E482,'ZipCode Coordinates'!$A:$E,5,FALSE)</f>
        <v>6302610</v>
      </c>
      <c r="P482" s="38">
        <f>VLOOKUP($F482,'ZipCode Coordinates'!$A:$E,4,FALSE)</f>
        <v>1881200</v>
      </c>
      <c r="Q482" s="38">
        <f>VLOOKUP($F482,'ZipCode Coordinates'!$A:$E,5,FALSE)</f>
        <v>6269850</v>
      </c>
      <c r="R482" s="230" t="str">
        <f>IFERROR(VLOOKUP($L482,'External Gateways'!$A$6:$D$10,2,FALSE),"")</f>
        <v/>
      </c>
      <c r="S482" s="38">
        <f>IFERROR(VLOOKUP($L482,'External Gateways'!$A$6:$D$10,3,FALSE),N482)</f>
        <v>1823970</v>
      </c>
      <c r="T482" s="38">
        <f>IFERROR(VLOOKUP($L482,'External Gateways'!$A$6:$D$10,4,FALSE),O482)</f>
        <v>6302610</v>
      </c>
      <c r="U482" s="231">
        <f t="shared" si="21"/>
        <v>0</v>
      </c>
      <c r="V482" s="231">
        <f t="shared" si="22"/>
        <v>35</v>
      </c>
    </row>
    <row r="483" spans="1:22" ht="15" customHeight="1" x14ac:dyDescent="0.45">
      <c r="A483" s="216">
        <v>4093</v>
      </c>
      <c r="B483" s="316" t="s">
        <v>333</v>
      </c>
      <c r="C483" s="316" t="s">
        <v>308</v>
      </c>
      <c r="D483" s="316" t="s">
        <v>231</v>
      </c>
      <c r="E483" s="67">
        <v>91910</v>
      </c>
      <c r="F483" s="318">
        <v>92127</v>
      </c>
      <c r="G483" s="317">
        <v>66</v>
      </c>
      <c r="H483" s="316" t="s">
        <v>310</v>
      </c>
      <c r="I483" s="317">
        <v>7</v>
      </c>
      <c r="J483" s="318">
        <f t="shared" si="23"/>
        <v>6</v>
      </c>
      <c r="K483" s="67" t="s">
        <v>97</v>
      </c>
      <c r="L483" s="316" t="s">
        <v>218</v>
      </c>
      <c r="M483" s="316" t="s">
        <v>231</v>
      </c>
      <c r="N483" s="38">
        <f>VLOOKUP($E483,'ZipCode Coordinates'!$A:$E,4,FALSE)</f>
        <v>1812850</v>
      </c>
      <c r="O483" s="38">
        <f>VLOOKUP($E483,'ZipCode Coordinates'!$A:$E,5,FALSE)</f>
        <v>6313650</v>
      </c>
      <c r="P483" s="38">
        <f>VLOOKUP($F483,'ZipCode Coordinates'!$A:$E,4,FALSE)</f>
        <v>1951970</v>
      </c>
      <c r="Q483" s="38">
        <f>VLOOKUP($F483,'ZipCode Coordinates'!$A:$E,5,FALSE)</f>
        <v>6293830</v>
      </c>
      <c r="R483" s="230" t="str">
        <f>IFERROR(VLOOKUP($L483,'External Gateways'!$A$6:$D$10,2,FALSE),"")</f>
        <v/>
      </c>
      <c r="S483" s="38">
        <f>IFERROR(VLOOKUP($L483,'External Gateways'!$A$6:$D$10,3,FALSE),N483)</f>
        <v>1812850</v>
      </c>
      <c r="T483" s="38">
        <f>IFERROR(VLOOKUP($L483,'External Gateways'!$A$6:$D$10,4,FALSE),O483)</f>
        <v>6313650</v>
      </c>
      <c r="U483" s="231">
        <f t="shared" si="21"/>
        <v>0</v>
      </c>
      <c r="V483" s="231">
        <f t="shared" si="22"/>
        <v>66</v>
      </c>
    </row>
    <row r="484" spans="1:22" ht="15" customHeight="1" x14ac:dyDescent="0.45">
      <c r="A484" s="216">
        <v>4094</v>
      </c>
      <c r="B484" s="316" t="s">
        <v>379</v>
      </c>
      <c r="C484" s="316" t="s">
        <v>291</v>
      </c>
      <c r="D484" s="316" t="s">
        <v>231</v>
      </c>
      <c r="E484" s="67">
        <v>92026</v>
      </c>
      <c r="F484" s="318">
        <v>92145</v>
      </c>
      <c r="G484" s="317">
        <v>46</v>
      </c>
      <c r="H484" s="316" t="s">
        <v>246</v>
      </c>
      <c r="I484" s="317">
        <v>7</v>
      </c>
      <c r="J484" s="318">
        <f t="shared" si="23"/>
        <v>6</v>
      </c>
      <c r="K484" s="67" t="s">
        <v>97</v>
      </c>
      <c r="L484" s="316" t="s">
        <v>224</v>
      </c>
      <c r="M484" s="316" t="s">
        <v>231</v>
      </c>
      <c r="N484" s="38">
        <f>VLOOKUP($E484,'ZipCode Coordinates'!$A:$E,4,FALSE)</f>
        <v>2022480</v>
      </c>
      <c r="O484" s="38">
        <f>VLOOKUP($E484,'ZipCode Coordinates'!$A:$E,5,FALSE)</f>
        <v>6297420</v>
      </c>
      <c r="P484" s="38">
        <f>VLOOKUP($F484,'ZipCode Coordinates'!$A:$E,4,FALSE)</f>
        <v>1896720</v>
      </c>
      <c r="Q484" s="38">
        <f>VLOOKUP($F484,'ZipCode Coordinates'!$A:$E,5,FALSE)</f>
        <v>6297440</v>
      </c>
      <c r="R484" s="230" t="str">
        <f>IFERROR(VLOOKUP($L484,'External Gateways'!$A$6:$D$10,2,FALSE),"")</f>
        <v/>
      </c>
      <c r="S484" s="38">
        <f>IFERROR(VLOOKUP($L484,'External Gateways'!$A$6:$D$10,3,FALSE),N484)</f>
        <v>2022480</v>
      </c>
      <c r="T484" s="38">
        <f>IFERROR(VLOOKUP($L484,'External Gateways'!$A$6:$D$10,4,FALSE),O484)</f>
        <v>6297420</v>
      </c>
      <c r="U484" s="231">
        <f t="shared" si="21"/>
        <v>0</v>
      </c>
      <c r="V484" s="231">
        <f t="shared" si="22"/>
        <v>46</v>
      </c>
    </row>
    <row r="485" spans="1:22" ht="15" customHeight="1" x14ac:dyDescent="0.45">
      <c r="A485" s="216">
        <v>4098</v>
      </c>
      <c r="B485" s="316" t="s">
        <v>306</v>
      </c>
      <c r="C485" s="316" t="s">
        <v>95</v>
      </c>
      <c r="D485" s="316" t="s">
        <v>249</v>
      </c>
      <c r="E485" s="67">
        <v>92131</v>
      </c>
      <c r="F485" s="318">
        <v>92010</v>
      </c>
      <c r="G485" s="317">
        <v>60</v>
      </c>
      <c r="H485" s="316" t="s">
        <v>241</v>
      </c>
      <c r="I485" s="317">
        <v>7</v>
      </c>
      <c r="J485" s="318">
        <f t="shared" si="23"/>
        <v>6</v>
      </c>
      <c r="K485" s="67" t="s">
        <v>95</v>
      </c>
      <c r="L485" s="316" t="s">
        <v>231</v>
      </c>
      <c r="M485" s="316" t="s">
        <v>249</v>
      </c>
      <c r="N485" s="38">
        <f>VLOOKUP($E485,'ZipCode Coordinates'!$A:$E,4,FALSE)</f>
        <v>1915270</v>
      </c>
      <c r="O485" s="38">
        <f>VLOOKUP($E485,'ZipCode Coordinates'!$A:$E,5,FALSE)</f>
        <v>6310350</v>
      </c>
      <c r="P485" s="38">
        <f>VLOOKUP($F485,'ZipCode Coordinates'!$A:$E,4,FALSE)</f>
        <v>2002190</v>
      </c>
      <c r="Q485" s="38">
        <f>VLOOKUP($F485,'ZipCode Coordinates'!$A:$E,5,FALSE)</f>
        <v>6245090</v>
      </c>
      <c r="R485" s="230" t="str">
        <f>IFERROR(VLOOKUP($L485,'External Gateways'!$A$6:$D$10,2,FALSE),"")</f>
        <v/>
      </c>
      <c r="S485" s="38">
        <f>IFERROR(VLOOKUP($L485,'External Gateways'!$A$6:$D$10,3,FALSE),N485)</f>
        <v>1915270</v>
      </c>
      <c r="T485" s="38">
        <f>IFERROR(VLOOKUP($L485,'External Gateways'!$A$6:$D$10,4,FALSE),O485)</f>
        <v>6310350</v>
      </c>
      <c r="U485" s="231">
        <f t="shared" si="21"/>
        <v>0</v>
      </c>
      <c r="V485" s="231">
        <f t="shared" si="22"/>
        <v>60</v>
      </c>
    </row>
    <row r="486" spans="1:22" ht="15" customHeight="1" x14ac:dyDescent="0.45">
      <c r="A486" s="216">
        <v>4099</v>
      </c>
      <c r="B486" s="316" t="s">
        <v>397</v>
      </c>
      <c r="C486" s="316" t="s">
        <v>220</v>
      </c>
      <c r="D486" s="316" t="s">
        <v>216</v>
      </c>
      <c r="E486" s="67">
        <v>92057</v>
      </c>
      <c r="F486" s="318">
        <v>92136</v>
      </c>
      <c r="G486" s="317">
        <v>94</v>
      </c>
      <c r="H486" s="316" t="s">
        <v>239</v>
      </c>
      <c r="I486" s="317">
        <v>7</v>
      </c>
      <c r="J486" s="318">
        <f t="shared" si="23"/>
        <v>6</v>
      </c>
      <c r="K486" s="67" t="s">
        <v>97</v>
      </c>
      <c r="L486" s="316" t="s">
        <v>249</v>
      </c>
      <c r="M486" s="316" t="s">
        <v>216</v>
      </c>
      <c r="N486" s="38">
        <f>VLOOKUP($E486,'ZipCode Coordinates'!$A:$E,4,FALSE)</f>
        <v>2037040</v>
      </c>
      <c r="O486" s="38">
        <f>VLOOKUP($E486,'ZipCode Coordinates'!$A:$E,5,FALSE)</f>
        <v>6243630</v>
      </c>
      <c r="P486" s="38">
        <f>VLOOKUP($F486,'ZipCode Coordinates'!$A:$E,4,FALSE)</f>
        <v>1828370</v>
      </c>
      <c r="Q486" s="38">
        <f>VLOOKUP($F486,'ZipCode Coordinates'!$A:$E,5,FALSE)</f>
        <v>6293940</v>
      </c>
      <c r="R486" s="230" t="str">
        <f>IFERROR(VLOOKUP($L486,'External Gateways'!$A$6:$D$10,2,FALSE),"")</f>
        <v/>
      </c>
      <c r="S486" s="38">
        <f>IFERROR(VLOOKUP($L486,'External Gateways'!$A$6:$D$10,3,FALSE),N486)</f>
        <v>2037040</v>
      </c>
      <c r="T486" s="38">
        <f>IFERROR(VLOOKUP($L486,'External Gateways'!$A$6:$D$10,4,FALSE),O486)</f>
        <v>6243630</v>
      </c>
      <c r="U486" s="231">
        <f t="shared" si="21"/>
        <v>0</v>
      </c>
      <c r="V486" s="231">
        <f t="shared" si="22"/>
        <v>94</v>
      </c>
    </row>
    <row r="487" spans="1:22" ht="15" customHeight="1" x14ac:dyDescent="0.45">
      <c r="A487" s="216">
        <v>4100</v>
      </c>
      <c r="B487" s="316" t="s">
        <v>323</v>
      </c>
      <c r="C487" s="316" t="s">
        <v>95</v>
      </c>
      <c r="D487" s="316" t="s">
        <v>218</v>
      </c>
      <c r="E487" s="67">
        <v>92592</v>
      </c>
      <c r="F487" s="318">
        <v>92173</v>
      </c>
      <c r="G487" s="317">
        <v>148</v>
      </c>
      <c r="H487" s="316" t="s">
        <v>239</v>
      </c>
      <c r="I487" s="317">
        <v>7</v>
      </c>
      <c r="J487" s="318">
        <f t="shared" si="23"/>
        <v>6</v>
      </c>
      <c r="K487" s="67" t="s">
        <v>95</v>
      </c>
      <c r="L487" s="316" t="s">
        <v>222</v>
      </c>
      <c r="M487" s="316" t="s">
        <v>218</v>
      </c>
      <c r="N487" s="38">
        <f>VLOOKUP($E487,'ZipCode Coordinates'!$A:$E,4,FALSE)</f>
        <v>2128740</v>
      </c>
      <c r="O487" s="38">
        <f>VLOOKUP($E487,'ZipCode Coordinates'!$A:$E,5,FALSE)</f>
        <v>6328900</v>
      </c>
      <c r="P487" s="38">
        <f>VLOOKUP($F487,'ZipCode Coordinates'!$A:$E,4,FALSE)</f>
        <v>1782600</v>
      </c>
      <c r="Q487" s="38">
        <f>VLOOKUP($F487,'ZipCode Coordinates'!$A:$E,5,FALSE)</f>
        <v>6315070</v>
      </c>
      <c r="R487" s="230" t="str">
        <f>IFERROR(VLOOKUP($L487,'External Gateways'!$A$6:$D$10,2,FALSE),"")</f>
        <v>I-15</v>
      </c>
      <c r="S487" s="38">
        <f>IFERROR(VLOOKUP($L487,'External Gateways'!$A$6:$D$10,3,FALSE),N487)</f>
        <v>2102195</v>
      </c>
      <c r="T487" s="38">
        <f>IFERROR(VLOOKUP($L487,'External Gateways'!$A$6:$D$10,4,FALSE),O487)</f>
        <v>6289147</v>
      </c>
      <c r="U487" s="231">
        <f t="shared" si="21"/>
        <v>9.0532245169037147</v>
      </c>
      <c r="V487" s="231">
        <f t="shared" si="22"/>
        <v>129.89355096619258</v>
      </c>
    </row>
    <row r="488" spans="1:22" ht="15" customHeight="1" x14ac:dyDescent="0.45">
      <c r="A488" s="216">
        <v>4101</v>
      </c>
      <c r="B488" s="316" t="s">
        <v>272</v>
      </c>
      <c r="C488" s="316" t="s">
        <v>234</v>
      </c>
      <c r="D488" s="316" t="s">
        <v>216</v>
      </c>
      <c r="E488" s="67">
        <v>92126</v>
      </c>
      <c r="F488" s="318">
        <v>92152</v>
      </c>
      <c r="G488" s="317">
        <v>60</v>
      </c>
      <c r="H488" s="316" t="s">
        <v>313</v>
      </c>
      <c r="I488" s="317">
        <v>7</v>
      </c>
      <c r="J488" s="318">
        <f t="shared" si="23"/>
        <v>6</v>
      </c>
      <c r="K488" s="67" t="s">
        <v>271</v>
      </c>
      <c r="L488" s="316" t="s">
        <v>231</v>
      </c>
      <c r="M488" s="316" t="s">
        <v>216</v>
      </c>
      <c r="N488" s="38">
        <f>VLOOKUP($E488,'ZipCode Coordinates'!$A:$E,4,FALSE)</f>
        <v>1913050</v>
      </c>
      <c r="O488" s="38">
        <f>VLOOKUP($E488,'ZipCode Coordinates'!$A:$E,5,FALSE)</f>
        <v>6287520</v>
      </c>
      <c r="P488" s="38">
        <f>VLOOKUP($F488,'ZipCode Coordinates'!$A:$E,4,FALSE)</f>
        <v>1833340</v>
      </c>
      <c r="Q488" s="38">
        <f>VLOOKUP($F488,'ZipCode Coordinates'!$A:$E,5,FALSE)</f>
        <v>6255150</v>
      </c>
      <c r="R488" s="230" t="str">
        <f>IFERROR(VLOOKUP($L488,'External Gateways'!$A$6:$D$10,2,FALSE),"")</f>
        <v/>
      </c>
      <c r="S488" s="38">
        <f>IFERROR(VLOOKUP($L488,'External Gateways'!$A$6:$D$10,3,FALSE),N488)</f>
        <v>1913050</v>
      </c>
      <c r="T488" s="38">
        <f>IFERROR(VLOOKUP($L488,'External Gateways'!$A$6:$D$10,4,FALSE),O488)</f>
        <v>6287520</v>
      </c>
      <c r="U488" s="231">
        <f t="shared" si="21"/>
        <v>0</v>
      </c>
      <c r="V488" s="231">
        <f t="shared" si="22"/>
        <v>60</v>
      </c>
    </row>
    <row r="489" spans="1:22" ht="15" customHeight="1" x14ac:dyDescent="0.45">
      <c r="A489" s="216">
        <v>4102</v>
      </c>
      <c r="B489" s="316" t="s">
        <v>265</v>
      </c>
      <c r="C489" s="316" t="s">
        <v>95</v>
      </c>
      <c r="D489" s="316" t="s">
        <v>231</v>
      </c>
      <c r="E489" s="67">
        <v>92591</v>
      </c>
      <c r="F489" s="318">
        <v>92064</v>
      </c>
      <c r="G489" s="317">
        <v>85</v>
      </c>
      <c r="H489" s="316" t="s">
        <v>255</v>
      </c>
      <c r="I489" s="317">
        <v>12</v>
      </c>
      <c r="J489" s="318">
        <f t="shared" si="23"/>
        <v>11</v>
      </c>
      <c r="K489" s="67" t="s">
        <v>95</v>
      </c>
      <c r="L489" s="316" t="s">
        <v>222</v>
      </c>
      <c r="M489" s="316" t="s">
        <v>231</v>
      </c>
      <c r="N489" s="38">
        <f>VLOOKUP($E489,'ZipCode Coordinates'!$A:$E,4,FALSE)</f>
        <v>2138420</v>
      </c>
      <c r="O489" s="38">
        <f>VLOOKUP($E489,'ZipCode Coordinates'!$A:$E,5,FALSE)</f>
        <v>6299220</v>
      </c>
      <c r="P489" s="38">
        <f>VLOOKUP($F489,'ZipCode Coordinates'!$A:$E,4,FALSE)</f>
        <v>1939040</v>
      </c>
      <c r="Q489" s="38">
        <f>VLOOKUP($F489,'ZipCode Coordinates'!$A:$E,5,FALSE)</f>
        <v>6325350</v>
      </c>
      <c r="R489" s="230" t="str">
        <f>IFERROR(VLOOKUP($L489,'External Gateways'!$A$6:$D$10,2,FALSE),"")</f>
        <v>I-15</v>
      </c>
      <c r="S489" s="38">
        <f>IFERROR(VLOOKUP($L489,'External Gateways'!$A$6:$D$10,3,FALSE),N489)</f>
        <v>2102195</v>
      </c>
      <c r="T489" s="38">
        <f>IFERROR(VLOOKUP($L489,'External Gateways'!$A$6:$D$10,4,FALSE),O489)</f>
        <v>6289147</v>
      </c>
      <c r="U489" s="231">
        <f t="shared" si="21"/>
        <v>7.1211011888925713</v>
      </c>
      <c r="V489" s="231">
        <f t="shared" si="22"/>
        <v>70.757797622214852</v>
      </c>
    </row>
    <row r="490" spans="1:22" ht="15" customHeight="1" x14ac:dyDescent="0.45">
      <c r="A490" s="216">
        <v>4103</v>
      </c>
      <c r="B490" s="316" t="s">
        <v>365</v>
      </c>
      <c r="C490" s="316" t="s">
        <v>230</v>
      </c>
      <c r="D490" s="316" t="s">
        <v>216</v>
      </c>
      <c r="E490" s="67">
        <v>92590</v>
      </c>
      <c r="F490" s="318">
        <v>92135</v>
      </c>
      <c r="G490" s="317">
        <v>160</v>
      </c>
      <c r="H490" s="316" t="s">
        <v>300</v>
      </c>
      <c r="I490" s="317">
        <v>7</v>
      </c>
      <c r="J490" s="318">
        <f t="shared" si="23"/>
        <v>6</v>
      </c>
      <c r="K490" s="67" t="s">
        <v>97</v>
      </c>
      <c r="L490" s="316" t="s">
        <v>222</v>
      </c>
      <c r="M490" s="316" t="s">
        <v>216</v>
      </c>
      <c r="N490" s="38">
        <f>VLOOKUP($E490,'ZipCode Coordinates'!$A:$E,4,FALSE)</f>
        <v>2120110</v>
      </c>
      <c r="O490" s="38">
        <f>VLOOKUP($E490,'ZipCode Coordinates'!$A:$E,5,FALSE)</f>
        <v>6266430</v>
      </c>
      <c r="P490" s="38">
        <f>VLOOKUP($F490,'ZipCode Coordinates'!$A:$E,4,FALSE)</f>
        <v>1835720</v>
      </c>
      <c r="Q490" s="38">
        <f>VLOOKUP($F490,'ZipCode Coordinates'!$A:$E,5,FALSE)</f>
        <v>6266670</v>
      </c>
      <c r="R490" s="230" t="str">
        <f>IFERROR(VLOOKUP($L490,'External Gateways'!$A$6:$D$10,2,FALSE),"")</f>
        <v>I-15</v>
      </c>
      <c r="S490" s="38">
        <f>IFERROR(VLOOKUP($L490,'External Gateways'!$A$6:$D$10,3,FALSE),N490)</f>
        <v>2102195</v>
      </c>
      <c r="T490" s="38">
        <f>IFERROR(VLOOKUP($L490,'External Gateways'!$A$6:$D$10,4,FALSE),O490)</f>
        <v>6289147</v>
      </c>
      <c r="U490" s="231">
        <f t="shared" si="21"/>
        <v>5.4793775098483213</v>
      </c>
      <c r="V490" s="231">
        <f t="shared" si="22"/>
        <v>149.04124498030336</v>
      </c>
    </row>
    <row r="491" spans="1:22" ht="15" customHeight="1" x14ac:dyDescent="0.45">
      <c r="A491" s="216">
        <v>4104</v>
      </c>
      <c r="B491" s="316" t="s">
        <v>215</v>
      </c>
      <c r="C491" s="316" t="s">
        <v>95</v>
      </c>
      <c r="D491" s="316" t="s">
        <v>216</v>
      </c>
      <c r="E491" s="67">
        <v>92584</v>
      </c>
      <c r="F491" s="318">
        <v>92135</v>
      </c>
      <c r="G491" s="317">
        <v>150</v>
      </c>
      <c r="H491" s="316" t="s">
        <v>223</v>
      </c>
      <c r="I491" s="317">
        <v>7</v>
      </c>
      <c r="J491" s="318">
        <f t="shared" si="23"/>
        <v>6</v>
      </c>
      <c r="K491" s="67" t="s">
        <v>95</v>
      </c>
      <c r="L491" s="316" t="s">
        <v>222</v>
      </c>
      <c r="M491" s="316" t="s">
        <v>216</v>
      </c>
      <c r="N491" s="38">
        <f>VLOOKUP($E491,'ZipCode Coordinates'!$A:$E,4,FALSE)</f>
        <v>2185160</v>
      </c>
      <c r="O491" s="38">
        <f>VLOOKUP($E491,'ZipCode Coordinates'!$A:$E,5,FALSE)</f>
        <v>6280270</v>
      </c>
      <c r="P491" s="38">
        <f>VLOOKUP($F491,'ZipCode Coordinates'!$A:$E,4,FALSE)</f>
        <v>1835720</v>
      </c>
      <c r="Q491" s="38">
        <f>VLOOKUP($F491,'ZipCode Coordinates'!$A:$E,5,FALSE)</f>
        <v>6266670</v>
      </c>
      <c r="R491" s="230" t="str">
        <f>IFERROR(VLOOKUP($L491,'External Gateways'!$A$6:$D$10,2,FALSE),"")</f>
        <v>I-15</v>
      </c>
      <c r="S491" s="38">
        <f>IFERROR(VLOOKUP($L491,'External Gateways'!$A$6:$D$10,3,FALSE),N491)</f>
        <v>2102195</v>
      </c>
      <c r="T491" s="38">
        <f>IFERROR(VLOOKUP($L491,'External Gateways'!$A$6:$D$10,4,FALSE),O491)</f>
        <v>6289147</v>
      </c>
      <c r="U491" s="231">
        <f t="shared" si="21"/>
        <v>15.802756507931361</v>
      </c>
      <c r="V491" s="231">
        <f t="shared" si="22"/>
        <v>118.39448698413727</v>
      </c>
    </row>
    <row r="492" spans="1:22" ht="15" customHeight="1" x14ac:dyDescent="0.45">
      <c r="A492" s="216">
        <v>4107</v>
      </c>
      <c r="B492" s="316" t="s">
        <v>215</v>
      </c>
      <c r="C492" s="316" t="s">
        <v>95</v>
      </c>
      <c r="D492" s="316" t="s">
        <v>249</v>
      </c>
      <c r="E492" s="67">
        <v>92694</v>
      </c>
      <c r="F492" s="318">
        <v>92056</v>
      </c>
      <c r="G492" s="317">
        <v>70</v>
      </c>
      <c r="H492" s="316" t="s">
        <v>241</v>
      </c>
      <c r="I492" s="317">
        <v>7</v>
      </c>
      <c r="J492" s="318">
        <f t="shared" si="23"/>
        <v>6</v>
      </c>
      <c r="K492" s="67" t="s">
        <v>95</v>
      </c>
      <c r="L492" s="316" t="s">
        <v>242</v>
      </c>
      <c r="M492" s="316" t="s">
        <v>249</v>
      </c>
      <c r="N492" s="38">
        <f>VLOOKUP($E492,'ZipCode Coordinates'!$A:$E,4,FALSE)</f>
        <v>2145940</v>
      </c>
      <c r="O492" s="38">
        <f>VLOOKUP($E492,'ZipCode Coordinates'!$A:$E,5,FALSE)</f>
        <v>6138400</v>
      </c>
      <c r="P492" s="38">
        <f>VLOOKUP($F492,'ZipCode Coordinates'!$A:$E,4,FALSE)</f>
        <v>2018560</v>
      </c>
      <c r="Q492" s="38">
        <f>VLOOKUP($F492,'ZipCode Coordinates'!$A:$E,5,FALSE)</f>
        <v>6243750</v>
      </c>
      <c r="R492" s="230" t="str">
        <f>IFERROR(VLOOKUP($L492,'External Gateways'!$A$6:$D$10,2,FALSE),"")</f>
        <v>I-5</v>
      </c>
      <c r="S492" s="38">
        <f>IFERROR(VLOOKUP($L492,'External Gateways'!$A$6:$D$10,3,FALSE),N492)</f>
        <v>2090594</v>
      </c>
      <c r="T492" s="38">
        <f>IFERROR(VLOOKUP($L492,'External Gateways'!$A$6:$D$10,4,FALSE),O492)</f>
        <v>6151524</v>
      </c>
      <c r="U492" s="231">
        <f t="shared" si="21"/>
        <v>10.772868271729953</v>
      </c>
      <c r="V492" s="231">
        <f t="shared" si="22"/>
        <v>48.45426345654009</v>
      </c>
    </row>
    <row r="493" spans="1:22" ht="15" customHeight="1" x14ac:dyDescent="0.45">
      <c r="A493" s="216">
        <v>4110</v>
      </c>
      <c r="B493" s="316" t="s">
        <v>344</v>
      </c>
      <c r="C493" s="316" t="s">
        <v>220</v>
      </c>
      <c r="D493" s="316" t="s">
        <v>249</v>
      </c>
      <c r="E493" s="67">
        <v>92592</v>
      </c>
      <c r="F493" s="318">
        <v>92056</v>
      </c>
      <c r="G493" s="317">
        <v>80</v>
      </c>
      <c r="H493" s="316" t="s">
        <v>241</v>
      </c>
      <c r="I493" s="317">
        <v>7</v>
      </c>
      <c r="J493" s="318">
        <f t="shared" si="23"/>
        <v>6</v>
      </c>
      <c r="K493" s="67" t="s">
        <v>97</v>
      </c>
      <c r="L493" s="316" t="s">
        <v>222</v>
      </c>
      <c r="M493" s="316" t="s">
        <v>249</v>
      </c>
      <c r="N493" s="38">
        <f>VLOOKUP($E493,'ZipCode Coordinates'!$A:$E,4,FALSE)</f>
        <v>2128740</v>
      </c>
      <c r="O493" s="38">
        <f>VLOOKUP($E493,'ZipCode Coordinates'!$A:$E,5,FALSE)</f>
        <v>6328900</v>
      </c>
      <c r="P493" s="38">
        <f>VLOOKUP($F493,'ZipCode Coordinates'!$A:$E,4,FALSE)</f>
        <v>2018560</v>
      </c>
      <c r="Q493" s="38">
        <f>VLOOKUP($F493,'ZipCode Coordinates'!$A:$E,5,FALSE)</f>
        <v>6243750</v>
      </c>
      <c r="R493" s="230" t="str">
        <f>IFERROR(VLOOKUP($L493,'External Gateways'!$A$6:$D$10,2,FALSE),"")</f>
        <v>I-15</v>
      </c>
      <c r="S493" s="38">
        <f>IFERROR(VLOOKUP($L493,'External Gateways'!$A$6:$D$10,3,FALSE),N493)</f>
        <v>2102195</v>
      </c>
      <c r="T493" s="38">
        <f>IFERROR(VLOOKUP($L493,'External Gateways'!$A$6:$D$10,4,FALSE),O493)</f>
        <v>6289147</v>
      </c>
      <c r="U493" s="231">
        <f t="shared" si="21"/>
        <v>9.0532245169037147</v>
      </c>
      <c r="V493" s="231">
        <f t="shared" si="22"/>
        <v>61.893550966192571</v>
      </c>
    </row>
    <row r="494" spans="1:22" ht="15" customHeight="1" x14ac:dyDescent="0.45">
      <c r="A494" s="216">
        <v>4111</v>
      </c>
      <c r="B494" s="316" t="s">
        <v>344</v>
      </c>
      <c r="C494" s="316" t="s">
        <v>220</v>
      </c>
      <c r="D494" s="316" t="s">
        <v>231</v>
      </c>
      <c r="E494" s="67">
        <v>92591</v>
      </c>
      <c r="F494" s="318">
        <v>92123</v>
      </c>
      <c r="G494" s="317">
        <v>122</v>
      </c>
      <c r="H494" s="316" t="s">
        <v>239</v>
      </c>
      <c r="I494" s="317">
        <v>7</v>
      </c>
      <c r="J494" s="318">
        <f t="shared" si="23"/>
        <v>6</v>
      </c>
      <c r="K494" s="67" t="s">
        <v>97</v>
      </c>
      <c r="L494" s="316" t="s">
        <v>222</v>
      </c>
      <c r="M494" s="316" t="s">
        <v>231</v>
      </c>
      <c r="N494" s="38">
        <f>VLOOKUP($E494,'ZipCode Coordinates'!$A:$E,4,FALSE)</f>
        <v>2138420</v>
      </c>
      <c r="O494" s="38">
        <f>VLOOKUP($E494,'ZipCode Coordinates'!$A:$E,5,FALSE)</f>
        <v>6299220</v>
      </c>
      <c r="P494" s="38">
        <f>VLOOKUP($F494,'ZipCode Coordinates'!$A:$E,4,FALSE)</f>
        <v>1874700</v>
      </c>
      <c r="Q494" s="38">
        <f>VLOOKUP($F494,'ZipCode Coordinates'!$A:$E,5,FALSE)</f>
        <v>6289760</v>
      </c>
      <c r="R494" s="230" t="str">
        <f>IFERROR(VLOOKUP($L494,'External Gateways'!$A$6:$D$10,2,FALSE),"")</f>
        <v>I-15</v>
      </c>
      <c r="S494" s="38">
        <f>IFERROR(VLOOKUP($L494,'External Gateways'!$A$6:$D$10,3,FALSE),N494)</f>
        <v>2102195</v>
      </c>
      <c r="T494" s="38">
        <f>IFERROR(VLOOKUP($L494,'External Gateways'!$A$6:$D$10,4,FALSE),O494)</f>
        <v>6289147</v>
      </c>
      <c r="U494" s="231">
        <f t="shared" si="21"/>
        <v>7.1211011888925713</v>
      </c>
      <c r="V494" s="231">
        <f t="shared" si="22"/>
        <v>107.75779762221485</v>
      </c>
    </row>
    <row r="495" spans="1:22" ht="15" customHeight="1" x14ac:dyDescent="0.45">
      <c r="A495" s="216">
        <v>4112</v>
      </c>
      <c r="B495" s="316" t="s">
        <v>406</v>
      </c>
      <c r="C495" s="316" t="s">
        <v>95</v>
      </c>
      <c r="D495" s="316" t="s">
        <v>231</v>
      </c>
      <c r="E495" s="67">
        <v>92071</v>
      </c>
      <c r="F495" s="318">
        <v>92145</v>
      </c>
      <c r="G495" s="317">
        <v>60</v>
      </c>
      <c r="H495" s="316" t="s">
        <v>368</v>
      </c>
      <c r="I495" s="317">
        <v>7</v>
      </c>
      <c r="J495" s="318">
        <f t="shared" si="23"/>
        <v>6</v>
      </c>
      <c r="K495" s="67" t="s">
        <v>95</v>
      </c>
      <c r="L495" s="316" t="s">
        <v>227</v>
      </c>
      <c r="M495" s="316" t="s">
        <v>231</v>
      </c>
      <c r="N495" s="38">
        <f>VLOOKUP($E495,'ZipCode Coordinates'!$A:$E,4,FALSE)</f>
        <v>1895600</v>
      </c>
      <c r="O495" s="38">
        <f>VLOOKUP($E495,'ZipCode Coordinates'!$A:$E,5,FALSE)</f>
        <v>6327040</v>
      </c>
      <c r="P495" s="38">
        <f>VLOOKUP($F495,'ZipCode Coordinates'!$A:$E,4,FALSE)</f>
        <v>1896720</v>
      </c>
      <c r="Q495" s="38">
        <f>VLOOKUP($F495,'ZipCode Coordinates'!$A:$E,5,FALSE)</f>
        <v>6297440</v>
      </c>
      <c r="R495" s="230" t="str">
        <f>IFERROR(VLOOKUP($L495,'External Gateways'!$A$6:$D$10,2,FALSE),"")</f>
        <v/>
      </c>
      <c r="S495" s="38">
        <f>IFERROR(VLOOKUP($L495,'External Gateways'!$A$6:$D$10,3,FALSE),N495)</f>
        <v>1895600</v>
      </c>
      <c r="T495" s="38">
        <f>IFERROR(VLOOKUP($L495,'External Gateways'!$A$6:$D$10,4,FALSE),O495)</f>
        <v>6327040</v>
      </c>
      <c r="U495" s="231">
        <f t="shared" si="21"/>
        <v>0</v>
      </c>
      <c r="V495" s="231">
        <f t="shared" si="22"/>
        <v>60</v>
      </c>
    </row>
    <row r="496" spans="1:22" ht="15" customHeight="1" x14ac:dyDescent="0.45">
      <c r="A496" s="216">
        <v>4115</v>
      </c>
      <c r="B496" s="316" t="s">
        <v>306</v>
      </c>
      <c r="C496" s="316" t="s">
        <v>95</v>
      </c>
      <c r="D496" s="316" t="s">
        <v>216</v>
      </c>
      <c r="E496" s="67">
        <v>92591</v>
      </c>
      <c r="F496" s="318">
        <v>92155</v>
      </c>
      <c r="G496" s="317">
        <v>160</v>
      </c>
      <c r="H496" s="316" t="s">
        <v>223</v>
      </c>
      <c r="I496" s="317">
        <v>7</v>
      </c>
      <c r="J496" s="318">
        <f t="shared" si="23"/>
        <v>6</v>
      </c>
      <c r="K496" s="67" t="s">
        <v>95</v>
      </c>
      <c r="L496" s="316" t="s">
        <v>222</v>
      </c>
      <c r="M496" s="316" t="s">
        <v>216</v>
      </c>
      <c r="N496" s="38">
        <f>VLOOKUP($E496,'ZipCode Coordinates'!$A:$E,4,FALSE)</f>
        <v>2138420</v>
      </c>
      <c r="O496" s="38">
        <f>VLOOKUP($E496,'ZipCode Coordinates'!$A:$E,5,FALSE)</f>
        <v>6299220</v>
      </c>
      <c r="P496" s="38">
        <f>VLOOKUP($F496,'ZipCode Coordinates'!$A:$E,4,FALSE)</f>
        <v>1826710</v>
      </c>
      <c r="Q496" s="38">
        <f>VLOOKUP($F496,'ZipCode Coordinates'!$A:$E,5,FALSE)</f>
        <v>6281240</v>
      </c>
      <c r="R496" s="230" t="str">
        <f>IFERROR(VLOOKUP($L496,'External Gateways'!$A$6:$D$10,2,FALSE),"")</f>
        <v>I-15</v>
      </c>
      <c r="S496" s="38">
        <f>IFERROR(VLOOKUP($L496,'External Gateways'!$A$6:$D$10,3,FALSE),N496)</f>
        <v>2102195</v>
      </c>
      <c r="T496" s="38">
        <f>IFERROR(VLOOKUP($L496,'External Gateways'!$A$6:$D$10,4,FALSE),O496)</f>
        <v>6289147</v>
      </c>
      <c r="U496" s="231">
        <f t="shared" si="21"/>
        <v>7.1211011888925713</v>
      </c>
      <c r="V496" s="231">
        <f t="shared" si="22"/>
        <v>145.75779762221487</v>
      </c>
    </row>
    <row r="497" spans="1:22" ht="15" customHeight="1" x14ac:dyDescent="0.45">
      <c r="A497" s="216">
        <v>4116</v>
      </c>
      <c r="B497" s="316" t="s">
        <v>226</v>
      </c>
      <c r="C497" s="316" t="s">
        <v>95</v>
      </c>
      <c r="D497" s="316" t="s">
        <v>249</v>
      </c>
      <c r="E497" s="67">
        <v>92563</v>
      </c>
      <c r="F497" s="318">
        <v>92055</v>
      </c>
      <c r="G497" s="317">
        <v>70</v>
      </c>
      <c r="H497" s="316" t="s">
        <v>239</v>
      </c>
      <c r="I497" s="317">
        <v>7</v>
      </c>
      <c r="J497" s="318">
        <f t="shared" si="23"/>
        <v>6</v>
      </c>
      <c r="K497" s="67" t="s">
        <v>95</v>
      </c>
      <c r="L497" s="316" t="s">
        <v>222</v>
      </c>
      <c r="M497" s="316" t="s">
        <v>249</v>
      </c>
      <c r="N497" s="38">
        <f>VLOOKUP($E497,'ZipCode Coordinates'!$A:$E,4,FALSE)</f>
        <v>2156450</v>
      </c>
      <c r="O497" s="38">
        <f>VLOOKUP($E497,'ZipCode Coordinates'!$A:$E,5,FALSE)</f>
        <v>6288710</v>
      </c>
      <c r="P497" s="38">
        <f>VLOOKUP($F497,'ZipCode Coordinates'!$A:$E,4,FALSE)</f>
        <v>2082470</v>
      </c>
      <c r="Q497" s="38">
        <f>VLOOKUP($F497,'ZipCode Coordinates'!$A:$E,5,FALSE)</f>
        <v>6206470</v>
      </c>
      <c r="R497" s="230" t="str">
        <f>IFERROR(VLOOKUP($L497,'External Gateways'!$A$6:$D$10,2,FALSE),"")</f>
        <v>I-15</v>
      </c>
      <c r="S497" s="38">
        <f>IFERROR(VLOOKUP($L497,'External Gateways'!$A$6:$D$10,3,FALSE),N497)</f>
        <v>2102195</v>
      </c>
      <c r="T497" s="38">
        <f>IFERROR(VLOOKUP($L497,'External Gateways'!$A$6:$D$10,4,FALSE),O497)</f>
        <v>6289147</v>
      </c>
      <c r="U497" s="231">
        <f t="shared" si="21"/>
        <v>10.275901494735123</v>
      </c>
      <c r="V497" s="231">
        <f t="shared" si="22"/>
        <v>49.448197010529753</v>
      </c>
    </row>
    <row r="498" spans="1:22" ht="15" customHeight="1" x14ac:dyDescent="0.45">
      <c r="A498" s="216">
        <v>4117</v>
      </c>
      <c r="B498" s="316" t="s">
        <v>261</v>
      </c>
      <c r="C498" s="316" t="s">
        <v>95</v>
      </c>
      <c r="D498" s="316" t="s">
        <v>216</v>
      </c>
      <c r="E498" s="67">
        <v>92592</v>
      </c>
      <c r="F498" s="318">
        <v>92106</v>
      </c>
      <c r="G498" s="317">
        <v>156</v>
      </c>
      <c r="H498" s="316" t="s">
        <v>241</v>
      </c>
      <c r="I498" s="317">
        <v>7</v>
      </c>
      <c r="J498" s="318">
        <f t="shared" si="23"/>
        <v>6</v>
      </c>
      <c r="K498" s="67" t="s">
        <v>95</v>
      </c>
      <c r="L498" s="316" t="s">
        <v>222</v>
      </c>
      <c r="M498" s="316" t="s">
        <v>216</v>
      </c>
      <c r="N498" s="38">
        <f>VLOOKUP($E498,'ZipCode Coordinates'!$A:$E,4,FALSE)</f>
        <v>2128740</v>
      </c>
      <c r="O498" s="38">
        <f>VLOOKUP($E498,'ZipCode Coordinates'!$A:$E,5,FALSE)</f>
        <v>6328900</v>
      </c>
      <c r="P498" s="38">
        <f>VLOOKUP($F498,'ZipCode Coordinates'!$A:$E,4,FALSE)</f>
        <v>1842660</v>
      </c>
      <c r="Q498" s="38">
        <f>VLOOKUP($F498,'ZipCode Coordinates'!$A:$E,5,FALSE)</f>
        <v>6259060</v>
      </c>
      <c r="R498" s="230" t="str">
        <f>IFERROR(VLOOKUP($L498,'External Gateways'!$A$6:$D$10,2,FALSE),"")</f>
        <v>I-15</v>
      </c>
      <c r="S498" s="38">
        <f>IFERROR(VLOOKUP($L498,'External Gateways'!$A$6:$D$10,3,FALSE),N498)</f>
        <v>2102195</v>
      </c>
      <c r="T498" s="38">
        <f>IFERROR(VLOOKUP($L498,'External Gateways'!$A$6:$D$10,4,FALSE),O498)</f>
        <v>6289147</v>
      </c>
      <c r="U498" s="231">
        <f t="shared" si="21"/>
        <v>9.0532245169037147</v>
      </c>
      <c r="V498" s="231">
        <f t="shared" si="22"/>
        <v>137.89355096619258</v>
      </c>
    </row>
    <row r="499" spans="1:22" ht="15" customHeight="1" x14ac:dyDescent="0.45">
      <c r="A499" s="216">
        <v>4120</v>
      </c>
      <c r="B499" s="316" t="s">
        <v>380</v>
      </c>
      <c r="C499" s="316" t="s">
        <v>95</v>
      </c>
      <c r="D499" s="316" t="s">
        <v>249</v>
      </c>
      <c r="E499" s="67">
        <v>92592</v>
      </c>
      <c r="F499" s="318">
        <v>92056</v>
      </c>
      <c r="G499" s="317">
        <v>52</v>
      </c>
      <c r="H499" s="316" t="s">
        <v>310</v>
      </c>
      <c r="I499" s="317">
        <v>7</v>
      </c>
      <c r="J499" s="318">
        <f t="shared" si="23"/>
        <v>6</v>
      </c>
      <c r="K499" s="67" t="s">
        <v>95</v>
      </c>
      <c r="L499" s="316" t="s">
        <v>222</v>
      </c>
      <c r="M499" s="316" t="s">
        <v>249</v>
      </c>
      <c r="N499" s="38">
        <f>VLOOKUP($E499,'ZipCode Coordinates'!$A:$E,4,FALSE)</f>
        <v>2128740</v>
      </c>
      <c r="O499" s="38">
        <f>VLOOKUP($E499,'ZipCode Coordinates'!$A:$E,5,FALSE)</f>
        <v>6328900</v>
      </c>
      <c r="P499" s="38">
        <f>VLOOKUP($F499,'ZipCode Coordinates'!$A:$E,4,FALSE)</f>
        <v>2018560</v>
      </c>
      <c r="Q499" s="38">
        <f>VLOOKUP($F499,'ZipCode Coordinates'!$A:$E,5,FALSE)</f>
        <v>6243750</v>
      </c>
      <c r="R499" s="230" t="str">
        <f>IFERROR(VLOOKUP($L499,'External Gateways'!$A$6:$D$10,2,FALSE),"")</f>
        <v>I-15</v>
      </c>
      <c r="S499" s="38">
        <f>IFERROR(VLOOKUP($L499,'External Gateways'!$A$6:$D$10,3,FALSE),N499)</f>
        <v>2102195</v>
      </c>
      <c r="T499" s="38">
        <f>IFERROR(VLOOKUP($L499,'External Gateways'!$A$6:$D$10,4,FALSE),O499)</f>
        <v>6289147</v>
      </c>
      <c r="U499" s="231">
        <f t="shared" si="21"/>
        <v>9.0532245169037147</v>
      </c>
      <c r="V499" s="231">
        <f t="shared" si="22"/>
        <v>33.893550966192571</v>
      </c>
    </row>
    <row r="500" spans="1:22" ht="15" customHeight="1" x14ac:dyDescent="0.45">
      <c r="A500" s="216">
        <v>4122</v>
      </c>
      <c r="B500" s="316" t="s">
        <v>344</v>
      </c>
      <c r="C500" s="316" t="s">
        <v>220</v>
      </c>
      <c r="D500" s="316" t="s">
        <v>249</v>
      </c>
      <c r="E500" s="67">
        <v>91977</v>
      </c>
      <c r="F500" s="318">
        <v>92008</v>
      </c>
      <c r="G500" s="317">
        <v>85</v>
      </c>
      <c r="H500" s="316" t="s">
        <v>370</v>
      </c>
      <c r="I500" s="317">
        <v>7</v>
      </c>
      <c r="J500" s="318">
        <f t="shared" si="23"/>
        <v>6</v>
      </c>
      <c r="K500" s="67" t="s">
        <v>97</v>
      </c>
      <c r="L500" s="316" t="s">
        <v>227</v>
      </c>
      <c r="M500" s="316" t="s">
        <v>249</v>
      </c>
      <c r="N500" s="38">
        <f>VLOOKUP($E500,'ZipCode Coordinates'!$A:$E,4,FALSE)</f>
        <v>1843860</v>
      </c>
      <c r="O500" s="38">
        <f>VLOOKUP($E500,'ZipCode Coordinates'!$A:$E,5,FALSE)</f>
        <v>6332240</v>
      </c>
      <c r="P500" s="38">
        <f>VLOOKUP($F500,'ZipCode Coordinates'!$A:$E,4,FALSE)</f>
        <v>1998660</v>
      </c>
      <c r="Q500" s="38">
        <f>VLOOKUP($F500,'ZipCode Coordinates'!$A:$E,5,FALSE)</f>
        <v>6234650</v>
      </c>
      <c r="R500" s="230" t="str">
        <f>IFERROR(VLOOKUP($L500,'External Gateways'!$A$6:$D$10,2,FALSE),"")</f>
        <v/>
      </c>
      <c r="S500" s="38">
        <f>IFERROR(VLOOKUP($L500,'External Gateways'!$A$6:$D$10,3,FALSE),N500)</f>
        <v>1843860</v>
      </c>
      <c r="T500" s="38">
        <f>IFERROR(VLOOKUP($L500,'External Gateways'!$A$6:$D$10,4,FALSE),O500)</f>
        <v>6332240</v>
      </c>
      <c r="U500" s="231">
        <f t="shared" si="21"/>
        <v>0</v>
      </c>
      <c r="V500" s="231">
        <f t="shared" si="22"/>
        <v>85</v>
      </c>
    </row>
    <row r="501" spans="1:22" ht="15" customHeight="1" x14ac:dyDescent="0.45">
      <c r="A501" s="216">
        <v>4123</v>
      </c>
      <c r="B501" s="316" t="s">
        <v>390</v>
      </c>
      <c r="C501" s="316" t="s">
        <v>230</v>
      </c>
      <c r="D501" s="316" t="s">
        <v>273</v>
      </c>
      <c r="E501" s="67">
        <v>91942</v>
      </c>
      <c r="F501" s="318">
        <v>91905</v>
      </c>
      <c r="G501" s="317">
        <v>104</v>
      </c>
      <c r="H501" s="316" t="s">
        <v>241</v>
      </c>
      <c r="I501" s="317">
        <v>7</v>
      </c>
      <c r="J501" s="318">
        <f t="shared" si="23"/>
        <v>6</v>
      </c>
      <c r="K501" s="67" t="s">
        <v>97</v>
      </c>
      <c r="L501" s="316" t="s">
        <v>227</v>
      </c>
      <c r="M501" s="316" t="s">
        <v>273</v>
      </c>
      <c r="N501" s="38">
        <f>VLOOKUP($E501,'ZipCode Coordinates'!$A:$E,4,FALSE)</f>
        <v>1863610</v>
      </c>
      <c r="O501" s="38">
        <f>VLOOKUP($E501,'ZipCode Coordinates'!$A:$E,5,FALSE)</f>
        <v>6324360</v>
      </c>
      <c r="P501" s="38">
        <f>VLOOKUP($F501,'ZipCode Coordinates'!$A:$E,4,FALSE)</f>
        <v>1844120</v>
      </c>
      <c r="Q501" s="38">
        <f>VLOOKUP($F501,'ZipCode Coordinates'!$A:$E,5,FALSE)</f>
        <v>6545720</v>
      </c>
      <c r="R501" s="230" t="str">
        <f>IFERROR(VLOOKUP($L501,'External Gateways'!$A$6:$D$10,2,FALSE),"")</f>
        <v/>
      </c>
      <c r="S501" s="38">
        <f>IFERROR(VLOOKUP($L501,'External Gateways'!$A$6:$D$10,3,FALSE),N501)</f>
        <v>1863610</v>
      </c>
      <c r="T501" s="38">
        <f>IFERROR(VLOOKUP($L501,'External Gateways'!$A$6:$D$10,4,FALSE),O501)</f>
        <v>6324360</v>
      </c>
      <c r="U501" s="231">
        <f t="shared" si="21"/>
        <v>0</v>
      </c>
      <c r="V501" s="231">
        <f t="shared" si="22"/>
        <v>104</v>
      </c>
    </row>
    <row r="502" spans="1:22" ht="15" customHeight="1" x14ac:dyDescent="0.45">
      <c r="A502" s="216">
        <v>4126</v>
      </c>
      <c r="B502" s="316" t="s">
        <v>272</v>
      </c>
      <c r="C502" s="316" t="s">
        <v>234</v>
      </c>
      <c r="D502" s="316" t="s">
        <v>249</v>
      </c>
      <c r="E502" s="67">
        <v>92590</v>
      </c>
      <c r="F502" s="318">
        <v>92056</v>
      </c>
      <c r="G502" s="317">
        <v>60</v>
      </c>
      <c r="H502" s="316" t="s">
        <v>217</v>
      </c>
      <c r="I502" s="317">
        <v>7</v>
      </c>
      <c r="J502" s="318">
        <f t="shared" si="23"/>
        <v>6</v>
      </c>
      <c r="K502" s="67" t="s">
        <v>271</v>
      </c>
      <c r="L502" s="316" t="s">
        <v>222</v>
      </c>
      <c r="M502" s="316" t="s">
        <v>249</v>
      </c>
      <c r="N502" s="38">
        <f>VLOOKUP($E502,'ZipCode Coordinates'!$A:$E,4,FALSE)</f>
        <v>2120110</v>
      </c>
      <c r="O502" s="38">
        <f>VLOOKUP($E502,'ZipCode Coordinates'!$A:$E,5,FALSE)</f>
        <v>6266430</v>
      </c>
      <c r="P502" s="38">
        <f>VLOOKUP($F502,'ZipCode Coordinates'!$A:$E,4,FALSE)</f>
        <v>2018560</v>
      </c>
      <c r="Q502" s="38">
        <f>VLOOKUP($F502,'ZipCode Coordinates'!$A:$E,5,FALSE)</f>
        <v>6243750</v>
      </c>
      <c r="R502" s="230" t="str">
        <f>IFERROR(VLOOKUP($L502,'External Gateways'!$A$6:$D$10,2,FALSE),"")</f>
        <v>I-15</v>
      </c>
      <c r="S502" s="38">
        <f>IFERROR(VLOOKUP($L502,'External Gateways'!$A$6:$D$10,3,FALSE),N502)</f>
        <v>2102195</v>
      </c>
      <c r="T502" s="38">
        <f>IFERROR(VLOOKUP($L502,'External Gateways'!$A$6:$D$10,4,FALSE),O502)</f>
        <v>6289147</v>
      </c>
      <c r="U502" s="231">
        <f t="shared" si="21"/>
        <v>5.4793775098483213</v>
      </c>
      <c r="V502" s="231">
        <f t="shared" si="22"/>
        <v>49.041244980303361</v>
      </c>
    </row>
    <row r="503" spans="1:22" ht="15" customHeight="1" x14ac:dyDescent="0.45">
      <c r="A503" s="216">
        <v>4129</v>
      </c>
      <c r="B503" s="316" t="s">
        <v>407</v>
      </c>
      <c r="C503" s="316" t="s">
        <v>230</v>
      </c>
      <c r="D503" s="316" t="s">
        <v>231</v>
      </c>
      <c r="E503" s="67">
        <v>91950</v>
      </c>
      <c r="F503" s="318">
        <v>92161</v>
      </c>
      <c r="G503" s="317">
        <v>85</v>
      </c>
      <c r="H503" s="316" t="s">
        <v>408</v>
      </c>
      <c r="I503" s="317">
        <v>8</v>
      </c>
      <c r="J503" s="318">
        <f t="shared" si="23"/>
        <v>7</v>
      </c>
      <c r="K503" s="67" t="s">
        <v>97</v>
      </c>
      <c r="L503" s="316" t="s">
        <v>216</v>
      </c>
      <c r="M503" s="316" t="s">
        <v>231</v>
      </c>
      <c r="N503" s="38">
        <f>VLOOKUP($E503,'ZipCode Coordinates'!$A:$E,4,FALSE)</f>
        <v>1823970</v>
      </c>
      <c r="O503" s="38">
        <f>VLOOKUP($E503,'ZipCode Coordinates'!$A:$E,5,FALSE)</f>
        <v>6302610</v>
      </c>
      <c r="P503" s="38">
        <f>VLOOKUP($F503,'ZipCode Coordinates'!$A:$E,4,FALSE)</f>
        <v>1899477</v>
      </c>
      <c r="Q503" s="38">
        <f>VLOOKUP($F503,'ZipCode Coordinates'!$A:$E,5,FALSE)</f>
        <v>6258957</v>
      </c>
      <c r="R503" s="230" t="str">
        <f>IFERROR(VLOOKUP($L503,'External Gateways'!$A$6:$D$10,2,FALSE),"")</f>
        <v/>
      </c>
      <c r="S503" s="38">
        <f>IFERROR(VLOOKUP($L503,'External Gateways'!$A$6:$D$10,3,FALSE),N503)</f>
        <v>1823970</v>
      </c>
      <c r="T503" s="38">
        <f>IFERROR(VLOOKUP($L503,'External Gateways'!$A$6:$D$10,4,FALSE),O503)</f>
        <v>6302610</v>
      </c>
      <c r="U503" s="231">
        <f t="shared" si="21"/>
        <v>0</v>
      </c>
      <c r="V503" s="231">
        <f t="shared" si="22"/>
        <v>85</v>
      </c>
    </row>
    <row r="504" spans="1:22" ht="15" customHeight="1" x14ac:dyDescent="0.45">
      <c r="A504" s="216">
        <v>4131</v>
      </c>
      <c r="B504" s="316" t="s">
        <v>314</v>
      </c>
      <c r="C504" s="316" t="s">
        <v>234</v>
      </c>
      <c r="D504" s="316" t="s">
        <v>249</v>
      </c>
      <c r="E504" s="67">
        <v>92562</v>
      </c>
      <c r="F504" s="318">
        <v>92055</v>
      </c>
      <c r="G504" s="317">
        <v>80</v>
      </c>
      <c r="H504" s="316" t="s">
        <v>274</v>
      </c>
      <c r="I504" s="317">
        <v>7</v>
      </c>
      <c r="J504" s="318">
        <f t="shared" si="23"/>
        <v>6</v>
      </c>
      <c r="K504" s="67" t="s">
        <v>271</v>
      </c>
      <c r="L504" s="316" t="s">
        <v>222</v>
      </c>
      <c r="M504" s="316" t="s">
        <v>249</v>
      </c>
      <c r="N504" s="38">
        <f>VLOOKUP($E504,'ZipCode Coordinates'!$A:$E,4,FALSE)</f>
        <v>2144470</v>
      </c>
      <c r="O504" s="38">
        <f>VLOOKUP($E504,'ZipCode Coordinates'!$A:$E,5,FALSE)</f>
        <v>6251450</v>
      </c>
      <c r="P504" s="38">
        <f>VLOOKUP($F504,'ZipCode Coordinates'!$A:$E,4,FALSE)</f>
        <v>2082470</v>
      </c>
      <c r="Q504" s="38">
        <f>VLOOKUP($F504,'ZipCode Coordinates'!$A:$E,5,FALSE)</f>
        <v>6206470</v>
      </c>
      <c r="R504" s="230" t="str">
        <f>IFERROR(VLOOKUP($L504,'External Gateways'!$A$6:$D$10,2,FALSE),"")</f>
        <v>I-15</v>
      </c>
      <c r="S504" s="38">
        <f>IFERROR(VLOOKUP($L504,'External Gateways'!$A$6:$D$10,3,FALSE),N504)</f>
        <v>2102195</v>
      </c>
      <c r="T504" s="38">
        <f>IFERROR(VLOOKUP($L504,'External Gateways'!$A$6:$D$10,4,FALSE),O504)</f>
        <v>6289147</v>
      </c>
      <c r="U504" s="231">
        <f t="shared" si="21"/>
        <v>10.727523233277124</v>
      </c>
      <c r="V504" s="231">
        <f t="shared" si="22"/>
        <v>58.544953533445749</v>
      </c>
    </row>
    <row r="505" spans="1:22" ht="15" customHeight="1" x14ac:dyDescent="0.45">
      <c r="A505" s="216">
        <v>4132</v>
      </c>
      <c r="B505" s="316" t="s">
        <v>261</v>
      </c>
      <c r="C505" s="316" t="s">
        <v>95</v>
      </c>
      <c r="D505" s="316" t="s">
        <v>249</v>
      </c>
      <c r="E505" s="67">
        <v>92596</v>
      </c>
      <c r="F505" s="318">
        <v>92055</v>
      </c>
      <c r="G505" s="317">
        <v>110</v>
      </c>
      <c r="H505" s="316" t="s">
        <v>235</v>
      </c>
      <c r="I505" s="317">
        <v>7</v>
      </c>
      <c r="J505" s="318">
        <f t="shared" si="23"/>
        <v>6</v>
      </c>
      <c r="K505" s="67" t="s">
        <v>95</v>
      </c>
      <c r="L505" s="316" t="s">
        <v>222</v>
      </c>
      <c r="M505" s="316" t="s">
        <v>249</v>
      </c>
      <c r="N505" s="38">
        <f>VLOOKUP($E505,'ZipCode Coordinates'!$A:$E,4,FALSE)</f>
        <v>2177700</v>
      </c>
      <c r="O505" s="38">
        <f>VLOOKUP($E505,'ZipCode Coordinates'!$A:$E,5,FALSE)</f>
        <v>6311340</v>
      </c>
      <c r="P505" s="38">
        <f>VLOOKUP($F505,'ZipCode Coordinates'!$A:$E,4,FALSE)</f>
        <v>2082470</v>
      </c>
      <c r="Q505" s="38">
        <f>VLOOKUP($F505,'ZipCode Coordinates'!$A:$E,5,FALSE)</f>
        <v>6206470</v>
      </c>
      <c r="R505" s="230" t="str">
        <f>IFERROR(VLOOKUP($L505,'External Gateways'!$A$6:$D$10,2,FALSE),"")</f>
        <v>I-15</v>
      </c>
      <c r="S505" s="38">
        <f>IFERROR(VLOOKUP($L505,'External Gateways'!$A$6:$D$10,3,FALSE),N505)</f>
        <v>2102195</v>
      </c>
      <c r="T505" s="38">
        <f>IFERROR(VLOOKUP($L505,'External Gateways'!$A$6:$D$10,4,FALSE),O505)</f>
        <v>6289147</v>
      </c>
      <c r="U505" s="231">
        <f t="shared" si="21"/>
        <v>14.905115649451727</v>
      </c>
      <c r="V505" s="231">
        <f t="shared" si="22"/>
        <v>80.18976870109654</v>
      </c>
    </row>
    <row r="506" spans="1:22" ht="15" customHeight="1" x14ac:dyDescent="0.45">
      <c r="A506" s="216">
        <v>4133</v>
      </c>
      <c r="B506" s="316" t="s">
        <v>261</v>
      </c>
      <c r="C506" s="316" t="s">
        <v>95</v>
      </c>
      <c r="D506" s="316" t="s">
        <v>273</v>
      </c>
      <c r="E506" s="67">
        <v>91942</v>
      </c>
      <c r="F506" s="318">
        <v>91905</v>
      </c>
      <c r="G506" s="317">
        <v>66</v>
      </c>
      <c r="H506" s="316" t="s">
        <v>285</v>
      </c>
      <c r="I506" s="317">
        <v>7</v>
      </c>
      <c r="J506" s="318">
        <f t="shared" si="23"/>
        <v>6</v>
      </c>
      <c r="K506" s="67" t="s">
        <v>95</v>
      </c>
      <c r="L506" s="316" t="s">
        <v>227</v>
      </c>
      <c r="M506" s="316" t="s">
        <v>273</v>
      </c>
      <c r="N506" s="38">
        <f>VLOOKUP($E506,'ZipCode Coordinates'!$A:$E,4,FALSE)</f>
        <v>1863610</v>
      </c>
      <c r="O506" s="38">
        <f>VLOOKUP($E506,'ZipCode Coordinates'!$A:$E,5,FALSE)</f>
        <v>6324360</v>
      </c>
      <c r="P506" s="38">
        <f>VLOOKUP($F506,'ZipCode Coordinates'!$A:$E,4,FALSE)</f>
        <v>1844120</v>
      </c>
      <c r="Q506" s="38">
        <f>VLOOKUP($F506,'ZipCode Coordinates'!$A:$E,5,FALSE)</f>
        <v>6545720</v>
      </c>
      <c r="R506" s="230" t="str">
        <f>IFERROR(VLOOKUP($L506,'External Gateways'!$A$6:$D$10,2,FALSE),"")</f>
        <v/>
      </c>
      <c r="S506" s="38">
        <f>IFERROR(VLOOKUP($L506,'External Gateways'!$A$6:$D$10,3,FALSE),N506)</f>
        <v>1863610</v>
      </c>
      <c r="T506" s="38">
        <f>IFERROR(VLOOKUP($L506,'External Gateways'!$A$6:$D$10,4,FALSE),O506)</f>
        <v>6324360</v>
      </c>
      <c r="U506" s="231">
        <f t="shared" si="21"/>
        <v>0</v>
      </c>
      <c r="V506" s="231">
        <f t="shared" si="22"/>
        <v>66</v>
      </c>
    </row>
    <row r="507" spans="1:22" ht="15" customHeight="1" x14ac:dyDescent="0.45">
      <c r="A507" s="216">
        <v>4137</v>
      </c>
      <c r="B507" s="316" t="s">
        <v>286</v>
      </c>
      <c r="C507" s="316" t="s">
        <v>234</v>
      </c>
      <c r="D507" s="316" t="s">
        <v>216</v>
      </c>
      <c r="E507" s="67">
        <v>92231</v>
      </c>
      <c r="F507" s="318">
        <v>92113</v>
      </c>
      <c r="G507" s="317">
        <v>240</v>
      </c>
      <c r="H507" s="316" t="s">
        <v>280</v>
      </c>
      <c r="I507" s="317">
        <v>10</v>
      </c>
      <c r="J507" s="318">
        <f t="shared" si="23"/>
        <v>9</v>
      </c>
      <c r="K507" s="67" t="s">
        <v>271</v>
      </c>
      <c r="L507" s="316" t="s">
        <v>264</v>
      </c>
      <c r="M507" s="316" t="s">
        <v>216</v>
      </c>
      <c r="N507" s="38">
        <f>VLOOKUP($E507,'ZipCode Coordinates'!$A:$E,4,FALSE)</f>
        <v>1829680</v>
      </c>
      <c r="O507" s="38">
        <f>VLOOKUP($E507,'ZipCode Coordinates'!$A:$E,5,FALSE)</f>
        <v>6778130</v>
      </c>
      <c r="P507" s="38">
        <f>VLOOKUP($F507,'ZipCode Coordinates'!$A:$E,4,FALSE)</f>
        <v>1834470</v>
      </c>
      <c r="Q507" s="38">
        <f>VLOOKUP($F507,'ZipCode Coordinates'!$A:$E,5,FALSE)</f>
        <v>6294590</v>
      </c>
      <c r="R507" s="230" t="str">
        <f>IFERROR(VLOOKUP($L507,'External Gateways'!$A$6:$D$10,2,FALSE),"")</f>
        <v>I-8</v>
      </c>
      <c r="S507" s="38">
        <f>IFERROR(VLOOKUP($L507,'External Gateways'!$A$6:$D$10,3,FALSE),N507)</f>
        <v>1814524</v>
      </c>
      <c r="T507" s="38">
        <f>IFERROR(VLOOKUP($L507,'External Gateways'!$A$6:$D$10,4,FALSE),O507)</f>
        <v>6606089</v>
      </c>
      <c r="U507" s="231">
        <f t="shared" si="21"/>
        <v>32.709715110593962</v>
      </c>
      <c r="V507" s="231">
        <f t="shared" si="22"/>
        <v>174.58056977881208</v>
      </c>
    </row>
    <row r="508" spans="1:22" ht="15" customHeight="1" x14ac:dyDescent="0.45">
      <c r="A508" s="216">
        <v>4139</v>
      </c>
      <c r="B508" s="316" t="s">
        <v>276</v>
      </c>
      <c r="C508" s="316" t="s">
        <v>220</v>
      </c>
      <c r="D508" s="316" t="s">
        <v>249</v>
      </c>
      <c r="E508" s="67">
        <v>92562</v>
      </c>
      <c r="F508" s="318">
        <v>92055</v>
      </c>
      <c r="G508" s="317">
        <v>84</v>
      </c>
      <c r="H508" s="316" t="s">
        <v>313</v>
      </c>
      <c r="I508" s="317">
        <v>7</v>
      </c>
      <c r="J508" s="318">
        <f t="shared" si="23"/>
        <v>6</v>
      </c>
      <c r="K508" s="67" t="s">
        <v>97</v>
      </c>
      <c r="L508" s="316" t="s">
        <v>222</v>
      </c>
      <c r="M508" s="316" t="s">
        <v>249</v>
      </c>
      <c r="N508" s="38">
        <f>VLOOKUP($E508,'ZipCode Coordinates'!$A:$E,4,FALSE)</f>
        <v>2144470</v>
      </c>
      <c r="O508" s="38">
        <f>VLOOKUP($E508,'ZipCode Coordinates'!$A:$E,5,FALSE)</f>
        <v>6251450</v>
      </c>
      <c r="P508" s="38">
        <f>VLOOKUP($F508,'ZipCode Coordinates'!$A:$E,4,FALSE)</f>
        <v>2082470</v>
      </c>
      <c r="Q508" s="38">
        <f>VLOOKUP($F508,'ZipCode Coordinates'!$A:$E,5,FALSE)</f>
        <v>6206470</v>
      </c>
      <c r="R508" s="230" t="str">
        <f>IFERROR(VLOOKUP($L508,'External Gateways'!$A$6:$D$10,2,FALSE),"")</f>
        <v>I-15</v>
      </c>
      <c r="S508" s="38">
        <f>IFERROR(VLOOKUP($L508,'External Gateways'!$A$6:$D$10,3,FALSE),N508)</f>
        <v>2102195</v>
      </c>
      <c r="T508" s="38">
        <f>IFERROR(VLOOKUP($L508,'External Gateways'!$A$6:$D$10,4,FALSE),O508)</f>
        <v>6289147</v>
      </c>
      <c r="U508" s="231">
        <f t="shared" si="21"/>
        <v>10.727523233277124</v>
      </c>
      <c r="V508" s="231">
        <f t="shared" si="22"/>
        <v>62.544953533445749</v>
      </c>
    </row>
    <row r="509" spans="1:22" ht="15" customHeight="1" x14ac:dyDescent="0.45">
      <c r="A509" s="216">
        <v>4140</v>
      </c>
      <c r="B509" s="316" t="s">
        <v>261</v>
      </c>
      <c r="C509" s="316" t="s">
        <v>95</v>
      </c>
      <c r="D509" s="316" t="s">
        <v>216</v>
      </c>
      <c r="E509" s="67">
        <v>92029</v>
      </c>
      <c r="F509" s="318">
        <v>92135</v>
      </c>
      <c r="G509" s="317">
        <v>61</v>
      </c>
      <c r="H509" s="316" t="s">
        <v>313</v>
      </c>
      <c r="I509" s="317">
        <v>7</v>
      </c>
      <c r="J509" s="318">
        <f t="shared" si="23"/>
        <v>6</v>
      </c>
      <c r="K509" s="67" t="s">
        <v>95</v>
      </c>
      <c r="L509" s="316" t="s">
        <v>224</v>
      </c>
      <c r="M509" s="316" t="s">
        <v>216</v>
      </c>
      <c r="N509" s="38">
        <f>VLOOKUP($E509,'ZipCode Coordinates'!$A:$E,4,FALSE)</f>
        <v>1974260</v>
      </c>
      <c r="O509" s="38">
        <f>VLOOKUP($E509,'ZipCode Coordinates'!$A:$E,5,FALSE)</f>
        <v>6291680</v>
      </c>
      <c r="P509" s="38">
        <f>VLOOKUP($F509,'ZipCode Coordinates'!$A:$E,4,FALSE)</f>
        <v>1835720</v>
      </c>
      <c r="Q509" s="38">
        <f>VLOOKUP($F509,'ZipCode Coordinates'!$A:$E,5,FALSE)</f>
        <v>6266670</v>
      </c>
      <c r="R509" s="230" t="str">
        <f>IFERROR(VLOOKUP($L509,'External Gateways'!$A$6:$D$10,2,FALSE),"")</f>
        <v/>
      </c>
      <c r="S509" s="38">
        <f>IFERROR(VLOOKUP($L509,'External Gateways'!$A$6:$D$10,3,FALSE),N509)</f>
        <v>1974260</v>
      </c>
      <c r="T509" s="38">
        <f>IFERROR(VLOOKUP($L509,'External Gateways'!$A$6:$D$10,4,FALSE),O509)</f>
        <v>6291680</v>
      </c>
      <c r="U509" s="231">
        <f t="shared" si="21"/>
        <v>0</v>
      </c>
      <c r="V509" s="231">
        <f t="shared" si="22"/>
        <v>61</v>
      </c>
    </row>
    <row r="510" spans="1:22" ht="15" customHeight="1" x14ac:dyDescent="0.45">
      <c r="A510" s="216">
        <v>4141</v>
      </c>
      <c r="B510" s="316" t="s">
        <v>215</v>
      </c>
      <c r="C510" s="316" t="s">
        <v>95</v>
      </c>
      <c r="D510" s="316" t="s">
        <v>249</v>
      </c>
      <c r="E510" s="67">
        <v>92083</v>
      </c>
      <c r="F510" s="318">
        <v>92008</v>
      </c>
      <c r="G510" s="317">
        <v>28</v>
      </c>
      <c r="H510" s="316" t="s">
        <v>313</v>
      </c>
      <c r="I510" s="317">
        <v>7</v>
      </c>
      <c r="J510" s="318">
        <f t="shared" si="23"/>
        <v>6</v>
      </c>
      <c r="K510" s="67" t="s">
        <v>95</v>
      </c>
      <c r="L510" s="316" t="s">
        <v>224</v>
      </c>
      <c r="M510" s="316" t="s">
        <v>249</v>
      </c>
      <c r="N510" s="38">
        <f>VLOOKUP($E510,'ZipCode Coordinates'!$A:$E,4,FALSE)</f>
        <v>2017120</v>
      </c>
      <c r="O510" s="38">
        <f>VLOOKUP($E510,'ZipCode Coordinates'!$A:$E,5,FALSE)</f>
        <v>6256330</v>
      </c>
      <c r="P510" s="38">
        <f>VLOOKUP($F510,'ZipCode Coordinates'!$A:$E,4,FALSE)</f>
        <v>1998660</v>
      </c>
      <c r="Q510" s="38">
        <f>VLOOKUP($F510,'ZipCode Coordinates'!$A:$E,5,FALSE)</f>
        <v>6234650</v>
      </c>
      <c r="R510" s="230" t="str">
        <f>IFERROR(VLOOKUP($L510,'External Gateways'!$A$6:$D$10,2,FALSE),"")</f>
        <v/>
      </c>
      <c r="S510" s="38">
        <f>IFERROR(VLOOKUP($L510,'External Gateways'!$A$6:$D$10,3,FALSE),N510)</f>
        <v>2017120</v>
      </c>
      <c r="T510" s="38">
        <f>IFERROR(VLOOKUP($L510,'External Gateways'!$A$6:$D$10,4,FALSE),O510)</f>
        <v>6256330</v>
      </c>
      <c r="U510" s="231">
        <f t="shared" si="21"/>
        <v>0</v>
      </c>
      <c r="V510" s="231">
        <f t="shared" si="22"/>
        <v>28</v>
      </c>
    </row>
    <row r="511" spans="1:22" ht="15" customHeight="1" x14ac:dyDescent="0.45">
      <c r="A511" s="216">
        <v>4142</v>
      </c>
      <c r="B511" s="316" t="s">
        <v>409</v>
      </c>
      <c r="C511" s="316" t="s">
        <v>251</v>
      </c>
      <c r="D511" s="316" t="s">
        <v>231</v>
      </c>
      <c r="E511" s="67">
        <v>92691</v>
      </c>
      <c r="F511" s="318">
        <v>92122</v>
      </c>
      <c r="G511" s="317">
        <v>120</v>
      </c>
      <c r="H511" s="316" t="s">
        <v>241</v>
      </c>
      <c r="I511" s="317">
        <v>7</v>
      </c>
      <c r="J511" s="318">
        <f t="shared" si="23"/>
        <v>6</v>
      </c>
      <c r="K511" s="67" t="s">
        <v>97</v>
      </c>
      <c r="L511" s="316" t="s">
        <v>242</v>
      </c>
      <c r="M511" s="316" t="s">
        <v>231</v>
      </c>
      <c r="N511" s="38">
        <f>VLOOKUP($E511,'ZipCode Coordinates'!$A:$E,4,FALSE)</f>
        <v>2168710</v>
      </c>
      <c r="O511" s="38">
        <f>VLOOKUP($E511,'ZipCode Coordinates'!$A:$E,5,FALSE)</f>
        <v>6130510</v>
      </c>
      <c r="P511" s="38">
        <f>VLOOKUP($F511,'ZipCode Coordinates'!$A:$E,4,FALSE)</f>
        <v>1893170</v>
      </c>
      <c r="Q511" s="38">
        <f>VLOOKUP($F511,'ZipCode Coordinates'!$A:$E,5,FALSE)</f>
        <v>6267940</v>
      </c>
      <c r="R511" s="230" t="str">
        <f>IFERROR(VLOOKUP($L511,'External Gateways'!$A$6:$D$10,2,FALSE),"")</f>
        <v>I-5</v>
      </c>
      <c r="S511" s="38">
        <f>IFERROR(VLOOKUP($L511,'External Gateways'!$A$6:$D$10,3,FALSE),N511)</f>
        <v>2090594</v>
      </c>
      <c r="T511" s="38">
        <f>IFERROR(VLOOKUP($L511,'External Gateways'!$A$6:$D$10,4,FALSE),O511)</f>
        <v>6151524</v>
      </c>
      <c r="U511" s="231">
        <f t="shared" si="21"/>
        <v>15.320667589912553</v>
      </c>
      <c r="V511" s="231">
        <f t="shared" si="22"/>
        <v>89.358664820174894</v>
      </c>
    </row>
    <row r="512" spans="1:22" ht="15" customHeight="1" x14ac:dyDescent="0.45">
      <c r="A512" s="216">
        <v>4143</v>
      </c>
      <c r="B512" s="316" t="s">
        <v>383</v>
      </c>
      <c r="C512" s="316" t="s">
        <v>230</v>
      </c>
      <c r="D512" s="316" t="s">
        <v>231</v>
      </c>
      <c r="E512" s="67">
        <v>92029</v>
      </c>
      <c r="F512" s="318">
        <v>92110</v>
      </c>
      <c r="G512" s="317">
        <v>52</v>
      </c>
      <c r="H512" s="316" t="s">
        <v>313</v>
      </c>
      <c r="I512" s="317">
        <v>7</v>
      </c>
      <c r="J512" s="318">
        <f t="shared" si="23"/>
        <v>6</v>
      </c>
      <c r="K512" s="67" t="s">
        <v>97</v>
      </c>
      <c r="L512" s="316" t="s">
        <v>224</v>
      </c>
      <c r="M512" s="316" t="s">
        <v>231</v>
      </c>
      <c r="N512" s="38">
        <f>VLOOKUP($E512,'ZipCode Coordinates'!$A:$E,4,FALSE)</f>
        <v>1974260</v>
      </c>
      <c r="O512" s="38">
        <f>VLOOKUP($E512,'ZipCode Coordinates'!$A:$E,5,FALSE)</f>
        <v>6291680</v>
      </c>
      <c r="P512" s="38">
        <f>VLOOKUP($F512,'ZipCode Coordinates'!$A:$E,4,FALSE)</f>
        <v>1859050</v>
      </c>
      <c r="Q512" s="38">
        <f>VLOOKUP($F512,'ZipCode Coordinates'!$A:$E,5,FALSE)</f>
        <v>6269400</v>
      </c>
      <c r="R512" s="230" t="str">
        <f>IFERROR(VLOOKUP($L512,'External Gateways'!$A$6:$D$10,2,FALSE),"")</f>
        <v/>
      </c>
      <c r="S512" s="38">
        <f>IFERROR(VLOOKUP($L512,'External Gateways'!$A$6:$D$10,3,FALSE),N512)</f>
        <v>1974260</v>
      </c>
      <c r="T512" s="38">
        <f>IFERROR(VLOOKUP($L512,'External Gateways'!$A$6:$D$10,4,FALSE),O512)</f>
        <v>6291680</v>
      </c>
      <c r="U512" s="231">
        <f t="shared" si="21"/>
        <v>0</v>
      </c>
      <c r="V512" s="231">
        <f t="shared" si="22"/>
        <v>52</v>
      </c>
    </row>
    <row r="513" spans="1:22" ht="15" customHeight="1" x14ac:dyDescent="0.45">
      <c r="A513" s="216">
        <v>4149</v>
      </c>
      <c r="B513" s="316" t="s">
        <v>410</v>
      </c>
      <c r="C513" s="316" t="s">
        <v>95</v>
      </c>
      <c r="D513" s="316" t="s">
        <v>216</v>
      </c>
      <c r="E513" s="67">
        <v>92592</v>
      </c>
      <c r="F513" s="318">
        <v>92136</v>
      </c>
      <c r="G513" s="317">
        <v>122</v>
      </c>
      <c r="H513" s="316" t="s">
        <v>239</v>
      </c>
      <c r="I513" s="317">
        <v>7</v>
      </c>
      <c r="J513" s="318">
        <f t="shared" si="23"/>
        <v>6</v>
      </c>
      <c r="K513" s="67" t="s">
        <v>95</v>
      </c>
      <c r="L513" s="316" t="s">
        <v>222</v>
      </c>
      <c r="M513" s="316" t="s">
        <v>216</v>
      </c>
      <c r="N513" s="38">
        <f>VLOOKUP($E513,'ZipCode Coordinates'!$A:$E,4,FALSE)</f>
        <v>2128740</v>
      </c>
      <c r="O513" s="38">
        <f>VLOOKUP($E513,'ZipCode Coordinates'!$A:$E,5,FALSE)</f>
        <v>6328900</v>
      </c>
      <c r="P513" s="38">
        <f>VLOOKUP($F513,'ZipCode Coordinates'!$A:$E,4,FALSE)</f>
        <v>1828370</v>
      </c>
      <c r="Q513" s="38">
        <f>VLOOKUP($F513,'ZipCode Coordinates'!$A:$E,5,FALSE)</f>
        <v>6293940</v>
      </c>
      <c r="R513" s="230" t="str">
        <f>IFERROR(VLOOKUP($L513,'External Gateways'!$A$6:$D$10,2,FALSE),"")</f>
        <v>I-15</v>
      </c>
      <c r="S513" s="38">
        <f>IFERROR(VLOOKUP($L513,'External Gateways'!$A$6:$D$10,3,FALSE),N513)</f>
        <v>2102195</v>
      </c>
      <c r="T513" s="38">
        <f>IFERROR(VLOOKUP($L513,'External Gateways'!$A$6:$D$10,4,FALSE),O513)</f>
        <v>6289147</v>
      </c>
      <c r="U513" s="231">
        <f t="shared" si="21"/>
        <v>9.0532245169037147</v>
      </c>
      <c r="V513" s="231">
        <f t="shared" si="22"/>
        <v>103.89355096619258</v>
      </c>
    </row>
    <row r="514" spans="1:22" ht="15" customHeight="1" x14ac:dyDescent="0.45">
      <c r="A514" s="216">
        <v>4158</v>
      </c>
      <c r="B514" s="316" t="s">
        <v>258</v>
      </c>
      <c r="C514" s="316" t="s">
        <v>95</v>
      </c>
      <c r="D514" s="316" t="s">
        <v>249</v>
      </c>
      <c r="E514" s="67">
        <v>92571</v>
      </c>
      <c r="F514" s="318">
        <v>92055</v>
      </c>
      <c r="G514" s="317">
        <v>108</v>
      </c>
      <c r="H514" s="316" t="s">
        <v>277</v>
      </c>
      <c r="I514" s="317">
        <v>9</v>
      </c>
      <c r="J514" s="318">
        <f t="shared" si="23"/>
        <v>8</v>
      </c>
      <c r="K514" s="67" t="s">
        <v>95</v>
      </c>
      <c r="L514" s="316" t="s">
        <v>222</v>
      </c>
      <c r="M514" s="316" t="s">
        <v>249</v>
      </c>
      <c r="N514" s="38">
        <f>VLOOKUP($E514,'ZipCode Coordinates'!$A:$E,4,FALSE)</f>
        <v>2247520</v>
      </c>
      <c r="O514" s="38">
        <f>VLOOKUP($E514,'ZipCode Coordinates'!$A:$E,5,FALSE)</f>
        <v>6276380</v>
      </c>
      <c r="P514" s="38">
        <f>VLOOKUP($F514,'ZipCode Coordinates'!$A:$E,4,FALSE)</f>
        <v>2082470</v>
      </c>
      <c r="Q514" s="38">
        <f>VLOOKUP($F514,'ZipCode Coordinates'!$A:$E,5,FALSE)</f>
        <v>6206470</v>
      </c>
      <c r="R514" s="230" t="str">
        <f>IFERROR(VLOOKUP($L514,'External Gateways'!$A$6:$D$10,2,FALSE),"")</f>
        <v>I-15</v>
      </c>
      <c r="S514" s="38">
        <f>IFERROR(VLOOKUP($L514,'External Gateways'!$A$6:$D$10,3,FALSE),N514)</f>
        <v>2102195</v>
      </c>
      <c r="T514" s="38">
        <f>IFERROR(VLOOKUP($L514,'External Gateways'!$A$6:$D$10,4,FALSE),O514)</f>
        <v>6289147</v>
      </c>
      <c r="U514" s="231">
        <f t="shared" si="21"/>
        <v>27.629682067783218</v>
      </c>
      <c r="V514" s="231">
        <f t="shared" si="22"/>
        <v>52.740635864433564</v>
      </c>
    </row>
    <row r="515" spans="1:22" ht="15" customHeight="1" x14ac:dyDescent="0.45">
      <c r="A515" s="216">
        <v>4160</v>
      </c>
      <c r="B515" s="316" t="s">
        <v>261</v>
      </c>
      <c r="C515" s="316" t="s">
        <v>95</v>
      </c>
      <c r="D515" s="316" t="s">
        <v>216</v>
      </c>
      <c r="E515" s="67">
        <v>92056</v>
      </c>
      <c r="F515" s="318">
        <v>92135</v>
      </c>
      <c r="G515" s="317">
        <v>94</v>
      </c>
      <c r="H515" s="316" t="s">
        <v>223</v>
      </c>
      <c r="I515" s="317">
        <v>7</v>
      </c>
      <c r="J515" s="318">
        <f t="shared" si="23"/>
        <v>6</v>
      </c>
      <c r="K515" s="67" t="s">
        <v>95</v>
      </c>
      <c r="L515" s="316" t="s">
        <v>249</v>
      </c>
      <c r="M515" s="316" t="s">
        <v>216</v>
      </c>
      <c r="N515" s="38">
        <f>VLOOKUP($E515,'ZipCode Coordinates'!$A:$E,4,FALSE)</f>
        <v>2018560</v>
      </c>
      <c r="O515" s="38">
        <f>VLOOKUP($E515,'ZipCode Coordinates'!$A:$E,5,FALSE)</f>
        <v>6243750</v>
      </c>
      <c r="P515" s="38">
        <f>VLOOKUP($F515,'ZipCode Coordinates'!$A:$E,4,FALSE)</f>
        <v>1835720</v>
      </c>
      <c r="Q515" s="38">
        <f>VLOOKUP($F515,'ZipCode Coordinates'!$A:$E,5,FALSE)</f>
        <v>6266670</v>
      </c>
      <c r="R515" s="230" t="str">
        <f>IFERROR(VLOOKUP($L515,'External Gateways'!$A$6:$D$10,2,FALSE),"")</f>
        <v/>
      </c>
      <c r="S515" s="38">
        <f>IFERROR(VLOOKUP($L515,'External Gateways'!$A$6:$D$10,3,FALSE),N515)</f>
        <v>2018560</v>
      </c>
      <c r="T515" s="38">
        <f>IFERROR(VLOOKUP($L515,'External Gateways'!$A$6:$D$10,4,FALSE),O515)</f>
        <v>6243750</v>
      </c>
      <c r="U515" s="231">
        <f t="shared" ref="U515:U578" si="24">SQRT((S515-N515)^2+(T515-O515)^2)/5280</f>
        <v>0</v>
      </c>
      <c r="V515" s="231">
        <f t="shared" ref="V515:V578" si="25">MAX(G515-2*U515,0)</f>
        <v>94</v>
      </c>
    </row>
    <row r="516" spans="1:22" ht="15" customHeight="1" x14ac:dyDescent="0.45">
      <c r="A516" s="216">
        <v>4161</v>
      </c>
      <c r="B516" s="316" t="s">
        <v>215</v>
      </c>
      <c r="C516" s="316" t="s">
        <v>95</v>
      </c>
      <c r="D516" s="316" t="s">
        <v>231</v>
      </c>
      <c r="E516" s="67">
        <v>92115</v>
      </c>
      <c r="F516" s="318">
        <v>92161</v>
      </c>
      <c r="G516" s="317">
        <v>42</v>
      </c>
      <c r="H516" s="316" t="s">
        <v>311</v>
      </c>
      <c r="I516" s="317">
        <v>7</v>
      </c>
      <c r="J516" s="318">
        <f t="shared" ref="J516:J579" si="26">I516-1</f>
        <v>6</v>
      </c>
      <c r="K516" s="67" t="s">
        <v>95</v>
      </c>
      <c r="L516" s="316" t="s">
        <v>216</v>
      </c>
      <c r="M516" s="316" t="s">
        <v>231</v>
      </c>
      <c r="N516" s="38">
        <f>VLOOKUP($E516,'ZipCode Coordinates'!$A:$E,4,FALSE)</f>
        <v>1857720</v>
      </c>
      <c r="O516" s="38">
        <f>VLOOKUP($E516,'ZipCode Coordinates'!$A:$E,5,FALSE)</f>
        <v>6309080</v>
      </c>
      <c r="P516" s="38">
        <f>VLOOKUP($F516,'ZipCode Coordinates'!$A:$E,4,FALSE)</f>
        <v>1899477</v>
      </c>
      <c r="Q516" s="38">
        <f>VLOOKUP($F516,'ZipCode Coordinates'!$A:$E,5,FALSE)</f>
        <v>6258957</v>
      </c>
      <c r="R516" s="230" t="str">
        <f>IFERROR(VLOOKUP($L516,'External Gateways'!$A$6:$D$10,2,FALSE),"")</f>
        <v/>
      </c>
      <c r="S516" s="38">
        <f>IFERROR(VLOOKUP($L516,'External Gateways'!$A$6:$D$10,3,FALSE),N516)</f>
        <v>1857720</v>
      </c>
      <c r="T516" s="38">
        <f>IFERROR(VLOOKUP($L516,'External Gateways'!$A$6:$D$10,4,FALSE),O516)</f>
        <v>6309080</v>
      </c>
      <c r="U516" s="231">
        <f t="shared" si="24"/>
        <v>0</v>
      </c>
      <c r="V516" s="231">
        <f t="shared" si="25"/>
        <v>42</v>
      </c>
    </row>
    <row r="517" spans="1:22" ht="15" customHeight="1" x14ac:dyDescent="0.45">
      <c r="A517" s="216">
        <v>4162</v>
      </c>
      <c r="B517" s="316" t="s">
        <v>314</v>
      </c>
      <c r="C517" s="316" t="s">
        <v>291</v>
      </c>
      <c r="D517" s="316" t="s">
        <v>216</v>
      </c>
      <c r="E517" s="67">
        <v>92596</v>
      </c>
      <c r="F517" s="318">
        <v>92135</v>
      </c>
      <c r="G517" s="317">
        <v>146</v>
      </c>
      <c r="H517" s="316" t="s">
        <v>274</v>
      </c>
      <c r="I517" s="317">
        <v>7</v>
      </c>
      <c r="J517" s="318">
        <f t="shared" si="26"/>
        <v>6</v>
      </c>
      <c r="K517" s="67" t="s">
        <v>271</v>
      </c>
      <c r="L517" s="316" t="s">
        <v>222</v>
      </c>
      <c r="M517" s="316" t="s">
        <v>216</v>
      </c>
      <c r="N517" s="38">
        <f>VLOOKUP($E517,'ZipCode Coordinates'!$A:$E,4,FALSE)</f>
        <v>2177700</v>
      </c>
      <c r="O517" s="38">
        <f>VLOOKUP($E517,'ZipCode Coordinates'!$A:$E,5,FALSE)</f>
        <v>6311340</v>
      </c>
      <c r="P517" s="38">
        <f>VLOOKUP($F517,'ZipCode Coordinates'!$A:$E,4,FALSE)</f>
        <v>1835720</v>
      </c>
      <c r="Q517" s="38">
        <f>VLOOKUP($F517,'ZipCode Coordinates'!$A:$E,5,FALSE)</f>
        <v>6266670</v>
      </c>
      <c r="R517" s="230" t="str">
        <f>IFERROR(VLOOKUP($L517,'External Gateways'!$A$6:$D$10,2,FALSE),"")</f>
        <v>I-15</v>
      </c>
      <c r="S517" s="38">
        <f>IFERROR(VLOOKUP($L517,'External Gateways'!$A$6:$D$10,3,FALSE),N517)</f>
        <v>2102195</v>
      </c>
      <c r="T517" s="38">
        <f>IFERROR(VLOOKUP($L517,'External Gateways'!$A$6:$D$10,4,FALSE),O517)</f>
        <v>6289147</v>
      </c>
      <c r="U517" s="231">
        <f t="shared" si="24"/>
        <v>14.905115649451727</v>
      </c>
      <c r="V517" s="231">
        <f t="shared" si="25"/>
        <v>116.18976870109654</v>
      </c>
    </row>
    <row r="518" spans="1:22" ht="15" customHeight="1" x14ac:dyDescent="0.45">
      <c r="A518" s="216">
        <v>4163</v>
      </c>
      <c r="B518" s="316" t="s">
        <v>215</v>
      </c>
      <c r="C518" s="316" t="s">
        <v>95</v>
      </c>
      <c r="D518" s="316" t="s">
        <v>231</v>
      </c>
      <c r="E518" s="67">
        <v>91950</v>
      </c>
      <c r="F518" s="318">
        <v>92161</v>
      </c>
      <c r="G518" s="317">
        <v>42</v>
      </c>
      <c r="H518" s="316" t="s">
        <v>311</v>
      </c>
      <c r="I518" s="317">
        <v>7</v>
      </c>
      <c r="J518" s="318">
        <f t="shared" si="26"/>
        <v>6</v>
      </c>
      <c r="K518" s="67" t="s">
        <v>95</v>
      </c>
      <c r="L518" s="316" t="s">
        <v>216</v>
      </c>
      <c r="M518" s="316" t="s">
        <v>231</v>
      </c>
      <c r="N518" s="38">
        <f>VLOOKUP($E518,'ZipCode Coordinates'!$A:$E,4,FALSE)</f>
        <v>1823970</v>
      </c>
      <c r="O518" s="38">
        <f>VLOOKUP($E518,'ZipCode Coordinates'!$A:$E,5,FALSE)</f>
        <v>6302610</v>
      </c>
      <c r="P518" s="38">
        <f>VLOOKUP($F518,'ZipCode Coordinates'!$A:$E,4,FALSE)</f>
        <v>1899477</v>
      </c>
      <c r="Q518" s="38">
        <f>VLOOKUP($F518,'ZipCode Coordinates'!$A:$E,5,FALSE)</f>
        <v>6258957</v>
      </c>
      <c r="R518" s="230" t="str">
        <f>IFERROR(VLOOKUP($L518,'External Gateways'!$A$6:$D$10,2,FALSE),"")</f>
        <v/>
      </c>
      <c r="S518" s="38">
        <f>IFERROR(VLOOKUP($L518,'External Gateways'!$A$6:$D$10,3,FALSE),N518)</f>
        <v>1823970</v>
      </c>
      <c r="T518" s="38">
        <f>IFERROR(VLOOKUP($L518,'External Gateways'!$A$6:$D$10,4,FALSE),O518)</f>
        <v>6302610</v>
      </c>
      <c r="U518" s="231">
        <f t="shared" si="24"/>
        <v>0</v>
      </c>
      <c r="V518" s="231">
        <f t="shared" si="25"/>
        <v>42</v>
      </c>
    </row>
    <row r="519" spans="1:22" ht="15" customHeight="1" x14ac:dyDescent="0.45">
      <c r="A519" s="216">
        <v>4164</v>
      </c>
      <c r="B519" s="316" t="s">
        <v>314</v>
      </c>
      <c r="C519" s="316" t="s">
        <v>291</v>
      </c>
      <c r="D519" s="316" t="s">
        <v>216</v>
      </c>
      <c r="E519" s="67">
        <v>92028</v>
      </c>
      <c r="F519" s="318">
        <v>92135</v>
      </c>
      <c r="G519" s="317">
        <v>126</v>
      </c>
      <c r="H519" s="316" t="s">
        <v>274</v>
      </c>
      <c r="I519" s="317">
        <v>7</v>
      </c>
      <c r="J519" s="318">
        <f t="shared" si="26"/>
        <v>6</v>
      </c>
      <c r="K519" s="67" t="s">
        <v>271</v>
      </c>
      <c r="L519" s="316" t="s">
        <v>224</v>
      </c>
      <c r="M519" s="316" t="s">
        <v>216</v>
      </c>
      <c r="N519" s="38">
        <f>VLOOKUP($E519,'ZipCode Coordinates'!$A:$E,4,FALSE)</f>
        <v>2092510</v>
      </c>
      <c r="O519" s="38">
        <f>VLOOKUP($E519,'ZipCode Coordinates'!$A:$E,5,FALSE)</f>
        <v>6255990</v>
      </c>
      <c r="P519" s="38">
        <f>VLOOKUP($F519,'ZipCode Coordinates'!$A:$E,4,FALSE)</f>
        <v>1835720</v>
      </c>
      <c r="Q519" s="38">
        <f>VLOOKUP($F519,'ZipCode Coordinates'!$A:$E,5,FALSE)</f>
        <v>6266670</v>
      </c>
      <c r="R519" s="230" t="str">
        <f>IFERROR(VLOOKUP($L519,'External Gateways'!$A$6:$D$10,2,FALSE),"")</f>
        <v/>
      </c>
      <c r="S519" s="38">
        <f>IFERROR(VLOOKUP($L519,'External Gateways'!$A$6:$D$10,3,FALSE),N519)</f>
        <v>2092510</v>
      </c>
      <c r="T519" s="38">
        <f>IFERROR(VLOOKUP($L519,'External Gateways'!$A$6:$D$10,4,FALSE),O519)</f>
        <v>6255990</v>
      </c>
      <c r="U519" s="231">
        <f t="shared" si="24"/>
        <v>0</v>
      </c>
      <c r="V519" s="231">
        <f t="shared" si="25"/>
        <v>126</v>
      </c>
    </row>
    <row r="520" spans="1:22" ht="15" customHeight="1" x14ac:dyDescent="0.45">
      <c r="A520" s="216">
        <v>4167</v>
      </c>
      <c r="B520" s="316" t="s">
        <v>215</v>
      </c>
      <c r="C520" s="316" t="s">
        <v>95</v>
      </c>
      <c r="D520" s="316" t="s">
        <v>249</v>
      </c>
      <c r="E520" s="67">
        <v>92675</v>
      </c>
      <c r="F520" s="318">
        <v>92008</v>
      </c>
      <c r="G520" s="317">
        <v>70</v>
      </c>
      <c r="H520" s="316" t="s">
        <v>311</v>
      </c>
      <c r="I520" s="317">
        <v>7</v>
      </c>
      <c r="J520" s="318">
        <f t="shared" si="26"/>
        <v>6</v>
      </c>
      <c r="K520" s="67" t="s">
        <v>95</v>
      </c>
      <c r="L520" s="316" t="s">
        <v>242</v>
      </c>
      <c r="M520" s="316" t="s">
        <v>249</v>
      </c>
      <c r="N520" s="38">
        <f>VLOOKUP($E520,'ZipCode Coordinates'!$A:$E,4,FALSE)</f>
        <v>2151930</v>
      </c>
      <c r="O520" s="38">
        <f>VLOOKUP($E520,'ZipCode Coordinates'!$A:$E,5,FALSE)</f>
        <v>6167400</v>
      </c>
      <c r="P520" s="38">
        <f>VLOOKUP($F520,'ZipCode Coordinates'!$A:$E,4,FALSE)</f>
        <v>1998660</v>
      </c>
      <c r="Q520" s="38">
        <f>VLOOKUP($F520,'ZipCode Coordinates'!$A:$E,5,FALSE)</f>
        <v>6234650</v>
      </c>
      <c r="R520" s="230" t="str">
        <f>IFERROR(VLOOKUP($L520,'External Gateways'!$A$6:$D$10,2,FALSE),"")</f>
        <v>I-5</v>
      </c>
      <c r="S520" s="38">
        <f>IFERROR(VLOOKUP($L520,'External Gateways'!$A$6:$D$10,3,FALSE),N520)</f>
        <v>2090594</v>
      </c>
      <c r="T520" s="38">
        <f>IFERROR(VLOOKUP($L520,'External Gateways'!$A$6:$D$10,4,FALSE),O520)</f>
        <v>6151524</v>
      </c>
      <c r="U520" s="231">
        <f t="shared" si="24"/>
        <v>11.999495823698462</v>
      </c>
      <c r="V520" s="231">
        <f t="shared" si="25"/>
        <v>46.00100835260308</v>
      </c>
    </row>
    <row r="521" spans="1:22" ht="15" customHeight="1" x14ac:dyDescent="0.45">
      <c r="A521" s="216">
        <v>4169</v>
      </c>
      <c r="B521" s="316" t="s">
        <v>390</v>
      </c>
      <c r="C521" s="316" t="s">
        <v>230</v>
      </c>
      <c r="D521" s="316" t="s">
        <v>216</v>
      </c>
      <c r="E521" s="67">
        <v>92173</v>
      </c>
      <c r="F521" s="318">
        <v>92113</v>
      </c>
      <c r="G521" s="317">
        <v>34</v>
      </c>
      <c r="H521" s="316" t="s">
        <v>311</v>
      </c>
      <c r="I521" s="317">
        <v>7</v>
      </c>
      <c r="J521" s="318">
        <f t="shared" si="26"/>
        <v>6</v>
      </c>
      <c r="K521" s="67" t="s">
        <v>97</v>
      </c>
      <c r="L521" s="316" t="s">
        <v>218</v>
      </c>
      <c r="M521" s="316" t="s">
        <v>216</v>
      </c>
      <c r="N521" s="38">
        <f>VLOOKUP($E521,'ZipCode Coordinates'!$A:$E,4,FALSE)</f>
        <v>1782600</v>
      </c>
      <c r="O521" s="38">
        <f>VLOOKUP($E521,'ZipCode Coordinates'!$A:$E,5,FALSE)</f>
        <v>6315070</v>
      </c>
      <c r="P521" s="38">
        <f>VLOOKUP($F521,'ZipCode Coordinates'!$A:$E,4,FALSE)</f>
        <v>1834470</v>
      </c>
      <c r="Q521" s="38">
        <f>VLOOKUP($F521,'ZipCode Coordinates'!$A:$E,5,FALSE)</f>
        <v>6294590</v>
      </c>
      <c r="R521" s="230" t="str">
        <f>IFERROR(VLOOKUP($L521,'External Gateways'!$A$6:$D$10,2,FALSE),"")</f>
        <v/>
      </c>
      <c r="S521" s="38">
        <f>IFERROR(VLOOKUP($L521,'External Gateways'!$A$6:$D$10,3,FALSE),N521)</f>
        <v>1782600</v>
      </c>
      <c r="T521" s="38">
        <f>IFERROR(VLOOKUP($L521,'External Gateways'!$A$6:$D$10,4,FALSE),O521)</f>
        <v>6315070</v>
      </c>
      <c r="U521" s="231">
        <f t="shared" si="24"/>
        <v>0</v>
      </c>
      <c r="V521" s="231">
        <f t="shared" si="25"/>
        <v>34</v>
      </c>
    </row>
    <row r="522" spans="1:22" ht="15" customHeight="1" x14ac:dyDescent="0.45">
      <c r="A522" s="216">
        <v>4173</v>
      </c>
      <c r="B522" s="316" t="s">
        <v>276</v>
      </c>
      <c r="C522" s="316" t="s">
        <v>220</v>
      </c>
      <c r="D522" s="316" t="s">
        <v>231</v>
      </c>
      <c r="E522" s="67">
        <v>92584</v>
      </c>
      <c r="F522" s="318">
        <v>92145</v>
      </c>
      <c r="G522" s="317">
        <v>126</v>
      </c>
      <c r="H522" s="316" t="s">
        <v>262</v>
      </c>
      <c r="I522" s="317">
        <v>8</v>
      </c>
      <c r="J522" s="318">
        <f t="shared" si="26"/>
        <v>7</v>
      </c>
      <c r="K522" s="67" t="s">
        <v>97</v>
      </c>
      <c r="L522" s="316" t="s">
        <v>222</v>
      </c>
      <c r="M522" s="316" t="s">
        <v>231</v>
      </c>
      <c r="N522" s="38">
        <f>VLOOKUP($E522,'ZipCode Coordinates'!$A:$E,4,FALSE)</f>
        <v>2185160</v>
      </c>
      <c r="O522" s="38">
        <f>VLOOKUP($E522,'ZipCode Coordinates'!$A:$E,5,FALSE)</f>
        <v>6280270</v>
      </c>
      <c r="P522" s="38">
        <f>VLOOKUP($F522,'ZipCode Coordinates'!$A:$E,4,FALSE)</f>
        <v>1896720</v>
      </c>
      <c r="Q522" s="38">
        <f>VLOOKUP($F522,'ZipCode Coordinates'!$A:$E,5,FALSE)</f>
        <v>6297440</v>
      </c>
      <c r="R522" s="230" t="str">
        <f>IFERROR(VLOOKUP($L522,'External Gateways'!$A$6:$D$10,2,FALSE),"")</f>
        <v>I-15</v>
      </c>
      <c r="S522" s="38">
        <f>IFERROR(VLOOKUP($L522,'External Gateways'!$A$6:$D$10,3,FALSE),N522)</f>
        <v>2102195</v>
      </c>
      <c r="T522" s="38">
        <f>IFERROR(VLOOKUP($L522,'External Gateways'!$A$6:$D$10,4,FALSE),O522)</f>
        <v>6289147</v>
      </c>
      <c r="U522" s="231">
        <f t="shared" si="24"/>
        <v>15.802756507931361</v>
      </c>
      <c r="V522" s="231">
        <f t="shared" si="25"/>
        <v>94.394486984137274</v>
      </c>
    </row>
    <row r="523" spans="1:22" ht="15" customHeight="1" x14ac:dyDescent="0.45">
      <c r="A523" s="216">
        <v>4174</v>
      </c>
      <c r="B523" s="316" t="s">
        <v>306</v>
      </c>
      <c r="C523" s="316" t="s">
        <v>95</v>
      </c>
      <c r="D523" s="316" t="s">
        <v>231</v>
      </c>
      <c r="E523" s="67">
        <v>91913</v>
      </c>
      <c r="F523" s="318">
        <v>92161</v>
      </c>
      <c r="G523" s="317">
        <v>62</v>
      </c>
      <c r="H523" s="316" t="s">
        <v>313</v>
      </c>
      <c r="I523" s="317">
        <v>7</v>
      </c>
      <c r="J523" s="318">
        <f t="shared" si="26"/>
        <v>6</v>
      </c>
      <c r="K523" s="67" t="s">
        <v>95</v>
      </c>
      <c r="L523" s="316" t="s">
        <v>218</v>
      </c>
      <c r="M523" s="316" t="s">
        <v>231</v>
      </c>
      <c r="N523" s="38">
        <f>VLOOKUP($E523,'ZipCode Coordinates'!$A:$E,4,FALSE)</f>
        <v>1810320</v>
      </c>
      <c r="O523" s="38">
        <f>VLOOKUP($E523,'ZipCode Coordinates'!$A:$E,5,FALSE)</f>
        <v>6334990</v>
      </c>
      <c r="P523" s="38">
        <f>VLOOKUP($F523,'ZipCode Coordinates'!$A:$E,4,FALSE)</f>
        <v>1899477</v>
      </c>
      <c r="Q523" s="38">
        <f>VLOOKUP($F523,'ZipCode Coordinates'!$A:$E,5,FALSE)</f>
        <v>6258957</v>
      </c>
      <c r="R523" s="230" t="str">
        <f>IFERROR(VLOOKUP($L523,'External Gateways'!$A$6:$D$10,2,FALSE),"")</f>
        <v/>
      </c>
      <c r="S523" s="38">
        <f>IFERROR(VLOOKUP($L523,'External Gateways'!$A$6:$D$10,3,FALSE),N523)</f>
        <v>1810320</v>
      </c>
      <c r="T523" s="38">
        <f>IFERROR(VLOOKUP($L523,'External Gateways'!$A$6:$D$10,4,FALSE),O523)</f>
        <v>6334990</v>
      </c>
      <c r="U523" s="231">
        <f t="shared" si="24"/>
        <v>0</v>
      </c>
      <c r="V523" s="231">
        <f t="shared" si="25"/>
        <v>62</v>
      </c>
    </row>
    <row r="524" spans="1:22" ht="15" customHeight="1" x14ac:dyDescent="0.45">
      <c r="A524" s="216">
        <v>4175</v>
      </c>
      <c r="B524" s="316" t="s">
        <v>314</v>
      </c>
      <c r="C524" s="316" t="s">
        <v>234</v>
      </c>
      <c r="D524" s="316" t="s">
        <v>273</v>
      </c>
      <c r="E524" s="67">
        <v>91942</v>
      </c>
      <c r="F524" s="318">
        <v>91905</v>
      </c>
      <c r="G524" s="317">
        <v>104</v>
      </c>
      <c r="H524" s="316" t="s">
        <v>313</v>
      </c>
      <c r="I524" s="317">
        <v>7</v>
      </c>
      <c r="J524" s="318">
        <f t="shared" si="26"/>
        <v>6</v>
      </c>
      <c r="K524" s="67" t="s">
        <v>271</v>
      </c>
      <c r="L524" s="316" t="s">
        <v>227</v>
      </c>
      <c r="M524" s="316" t="s">
        <v>273</v>
      </c>
      <c r="N524" s="38">
        <f>VLOOKUP($E524,'ZipCode Coordinates'!$A:$E,4,FALSE)</f>
        <v>1863610</v>
      </c>
      <c r="O524" s="38">
        <f>VLOOKUP($E524,'ZipCode Coordinates'!$A:$E,5,FALSE)</f>
        <v>6324360</v>
      </c>
      <c r="P524" s="38">
        <f>VLOOKUP($F524,'ZipCode Coordinates'!$A:$E,4,FALSE)</f>
        <v>1844120</v>
      </c>
      <c r="Q524" s="38">
        <f>VLOOKUP($F524,'ZipCode Coordinates'!$A:$E,5,FALSE)</f>
        <v>6545720</v>
      </c>
      <c r="R524" s="230" t="str">
        <f>IFERROR(VLOOKUP($L524,'External Gateways'!$A$6:$D$10,2,FALSE),"")</f>
        <v/>
      </c>
      <c r="S524" s="38">
        <f>IFERROR(VLOOKUP($L524,'External Gateways'!$A$6:$D$10,3,FALSE),N524)</f>
        <v>1863610</v>
      </c>
      <c r="T524" s="38">
        <f>IFERROR(VLOOKUP($L524,'External Gateways'!$A$6:$D$10,4,FALSE),O524)</f>
        <v>6324360</v>
      </c>
      <c r="U524" s="231">
        <f t="shared" si="24"/>
        <v>0</v>
      </c>
      <c r="V524" s="231">
        <f t="shared" si="25"/>
        <v>104</v>
      </c>
    </row>
    <row r="525" spans="1:22" ht="15" customHeight="1" x14ac:dyDescent="0.45">
      <c r="A525" s="216">
        <v>4178</v>
      </c>
      <c r="B525" s="316" t="s">
        <v>411</v>
      </c>
      <c r="C525" s="316" t="s">
        <v>234</v>
      </c>
      <c r="D525" s="316" t="s">
        <v>249</v>
      </c>
      <c r="E525" s="67">
        <v>92114</v>
      </c>
      <c r="F525" s="318">
        <v>92055</v>
      </c>
      <c r="G525" s="317">
        <v>102</v>
      </c>
      <c r="H525" s="316" t="s">
        <v>241</v>
      </c>
      <c r="I525" s="317">
        <v>7</v>
      </c>
      <c r="J525" s="318">
        <f t="shared" si="26"/>
        <v>6</v>
      </c>
      <c r="K525" s="67" t="s">
        <v>271</v>
      </c>
      <c r="L525" s="316" t="s">
        <v>216</v>
      </c>
      <c r="M525" s="316" t="s">
        <v>249</v>
      </c>
      <c r="N525" s="38">
        <f>VLOOKUP($E525,'ZipCode Coordinates'!$A:$E,4,FALSE)</f>
        <v>1838250</v>
      </c>
      <c r="O525" s="38">
        <f>VLOOKUP($E525,'ZipCode Coordinates'!$A:$E,5,FALSE)</f>
        <v>6314020</v>
      </c>
      <c r="P525" s="38">
        <f>VLOOKUP($F525,'ZipCode Coordinates'!$A:$E,4,FALSE)</f>
        <v>2082470</v>
      </c>
      <c r="Q525" s="38">
        <f>VLOOKUP($F525,'ZipCode Coordinates'!$A:$E,5,FALSE)</f>
        <v>6206470</v>
      </c>
      <c r="R525" s="230" t="str">
        <f>IFERROR(VLOOKUP($L525,'External Gateways'!$A$6:$D$10,2,FALSE),"")</f>
        <v/>
      </c>
      <c r="S525" s="38">
        <f>IFERROR(VLOOKUP($L525,'External Gateways'!$A$6:$D$10,3,FALSE),N525)</f>
        <v>1838250</v>
      </c>
      <c r="T525" s="38">
        <f>IFERROR(VLOOKUP($L525,'External Gateways'!$A$6:$D$10,4,FALSE),O525)</f>
        <v>6314020</v>
      </c>
      <c r="U525" s="231">
        <f t="shared" si="24"/>
        <v>0</v>
      </c>
      <c r="V525" s="231">
        <f t="shared" si="25"/>
        <v>102</v>
      </c>
    </row>
    <row r="526" spans="1:22" ht="15" customHeight="1" x14ac:dyDescent="0.45">
      <c r="A526" s="216">
        <v>4181</v>
      </c>
      <c r="B526" s="316" t="s">
        <v>261</v>
      </c>
      <c r="C526" s="316" t="s">
        <v>95</v>
      </c>
      <c r="D526" s="316" t="s">
        <v>249</v>
      </c>
      <c r="E526" s="67">
        <v>91915</v>
      </c>
      <c r="F526" s="318">
        <v>92055</v>
      </c>
      <c r="G526" s="317">
        <v>124</v>
      </c>
      <c r="H526" s="316" t="s">
        <v>246</v>
      </c>
      <c r="I526" s="317">
        <v>7</v>
      </c>
      <c r="J526" s="318">
        <f t="shared" si="26"/>
        <v>6</v>
      </c>
      <c r="K526" s="67" t="s">
        <v>95</v>
      </c>
      <c r="L526" s="316" t="s">
        <v>227</v>
      </c>
      <c r="M526" s="316" t="s">
        <v>249</v>
      </c>
      <c r="N526" s="38">
        <f>VLOOKUP($E526,'ZipCode Coordinates'!$A:$E,4,FALSE)</f>
        <v>1804550</v>
      </c>
      <c r="O526" s="38">
        <f>VLOOKUP($E526,'ZipCode Coordinates'!$A:$E,5,FALSE)</f>
        <v>6342300</v>
      </c>
      <c r="P526" s="38">
        <f>VLOOKUP($F526,'ZipCode Coordinates'!$A:$E,4,FALSE)</f>
        <v>2082470</v>
      </c>
      <c r="Q526" s="38">
        <f>VLOOKUP($F526,'ZipCode Coordinates'!$A:$E,5,FALSE)</f>
        <v>6206470</v>
      </c>
      <c r="R526" s="230" t="str">
        <f>IFERROR(VLOOKUP($L526,'External Gateways'!$A$6:$D$10,2,FALSE),"")</f>
        <v/>
      </c>
      <c r="S526" s="38">
        <f>IFERROR(VLOOKUP($L526,'External Gateways'!$A$6:$D$10,3,FALSE),N526)</f>
        <v>1804550</v>
      </c>
      <c r="T526" s="38">
        <f>IFERROR(VLOOKUP($L526,'External Gateways'!$A$6:$D$10,4,FALSE),O526)</f>
        <v>6342300</v>
      </c>
      <c r="U526" s="231">
        <f t="shared" si="24"/>
        <v>0</v>
      </c>
      <c r="V526" s="231">
        <f t="shared" si="25"/>
        <v>124</v>
      </c>
    </row>
    <row r="527" spans="1:22" ht="15" customHeight="1" x14ac:dyDescent="0.45">
      <c r="A527" s="216">
        <v>4184</v>
      </c>
      <c r="B527" s="316" t="s">
        <v>261</v>
      </c>
      <c r="C527" s="316" t="s">
        <v>95</v>
      </c>
      <c r="D527" s="316" t="s">
        <v>273</v>
      </c>
      <c r="E527" s="67">
        <v>91942</v>
      </c>
      <c r="F527" s="318">
        <v>91905</v>
      </c>
      <c r="G527" s="317">
        <v>104</v>
      </c>
      <c r="H527" s="316" t="s">
        <v>239</v>
      </c>
      <c r="I527" s="317">
        <v>7</v>
      </c>
      <c r="J527" s="318">
        <f t="shared" si="26"/>
        <v>6</v>
      </c>
      <c r="K527" s="67" t="s">
        <v>95</v>
      </c>
      <c r="L527" s="316" t="s">
        <v>227</v>
      </c>
      <c r="M527" s="316" t="s">
        <v>273</v>
      </c>
      <c r="N527" s="38">
        <f>VLOOKUP($E527,'ZipCode Coordinates'!$A:$E,4,FALSE)</f>
        <v>1863610</v>
      </c>
      <c r="O527" s="38">
        <f>VLOOKUP($E527,'ZipCode Coordinates'!$A:$E,5,FALSE)</f>
        <v>6324360</v>
      </c>
      <c r="P527" s="38">
        <f>VLOOKUP($F527,'ZipCode Coordinates'!$A:$E,4,FALSE)</f>
        <v>1844120</v>
      </c>
      <c r="Q527" s="38">
        <f>VLOOKUP($F527,'ZipCode Coordinates'!$A:$E,5,FALSE)</f>
        <v>6545720</v>
      </c>
      <c r="R527" s="230" t="str">
        <f>IFERROR(VLOOKUP($L527,'External Gateways'!$A$6:$D$10,2,FALSE),"")</f>
        <v/>
      </c>
      <c r="S527" s="38">
        <f>IFERROR(VLOOKUP($L527,'External Gateways'!$A$6:$D$10,3,FALSE),N527)</f>
        <v>1863610</v>
      </c>
      <c r="T527" s="38">
        <f>IFERROR(VLOOKUP($L527,'External Gateways'!$A$6:$D$10,4,FALSE),O527)</f>
        <v>6324360</v>
      </c>
      <c r="U527" s="231">
        <f t="shared" si="24"/>
        <v>0</v>
      </c>
      <c r="V527" s="231">
        <f t="shared" si="25"/>
        <v>104</v>
      </c>
    </row>
    <row r="528" spans="1:22" ht="15" customHeight="1" x14ac:dyDescent="0.45">
      <c r="A528" s="216">
        <v>4186</v>
      </c>
      <c r="B528" s="316" t="s">
        <v>293</v>
      </c>
      <c r="C528" s="316" t="s">
        <v>234</v>
      </c>
      <c r="D528" s="316" t="s">
        <v>273</v>
      </c>
      <c r="E528" s="67">
        <v>92251</v>
      </c>
      <c r="F528" s="318">
        <v>91905</v>
      </c>
      <c r="G528" s="317">
        <v>104</v>
      </c>
      <c r="H528" s="316" t="s">
        <v>310</v>
      </c>
      <c r="I528" s="317">
        <v>7</v>
      </c>
      <c r="J528" s="318">
        <f t="shared" si="26"/>
        <v>6</v>
      </c>
      <c r="K528" s="67" t="s">
        <v>271</v>
      </c>
      <c r="L528" s="316" t="s">
        <v>264</v>
      </c>
      <c r="M528" s="316" t="s">
        <v>273</v>
      </c>
      <c r="N528" s="38">
        <f>VLOOKUP($E528,'ZipCode Coordinates'!$A:$E,4,FALSE)</f>
        <v>1897340</v>
      </c>
      <c r="O528" s="38">
        <f>VLOOKUP($E528,'ZipCode Coordinates'!$A:$E,5,FALSE)</f>
        <v>6754590</v>
      </c>
      <c r="P528" s="38">
        <f>VLOOKUP($F528,'ZipCode Coordinates'!$A:$E,4,FALSE)</f>
        <v>1844120</v>
      </c>
      <c r="Q528" s="38">
        <f>VLOOKUP($F528,'ZipCode Coordinates'!$A:$E,5,FALSE)</f>
        <v>6545720</v>
      </c>
      <c r="R528" s="230" t="str">
        <f>IFERROR(VLOOKUP($L528,'External Gateways'!$A$6:$D$10,2,FALSE),"")</f>
        <v>I-8</v>
      </c>
      <c r="S528" s="38">
        <f>IFERROR(VLOOKUP($L528,'External Gateways'!$A$6:$D$10,3,FALSE),N528)</f>
        <v>1814524</v>
      </c>
      <c r="T528" s="38">
        <f>IFERROR(VLOOKUP($L528,'External Gateways'!$A$6:$D$10,4,FALSE),O528)</f>
        <v>6606089</v>
      </c>
      <c r="U528" s="231">
        <f t="shared" si="24"/>
        <v>32.203117091946467</v>
      </c>
      <c r="V528" s="231">
        <f t="shared" si="25"/>
        <v>39.593765816107066</v>
      </c>
    </row>
    <row r="529" spans="1:22" ht="15" customHeight="1" x14ac:dyDescent="0.45">
      <c r="A529" s="216">
        <v>4187</v>
      </c>
      <c r="B529" s="316" t="s">
        <v>272</v>
      </c>
      <c r="C529" s="316" t="s">
        <v>234</v>
      </c>
      <c r="D529" s="316" t="s">
        <v>231</v>
      </c>
      <c r="E529" s="67">
        <v>91915</v>
      </c>
      <c r="F529" s="318">
        <v>92161</v>
      </c>
      <c r="G529" s="317">
        <v>62</v>
      </c>
      <c r="H529" s="316" t="s">
        <v>246</v>
      </c>
      <c r="I529" s="317">
        <v>7</v>
      </c>
      <c r="J529" s="318">
        <f t="shared" si="26"/>
        <v>6</v>
      </c>
      <c r="K529" s="67" t="s">
        <v>271</v>
      </c>
      <c r="L529" s="316" t="s">
        <v>227</v>
      </c>
      <c r="M529" s="316" t="s">
        <v>231</v>
      </c>
      <c r="N529" s="38">
        <f>VLOOKUP($E529,'ZipCode Coordinates'!$A:$E,4,FALSE)</f>
        <v>1804550</v>
      </c>
      <c r="O529" s="38">
        <f>VLOOKUP($E529,'ZipCode Coordinates'!$A:$E,5,FALSE)</f>
        <v>6342300</v>
      </c>
      <c r="P529" s="38">
        <f>VLOOKUP($F529,'ZipCode Coordinates'!$A:$E,4,FALSE)</f>
        <v>1899477</v>
      </c>
      <c r="Q529" s="38">
        <f>VLOOKUP($F529,'ZipCode Coordinates'!$A:$E,5,FALSE)</f>
        <v>6258957</v>
      </c>
      <c r="R529" s="230" t="str">
        <f>IFERROR(VLOOKUP($L529,'External Gateways'!$A$6:$D$10,2,FALSE),"")</f>
        <v/>
      </c>
      <c r="S529" s="38">
        <f>IFERROR(VLOOKUP($L529,'External Gateways'!$A$6:$D$10,3,FALSE),N529)</f>
        <v>1804550</v>
      </c>
      <c r="T529" s="38">
        <f>IFERROR(VLOOKUP($L529,'External Gateways'!$A$6:$D$10,4,FALSE),O529)</f>
        <v>6342300</v>
      </c>
      <c r="U529" s="231">
        <f t="shared" si="24"/>
        <v>0</v>
      </c>
      <c r="V529" s="231">
        <f t="shared" si="25"/>
        <v>62</v>
      </c>
    </row>
    <row r="530" spans="1:22" ht="15" customHeight="1" x14ac:dyDescent="0.45">
      <c r="A530" s="216">
        <v>4188</v>
      </c>
      <c r="B530" s="316" t="s">
        <v>314</v>
      </c>
      <c r="C530" s="316" t="s">
        <v>234</v>
      </c>
      <c r="D530" s="316" t="s">
        <v>216</v>
      </c>
      <c r="E530" s="67">
        <v>92231</v>
      </c>
      <c r="F530" s="318">
        <v>92113</v>
      </c>
      <c r="G530" s="317">
        <v>230</v>
      </c>
      <c r="H530" s="316" t="s">
        <v>266</v>
      </c>
      <c r="I530" s="317">
        <v>8</v>
      </c>
      <c r="J530" s="318">
        <f t="shared" si="26"/>
        <v>7</v>
      </c>
      <c r="K530" s="67" t="s">
        <v>271</v>
      </c>
      <c r="L530" s="316" t="s">
        <v>264</v>
      </c>
      <c r="M530" s="316" t="s">
        <v>216</v>
      </c>
      <c r="N530" s="38">
        <f>VLOOKUP($E530,'ZipCode Coordinates'!$A:$E,4,FALSE)</f>
        <v>1829680</v>
      </c>
      <c r="O530" s="38">
        <f>VLOOKUP($E530,'ZipCode Coordinates'!$A:$E,5,FALSE)</f>
        <v>6778130</v>
      </c>
      <c r="P530" s="38">
        <f>VLOOKUP($F530,'ZipCode Coordinates'!$A:$E,4,FALSE)</f>
        <v>1834470</v>
      </c>
      <c r="Q530" s="38">
        <f>VLOOKUP($F530,'ZipCode Coordinates'!$A:$E,5,FALSE)</f>
        <v>6294590</v>
      </c>
      <c r="R530" s="230" t="str">
        <f>IFERROR(VLOOKUP($L530,'External Gateways'!$A$6:$D$10,2,FALSE),"")</f>
        <v>I-8</v>
      </c>
      <c r="S530" s="38">
        <f>IFERROR(VLOOKUP($L530,'External Gateways'!$A$6:$D$10,3,FALSE),N530)</f>
        <v>1814524</v>
      </c>
      <c r="T530" s="38">
        <f>IFERROR(VLOOKUP($L530,'External Gateways'!$A$6:$D$10,4,FALSE),O530)</f>
        <v>6606089</v>
      </c>
      <c r="U530" s="231">
        <f t="shared" si="24"/>
        <v>32.709715110593962</v>
      </c>
      <c r="V530" s="231">
        <f t="shared" si="25"/>
        <v>164.58056977881208</v>
      </c>
    </row>
    <row r="531" spans="1:22" ht="15" customHeight="1" x14ac:dyDescent="0.45">
      <c r="A531" s="216">
        <v>4189</v>
      </c>
      <c r="B531" s="316" t="s">
        <v>238</v>
      </c>
      <c r="C531" s="316" t="s">
        <v>220</v>
      </c>
      <c r="D531" s="316" t="s">
        <v>216</v>
      </c>
      <c r="E531" s="67">
        <v>91910</v>
      </c>
      <c r="F531" s="318">
        <v>92135</v>
      </c>
      <c r="G531" s="317">
        <v>56</v>
      </c>
      <c r="H531" s="316" t="s">
        <v>262</v>
      </c>
      <c r="I531" s="317">
        <v>8</v>
      </c>
      <c r="J531" s="318">
        <f t="shared" si="26"/>
        <v>7</v>
      </c>
      <c r="K531" s="67" t="s">
        <v>97</v>
      </c>
      <c r="L531" s="316" t="s">
        <v>218</v>
      </c>
      <c r="M531" s="316" t="s">
        <v>216</v>
      </c>
      <c r="N531" s="38">
        <f>VLOOKUP($E531,'ZipCode Coordinates'!$A:$E,4,FALSE)</f>
        <v>1812850</v>
      </c>
      <c r="O531" s="38">
        <f>VLOOKUP($E531,'ZipCode Coordinates'!$A:$E,5,FALSE)</f>
        <v>6313650</v>
      </c>
      <c r="P531" s="38">
        <f>VLOOKUP($F531,'ZipCode Coordinates'!$A:$E,4,FALSE)</f>
        <v>1835720</v>
      </c>
      <c r="Q531" s="38">
        <f>VLOOKUP($F531,'ZipCode Coordinates'!$A:$E,5,FALSE)</f>
        <v>6266670</v>
      </c>
      <c r="R531" s="230" t="str">
        <f>IFERROR(VLOOKUP($L531,'External Gateways'!$A$6:$D$10,2,FALSE),"")</f>
        <v/>
      </c>
      <c r="S531" s="38">
        <f>IFERROR(VLOOKUP($L531,'External Gateways'!$A$6:$D$10,3,FALSE),N531)</f>
        <v>1812850</v>
      </c>
      <c r="T531" s="38">
        <f>IFERROR(VLOOKUP($L531,'External Gateways'!$A$6:$D$10,4,FALSE),O531)</f>
        <v>6313650</v>
      </c>
      <c r="U531" s="231">
        <f t="shared" si="24"/>
        <v>0</v>
      </c>
      <c r="V531" s="231">
        <f t="shared" si="25"/>
        <v>56</v>
      </c>
    </row>
    <row r="532" spans="1:22" ht="15" customHeight="1" x14ac:dyDescent="0.45">
      <c r="A532" s="216">
        <v>4190</v>
      </c>
      <c r="B532" s="316" t="s">
        <v>215</v>
      </c>
      <c r="C532" s="316" t="s">
        <v>95</v>
      </c>
      <c r="D532" s="316" t="s">
        <v>216</v>
      </c>
      <c r="E532" s="67">
        <v>92562</v>
      </c>
      <c r="F532" s="318">
        <v>92136</v>
      </c>
      <c r="G532" s="317">
        <v>130</v>
      </c>
      <c r="H532" s="316" t="s">
        <v>300</v>
      </c>
      <c r="I532" s="317">
        <v>7</v>
      </c>
      <c r="J532" s="318">
        <f t="shared" si="26"/>
        <v>6</v>
      </c>
      <c r="K532" s="67" t="s">
        <v>95</v>
      </c>
      <c r="L532" s="316" t="s">
        <v>222</v>
      </c>
      <c r="M532" s="316" t="s">
        <v>216</v>
      </c>
      <c r="N532" s="38">
        <f>VLOOKUP($E532,'ZipCode Coordinates'!$A:$E,4,FALSE)</f>
        <v>2144470</v>
      </c>
      <c r="O532" s="38">
        <f>VLOOKUP($E532,'ZipCode Coordinates'!$A:$E,5,FALSE)</f>
        <v>6251450</v>
      </c>
      <c r="P532" s="38">
        <f>VLOOKUP($F532,'ZipCode Coordinates'!$A:$E,4,FALSE)</f>
        <v>1828370</v>
      </c>
      <c r="Q532" s="38">
        <f>VLOOKUP($F532,'ZipCode Coordinates'!$A:$E,5,FALSE)</f>
        <v>6293940</v>
      </c>
      <c r="R532" s="230" t="str">
        <f>IFERROR(VLOOKUP($L532,'External Gateways'!$A$6:$D$10,2,FALSE),"")</f>
        <v>I-15</v>
      </c>
      <c r="S532" s="38">
        <f>IFERROR(VLOOKUP($L532,'External Gateways'!$A$6:$D$10,3,FALSE),N532)</f>
        <v>2102195</v>
      </c>
      <c r="T532" s="38">
        <f>IFERROR(VLOOKUP($L532,'External Gateways'!$A$6:$D$10,4,FALSE),O532)</f>
        <v>6289147</v>
      </c>
      <c r="U532" s="231">
        <f t="shared" si="24"/>
        <v>10.727523233277124</v>
      </c>
      <c r="V532" s="231">
        <f t="shared" si="25"/>
        <v>108.54495353344575</v>
      </c>
    </row>
    <row r="533" spans="1:22" ht="15" customHeight="1" x14ac:dyDescent="0.45">
      <c r="A533" s="216">
        <v>4193</v>
      </c>
      <c r="B533" s="316" t="s">
        <v>258</v>
      </c>
      <c r="C533" s="316" t="s">
        <v>95</v>
      </c>
      <c r="D533" s="316" t="s">
        <v>216</v>
      </c>
      <c r="E533" s="67">
        <v>92592</v>
      </c>
      <c r="F533" s="318">
        <v>92152</v>
      </c>
      <c r="G533" s="317">
        <v>124</v>
      </c>
      <c r="H533" s="316" t="s">
        <v>262</v>
      </c>
      <c r="I533" s="317">
        <v>8</v>
      </c>
      <c r="J533" s="318">
        <f t="shared" si="26"/>
        <v>7</v>
      </c>
      <c r="K533" s="67" t="s">
        <v>95</v>
      </c>
      <c r="L533" s="316" t="s">
        <v>222</v>
      </c>
      <c r="M533" s="316" t="s">
        <v>216</v>
      </c>
      <c r="N533" s="38">
        <f>VLOOKUP($E533,'ZipCode Coordinates'!$A:$E,4,FALSE)</f>
        <v>2128740</v>
      </c>
      <c r="O533" s="38">
        <f>VLOOKUP($E533,'ZipCode Coordinates'!$A:$E,5,FALSE)</f>
        <v>6328900</v>
      </c>
      <c r="P533" s="38">
        <f>VLOOKUP($F533,'ZipCode Coordinates'!$A:$E,4,FALSE)</f>
        <v>1833340</v>
      </c>
      <c r="Q533" s="38">
        <f>VLOOKUP($F533,'ZipCode Coordinates'!$A:$E,5,FALSE)</f>
        <v>6255150</v>
      </c>
      <c r="R533" s="230" t="str">
        <f>IFERROR(VLOOKUP($L533,'External Gateways'!$A$6:$D$10,2,FALSE),"")</f>
        <v>I-15</v>
      </c>
      <c r="S533" s="38">
        <f>IFERROR(VLOOKUP($L533,'External Gateways'!$A$6:$D$10,3,FALSE),N533)</f>
        <v>2102195</v>
      </c>
      <c r="T533" s="38">
        <f>IFERROR(VLOOKUP($L533,'External Gateways'!$A$6:$D$10,4,FALSE),O533)</f>
        <v>6289147</v>
      </c>
      <c r="U533" s="231">
        <f t="shared" si="24"/>
        <v>9.0532245169037147</v>
      </c>
      <c r="V533" s="231">
        <f t="shared" si="25"/>
        <v>105.89355096619258</v>
      </c>
    </row>
    <row r="534" spans="1:22" ht="15" customHeight="1" x14ac:dyDescent="0.45">
      <c r="A534" s="216">
        <v>4194</v>
      </c>
      <c r="B534" s="316" t="s">
        <v>265</v>
      </c>
      <c r="C534" s="316" t="s">
        <v>95</v>
      </c>
      <c r="D534" s="316" t="s">
        <v>231</v>
      </c>
      <c r="E534" s="67">
        <v>92562</v>
      </c>
      <c r="F534" s="318">
        <v>92161</v>
      </c>
      <c r="G534" s="317">
        <v>128</v>
      </c>
      <c r="H534" s="316" t="s">
        <v>310</v>
      </c>
      <c r="I534" s="317">
        <v>7</v>
      </c>
      <c r="J534" s="318">
        <f t="shared" si="26"/>
        <v>6</v>
      </c>
      <c r="K534" s="67" t="s">
        <v>95</v>
      </c>
      <c r="L534" s="316" t="s">
        <v>222</v>
      </c>
      <c r="M534" s="316" t="s">
        <v>231</v>
      </c>
      <c r="N534" s="38">
        <f>VLOOKUP($E534,'ZipCode Coordinates'!$A:$E,4,FALSE)</f>
        <v>2144470</v>
      </c>
      <c r="O534" s="38">
        <f>VLOOKUP($E534,'ZipCode Coordinates'!$A:$E,5,FALSE)</f>
        <v>6251450</v>
      </c>
      <c r="P534" s="38">
        <f>VLOOKUP($F534,'ZipCode Coordinates'!$A:$E,4,FALSE)</f>
        <v>1899477</v>
      </c>
      <c r="Q534" s="38">
        <f>VLOOKUP($F534,'ZipCode Coordinates'!$A:$E,5,FALSE)</f>
        <v>6258957</v>
      </c>
      <c r="R534" s="230" t="str">
        <f>IFERROR(VLOOKUP($L534,'External Gateways'!$A$6:$D$10,2,FALSE),"")</f>
        <v>I-15</v>
      </c>
      <c r="S534" s="38">
        <f>IFERROR(VLOOKUP($L534,'External Gateways'!$A$6:$D$10,3,FALSE),N534)</f>
        <v>2102195</v>
      </c>
      <c r="T534" s="38">
        <f>IFERROR(VLOOKUP($L534,'External Gateways'!$A$6:$D$10,4,FALSE),O534)</f>
        <v>6289147</v>
      </c>
      <c r="U534" s="231">
        <f t="shared" si="24"/>
        <v>10.727523233277124</v>
      </c>
      <c r="V534" s="231">
        <f t="shared" si="25"/>
        <v>106.54495353344575</v>
      </c>
    </row>
    <row r="535" spans="1:22" ht="15" customHeight="1" x14ac:dyDescent="0.45">
      <c r="A535" s="216">
        <v>4198</v>
      </c>
      <c r="B535" s="316" t="s">
        <v>314</v>
      </c>
      <c r="C535" s="316" t="s">
        <v>291</v>
      </c>
      <c r="D535" s="316" t="s">
        <v>216</v>
      </c>
      <c r="E535" s="67">
        <v>92028</v>
      </c>
      <c r="F535" s="318">
        <v>92135</v>
      </c>
      <c r="G535" s="317">
        <v>100</v>
      </c>
      <c r="H535" s="316" t="s">
        <v>239</v>
      </c>
      <c r="I535" s="317">
        <v>7</v>
      </c>
      <c r="J535" s="318">
        <f t="shared" si="26"/>
        <v>6</v>
      </c>
      <c r="K535" s="67" t="s">
        <v>271</v>
      </c>
      <c r="L535" s="316" t="s">
        <v>224</v>
      </c>
      <c r="M535" s="316" t="s">
        <v>216</v>
      </c>
      <c r="N535" s="38">
        <f>VLOOKUP($E535,'ZipCode Coordinates'!$A:$E,4,FALSE)</f>
        <v>2092510</v>
      </c>
      <c r="O535" s="38">
        <f>VLOOKUP($E535,'ZipCode Coordinates'!$A:$E,5,FALSE)</f>
        <v>6255990</v>
      </c>
      <c r="P535" s="38">
        <f>VLOOKUP($F535,'ZipCode Coordinates'!$A:$E,4,FALSE)</f>
        <v>1835720</v>
      </c>
      <c r="Q535" s="38">
        <f>VLOOKUP($F535,'ZipCode Coordinates'!$A:$E,5,FALSE)</f>
        <v>6266670</v>
      </c>
      <c r="R535" s="230" t="str">
        <f>IFERROR(VLOOKUP($L535,'External Gateways'!$A$6:$D$10,2,FALSE),"")</f>
        <v/>
      </c>
      <c r="S535" s="38">
        <f>IFERROR(VLOOKUP($L535,'External Gateways'!$A$6:$D$10,3,FALSE),N535)</f>
        <v>2092510</v>
      </c>
      <c r="T535" s="38">
        <f>IFERROR(VLOOKUP($L535,'External Gateways'!$A$6:$D$10,4,FALSE),O535)</f>
        <v>6255990</v>
      </c>
      <c r="U535" s="231">
        <f t="shared" si="24"/>
        <v>0</v>
      </c>
      <c r="V535" s="231">
        <f t="shared" si="25"/>
        <v>100</v>
      </c>
    </row>
    <row r="536" spans="1:22" ht="15" customHeight="1" x14ac:dyDescent="0.45">
      <c r="A536" s="216">
        <v>4199</v>
      </c>
      <c r="B536" s="316" t="s">
        <v>236</v>
      </c>
      <c r="C536" s="316" t="s">
        <v>95</v>
      </c>
      <c r="D536" s="316" t="s">
        <v>249</v>
      </c>
      <c r="E536" s="67">
        <v>92563</v>
      </c>
      <c r="F536" s="318">
        <v>92055</v>
      </c>
      <c r="G536" s="317">
        <v>100</v>
      </c>
      <c r="H536" s="316" t="s">
        <v>241</v>
      </c>
      <c r="I536" s="317">
        <v>7</v>
      </c>
      <c r="J536" s="318">
        <f t="shared" si="26"/>
        <v>6</v>
      </c>
      <c r="K536" s="67" t="s">
        <v>95</v>
      </c>
      <c r="L536" s="316" t="s">
        <v>222</v>
      </c>
      <c r="M536" s="316" t="s">
        <v>249</v>
      </c>
      <c r="N536" s="38">
        <f>VLOOKUP($E536,'ZipCode Coordinates'!$A:$E,4,FALSE)</f>
        <v>2156450</v>
      </c>
      <c r="O536" s="38">
        <f>VLOOKUP($E536,'ZipCode Coordinates'!$A:$E,5,FALSE)</f>
        <v>6288710</v>
      </c>
      <c r="P536" s="38">
        <f>VLOOKUP($F536,'ZipCode Coordinates'!$A:$E,4,FALSE)</f>
        <v>2082470</v>
      </c>
      <c r="Q536" s="38">
        <f>VLOOKUP($F536,'ZipCode Coordinates'!$A:$E,5,FALSE)</f>
        <v>6206470</v>
      </c>
      <c r="R536" s="230" t="str">
        <f>IFERROR(VLOOKUP($L536,'External Gateways'!$A$6:$D$10,2,FALSE),"")</f>
        <v>I-15</v>
      </c>
      <c r="S536" s="38">
        <f>IFERROR(VLOOKUP($L536,'External Gateways'!$A$6:$D$10,3,FALSE),N536)</f>
        <v>2102195</v>
      </c>
      <c r="T536" s="38">
        <f>IFERROR(VLOOKUP($L536,'External Gateways'!$A$6:$D$10,4,FALSE),O536)</f>
        <v>6289147</v>
      </c>
      <c r="U536" s="231">
        <f t="shared" si="24"/>
        <v>10.275901494735123</v>
      </c>
      <c r="V536" s="231">
        <f t="shared" si="25"/>
        <v>79.448197010529753</v>
      </c>
    </row>
    <row r="537" spans="1:22" ht="15" customHeight="1" x14ac:dyDescent="0.45">
      <c r="A537" s="216">
        <v>4200</v>
      </c>
      <c r="B537" s="316" t="s">
        <v>261</v>
      </c>
      <c r="C537" s="316" t="s">
        <v>95</v>
      </c>
      <c r="D537" s="316" t="s">
        <v>231</v>
      </c>
      <c r="E537" s="67">
        <v>92025</v>
      </c>
      <c r="F537" s="318">
        <v>92122</v>
      </c>
      <c r="G537" s="317">
        <v>48</v>
      </c>
      <c r="H537" s="316" t="s">
        <v>310</v>
      </c>
      <c r="I537" s="317">
        <v>7</v>
      </c>
      <c r="J537" s="318">
        <f t="shared" si="26"/>
        <v>6</v>
      </c>
      <c r="K537" s="67" t="s">
        <v>95</v>
      </c>
      <c r="L537" s="316" t="s">
        <v>224</v>
      </c>
      <c r="M537" s="316" t="s">
        <v>231</v>
      </c>
      <c r="N537" s="38">
        <f>VLOOKUP($E537,'ZipCode Coordinates'!$A:$E,4,FALSE)</f>
        <v>1975260</v>
      </c>
      <c r="O537" s="38">
        <f>VLOOKUP($E537,'ZipCode Coordinates'!$A:$E,5,FALSE)</f>
        <v>6323310</v>
      </c>
      <c r="P537" s="38">
        <f>VLOOKUP($F537,'ZipCode Coordinates'!$A:$E,4,FALSE)</f>
        <v>1893170</v>
      </c>
      <c r="Q537" s="38">
        <f>VLOOKUP($F537,'ZipCode Coordinates'!$A:$E,5,FALSE)</f>
        <v>6267940</v>
      </c>
      <c r="R537" s="230" t="str">
        <f>IFERROR(VLOOKUP($L537,'External Gateways'!$A$6:$D$10,2,FALSE),"")</f>
        <v/>
      </c>
      <c r="S537" s="38">
        <f>IFERROR(VLOOKUP($L537,'External Gateways'!$A$6:$D$10,3,FALSE),N537)</f>
        <v>1975260</v>
      </c>
      <c r="T537" s="38">
        <f>IFERROR(VLOOKUP($L537,'External Gateways'!$A$6:$D$10,4,FALSE),O537)</f>
        <v>6323310</v>
      </c>
      <c r="U537" s="231">
        <f t="shared" si="24"/>
        <v>0</v>
      </c>
      <c r="V537" s="231">
        <f t="shared" si="25"/>
        <v>48</v>
      </c>
    </row>
    <row r="538" spans="1:22" ht="15" customHeight="1" x14ac:dyDescent="0.45">
      <c r="A538" s="216">
        <v>4204</v>
      </c>
      <c r="B538" s="316" t="s">
        <v>401</v>
      </c>
      <c r="C538" s="316" t="s">
        <v>230</v>
      </c>
      <c r="D538" s="316" t="s">
        <v>249</v>
      </c>
      <c r="E538" s="67">
        <v>92124</v>
      </c>
      <c r="F538" s="318">
        <v>92010</v>
      </c>
      <c r="G538" s="317">
        <v>64</v>
      </c>
      <c r="H538" s="316" t="s">
        <v>241</v>
      </c>
      <c r="I538" s="317">
        <v>7</v>
      </c>
      <c r="J538" s="318">
        <f t="shared" si="26"/>
        <v>6</v>
      </c>
      <c r="K538" s="67" t="s">
        <v>97</v>
      </c>
      <c r="L538" s="316" t="s">
        <v>231</v>
      </c>
      <c r="M538" s="316" t="s">
        <v>249</v>
      </c>
      <c r="N538" s="38">
        <f>VLOOKUP($E538,'ZipCode Coordinates'!$A:$E,4,FALSE)</f>
        <v>1880570</v>
      </c>
      <c r="O538" s="38">
        <f>VLOOKUP($E538,'ZipCode Coordinates'!$A:$E,5,FALSE)</f>
        <v>6302260</v>
      </c>
      <c r="P538" s="38">
        <f>VLOOKUP($F538,'ZipCode Coordinates'!$A:$E,4,FALSE)</f>
        <v>2002190</v>
      </c>
      <c r="Q538" s="38">
        <f>VLOOKUP($F538,'ZipCode Coordinates'!$A:$E,5,FALSE)</f>
        <v>6245090</v>
      </c>
      <c r="R538" s="230" t="str">
        <f>IFERROR(VLOOKUP($L538,'External Gateways'!$A$6:$D$10,2,FALSE),"")</f>
        <v/>
      </c>
      <c r="S538" s="38">
        <f>IFERROR(VLOOKUP($L538,'External Gateways'!$A$6:$D$10,3,FALSE),N538)</f>
        <v>1880570</v>
      </c>
      <c r="T538" s="38">
        <f>IFERROR(VLOOKUP($L538,'External Gateways'!$A$6:$D$10,4,FALSE),O538)</f>
        <v>6302260</v>
      </c>
      <c r="U538" s="231">
        <f t="shared" si="24"/>
        <v>0</v>
      </c>
      <c r="V538" s="231">
        <f t="shared" si="25"/>
        <v>64</v>
      </c>
    </row>
    <row r="539" spans="1:22" ht="15" customHeight="1" x14ac:dyDescent="0.45">
      <c r="A539" s="216">
        <v>4205</v>
      </c>
      <c r="B539" s="316" t="s">
        <v>412</v>
      </c>
      <c r="C539" s="316" t="s">
        <v>230</v>
      </c>
      <c r="D539" s="316" t="s">
        <v>216</v>
      </c>
      <c r="E539" s="67">
        <v>92231</v>
      </c>
      <c r="F539" s="318">
        <v>92113</v>
      </c>
      <c r="G539" s="317">
        <v>238</v>
      </c>
      <c r="H539" s="316" t="s">
        <v>267</v>
      </c>
      <c r="I539" s="317">
        <v>8</v>
      </c>
      <c r="J539" s="318">
        <f t="shared" si="26"/>
        <v>7</v>
      </c>
      <c r="K539" s="67" t="s">
        <v>97</v>
      </c>
      <c r="L539" s="316" t="s">
        <v>264</v>
      </c>
      <c r="M539" s="316" t="s">
        <v>216</v>
      </c>
      <c r="N539" s="38">
        <f>VLOOKUP($E539,'ZipCode Coordinates'!$A:$E,4,FALSE)</f>
        <v>1829680</v>
      </c>
      <c r="O539" s="38">
        <f>VLOOKUP($E539,'ZipCode Coordinates'!$A:$E,5,FALSE)</f>
        <v>6778130</v>
      </c>
      <c r="P539" s="38">
        <f>VLOOKUP($F539,'ZipCode Coordinates'!$A:$E,4,FALSE)</f>
        <v>1834470</v>
      </c>
      <c r="Q539" s="38">
        <f>VLOOKUP($F539,'ZipCode Coordinates'!$A:$E,5,FALSE)</f>
        <v>6294590</v>
      </c>
      <c r="R539" s="230" t="str">
        <f>IFERROR(VLOOKUP($L539,'External Gateways'!$A$6:$D$10,2,FALSE),"")</f>
        <v>I-8</v>
      </c>
      <c r="S539" s="38">
        <f>IFERROR(VLOOKUP($L539,'External Gateways'!$A$6:$D$10,3,FALSE),N539)</f>
        <v>1814524</v>
      </c>
      <c r="T539" s="38">
        <f>IFERROR(VLOOKUP($L539,'External Gateways'!$A$6:$D$10,4,FALSE),O539)</f>
        <v>6606089</v>
      </c>
      <c r="U539" s="231">
        <f t="shared" si="24"/>
        <v>32.709715110593962</v>
      </c>
      <c r="V539" s="231">
        <f t="shared" si="25"/>
        <v>172.58056977881208</v>
      </c>
    </row>
    <row r="540" spans="1:22" ht="15" customHeight="1" x14ac:dyDescent="0.45">
      <c r="A540" s="216">
        <v>4207</v>
      </c>
      <c r="B540" s="316" t="s">
        <v>347</v>
      </c>
      <c r="C540" s="316" t="s">
        <v>220</v>
      </c>
      <c r="D540" s="316" t="s">
        <v>216</v>
      </c>
      <c r="E540" s="67">
        <v>92563</v>
      </c>
      <c r="F540" s="318">
        <v>92135</v>
      </c>
      <c r="G540" s="317">
        <v>138</v>
      </c>
      <c r="H540" s="316" t="s">
        <v>223</v>
      </c>
      <c r="I540" s="317">
        <v>7</v>
      </c>
      <c r="J540" s="318">
        <f t="shared" si="26"/>
        <v>6</v>
      </c>
      <c r="K540" s="67" t="s">
        <v>97</v>
      </c>
      <c r="L540" s="316" t="s">
        <v>222</v>
      </c>
      <c r="M540" s="316" t="s">
        <v>216</v>
      </c>
      <c r="N540" s="38">
        <f>VLOOKUP($E540,'ZipCode Coordinates'!$A:$E,4,FALSE)</f>
        <v>2156450</v>
      </c>
      <c r="O540" s="38">
        <f>VLOOKUP($E540,'ZipCode Coordinates'!$A:$E,5,FALSE)</f>
        <v>6288710</v>
      </c>
      <c r="P540" s="38">
        <f>VLOOKUP($F540,'ZipCode Coordinates'!$A:$E,4,FALSE)</f>
        <v>1835720</v>
      </c>
      <c r="Q540" s="38">
        <f>VLOOKUP($F540,'ZipCode Coordinates'!$A:$E,5,FALSE)</f>
        <v>6266670</v>
      </c>
      <c r="R540" s="230" t="str">
        <f>IFERROR(VLOOKUP($L540,'External Gateways'!$A$6:$D$10,2,FALSE),"")</f>
        <v>I-15</v>
      </c>
      <c r="S540" s="38">
        <f>IFERROR(VLOOKUP($L540,'External Gateways'!$A$6:$D$10,3,FALSE),N540)</f>
        <v>2102195</v>
      </c>
      <c r="T540" s="38">
        <f>IFERROR(VLOOKUP($L540,'External Gateways'!$A$6:$D$10,4,FALSE),O540)</f>
        <v>6289147</v>
      </c>
      <c r="U540" s="231">
        <f t="shared" si="24"/>
        <v>10.275901494735123</v>
      </c>
      <c r="V540" s="231">
        <f t="shared" si="25"/>
        <v>117.44819701052975</v>
      </c>
    </row>
    <row r="541" spans="1:22" ht="15" customHeight="1" x14ac:dyDescent="0.45">
      <c r="A541" s="216">
        <v>4208</v>
      </c>
      <c r="B541" s="316" t="s">
        <v>215</v>
      </c>
      <c r="C541" s="316" t="s">
        <v>95</v>
      </c>
      <c r="D541" s="316" t="s">
        <v>216</v>
      </c>
      <c r="E541" s="67">
        <v>92591</v>
      </c>
      <c r="F541" s="318">
        <v>92101</v>
      </c>
      <c r="G541" s="317">
        <v>122</v>
      </c>
      <c r="H541" s="316" t="s">
        <v>239</v>
      </c>
      <c r="I541" s="317">
        <v>7</v>
      </c>
      <c r="J541" s="318">
        <f t="shared" si="26"/>
        <v>6</v>
      </c>
      <c r="K541" s="67" t="s">
        <v>95</v>
      </c>
      <c r="L541" s="316" t="s">
        <v>222</v>
      </c>
      <c r="M541" s="316" t="s">
        <v>216</v>
      </c>
      <c r="N541" s="38">
        <f>VLOOKUP($E541,'ZipCode Coordinates'!$A:$E,4,FALSE)</f>
        <v>2138420</v>
      </c>
      <c r="O541" s="38">
        <f>VLOOKUP($E541,'ZipCode Coordinates'!$A:$E,5,FALSE)</f>
        <v>6299220</v>
      </c>
      <c r="P541" s="38">
        <f>VLOOKUP($F541,'ZipCode Coordinates'!$A:$E,4,FALSE)</f>
        <v>1844080</v>
      </c>
      <c r="Q541" s="38">
        <f>VLOOKUP($F541,'ZipCode Coordinates'!$A:$E,5,FALSE)</f>
        <v>6278770</v>
      </c>
      <c r="R541" s="230" t="str">
        <f>IFERROR(VLOOKUP($L541,'External Gateways'!$A$6:$D$10,2,FALSE),"")</f>
        <v>I-15</v>
      </c>
      <c r="S541" s="38">
        <f>IFERROR(VLOOKUP($L541,'External Gateways'!$A$6:$D$10,3,FALSE),N541)</f>
        <v>2102195</v>
      </c>
      <c r="T541" s="38">
        <f>IFERROR(VLOOKUP($L541,'External Gateways'!$A$6:$D$10,4,FALSE),O541)</f>
        <v>6289147</v>
      </c>
      <c r="U541" s="231">
        <f t="shared" si="24"/>
        <v>7.1211011888925713</v>
      </c>
      <c r="V541" s="231">
        <f t="shared" si="25"/>
        <v>107.75779762221485</v>
      </c>
    </row>
    <row r="542" spans="1:22" ht="15" customHeight="1" x14ac:dyDescent="0.45">
      <c r="A542" s="216">
        <v>4209</v>
      </c>
      <c r="B542" s="316" t="s">
        <v>378</v>
      </c>
      <c r="C542" s="316" t="s">
        <v>234</v>
      </c>
      <c r="D542" s="316" t="s">
        <v>231</v>
      </c>
      <c r="E542" s="67">
        <v>92591</v>
      </c>
      <c r="F542" s="318">
        <v>92145</v>
      </c>
      <c r="G542" s="317">
        <v>96</v>
      </c>
      <c r="H542" s="316" t="s">
        <v>235</v>
      </c>
      <c r="I542" s="317">
        <v>7</v>
      </c>
      <c r="J542" s="318">
        <f t="shared" si="26"/>
        <v>6</v>
      </c>
      <c r="K542" s="67" t="s">
        <v>271</v>
      </c>
      <c r="L542" s="316" t="s">
        <v>222</v>
      </c>
      <c r="M542" s="316" t="s">
        <v>231</v>
      </c>
      <c r="N542" s="38">
        <f>VLOOKUP($E542,'ZipCode Coordinates'!$A:$E,4,FALSE)</f>
        <v>2138420</v>
      </c>
      <c r="O542" s="38">
        <f>VLOOKUP($E542,'ZipCode Coordinates'!$A:$E,5,FALSE)</f>
        <v>6299220</v>
      </c>
      <c r="P542" s="38">
        <f>VLOOKUP($F542,'ZipCode Coordinates'!$A:$E,4,FALSE)</f>
        <v>1896720</v>
      </c>
      <c r="Q542" s="38">
        <f>VLOOKUP($F542,'ZipCode Coordinates'!$A:$E,5,FALSE)</f>
        <v>6297440</v>
      </c>
      <c r="R542" s="230" t="str">
        <f>IFERROR(VLOOKUP($L542,'External Gateways'!$A$6:$D$10,2,FALSE),"")</f>
        <v>I-15</v>
      </c>
      <c r="S542" s="38">
        <f>IFERROR(VLOOKUP($L542,'External Gateways'!$A$6:$D$10,3,FALSE),N542)</f>
        <v>2102195</v>
      </c>
      <c r="T542" s="38">
        <f>IFERROR(VLOOKUP($L542,'External Gateways'!$A$6:$D$10,4,FALSE),O542)</f>
        <v>6289147</v>
      </c>
      <c r="U542" s="231">
        <f t="shared" si="24"/>
        <v>7.1211011888925713</v>
      </c>
      <c r="V542" s="231">
        <f t="shared" si="25"/>
        <v>81.757797622214852</v>
      </c>
    </row>
    <row r="543" spans="1:22" ht="15" customHeight="1" x14ac:dyDescent="0.45">
      <c r="A543" s="216">
        <v>4210</v>
      </c>
      <c r="B543" s="316" t="s">
        <v>306</v>
      </c>
      <c r="C543" s="316" t="s">
        <v>95</v>
      </c>
      <c r="D543" s="316" t="s">
        <v>216</v>
      </c>
      <c r="E543" s="67">
        <v>92591</v>
      </c>
      <c r="F543" s="318">
        <v>92136</v>
      </c>
      <c r="G543" s="317">
        <v>124</v>
      </c>
      <c r="H543" s="316" t="s">
        <v>313</v>
      </c>
      <c r="I543" s="317">
        <v>7</v>
      </c>
      <c r="J543" s="318">
        <f t="shared" si="26"/>
        <v>6</v>
      </c>
      <c r="K543" s="67" t="s">
        <v>95</v>
      </c>
      <c r="L543" s="316" t="s">
        <v>222</v>
      </c>
      <c r="M543" s="316" t="s">
        <v>216</v>
      </c>
      <c r="N543" s="38">
        <f>VLOOKUP($E543,'ZipCode Coordinates'!$A:$E,4,FALSE)</f>
        <v>2138420</v>
      </c>
      <c r="O543" s="38">
        <f>VLOOKUP($E543,'ZipCode Coordinates'!$A:$E,5,FALSE)</f>
        <v>6299220</v>
      </c>
      <c r="P543" s="38">
        <f>VLOOKUP($F543,'ZipCode Coordinates'!$A:$E,4,FALSE)</f>
        <v>1828370</v>
      </c>
      <c r="Q543" s="38">
        <f>VLOOKUP($F543,'ZipCode Coordinates'!$A:$E,5,FALSE)</f>
        <v>6293940</v>
      </c>
      <c r="R543" s="230" t="str">
        <f>IFERROR(VLOOKUP($L543,'External Gateways'!$A$6:$D$10,2,FALSE),"")</f>
        <v>I-15</v>
      </c>
      <c r="S543" s="38">
        <f>IFERROR(VLOOKUP($L543,'External Gateways'!$A$6:$D$10,3,FALSE),N543)</f>
        <v>2102195</v>
      </c>
      <c r="T543" s="38">
        <f>IFERROR(VLOOKUP($L543,'External Gateways'!$A$6:$D$10,4,FALSE),O543)</f>
        <v>6289147</v>
      </c>
      <c r="U543" s="231">
        <f t="shared" si="24"/>
        <v>7.1211011888925713</v>
      </c>
      <c r="V543" s="231">
        <f t="shared" si="25"/>
        <v>109.75779762221485</v>
      </c>
    </row>
    <row r="544" spans="1:22" ht="15" customHeight="1" x14ac:dyDescent="0.45">
      <c r="A544" s="216">
        <v>4212</v>
      </c>
      <c r="B544" s="316" t="s">
        <v>258</v>
      </c>
      <c r="C544" s="316" t="s">
        <v>95</v>
      </c>
      <c r="D544" s="316" t="s">
        <v>273</v>
      </c>
      <c r="E544" s="67">
        <v>92025</v>
      </c>
      <c r="F544" s="318">
        <v>91962</v>
      </c>
      <c r="G544" s="317">
        <v>134</v>
      </c>
      <c r="H544" s="316" t="s">
        <v>285</v>
      </c>
      <c r="I544" s="317">
        <v>7</v>
      </c>
      <c r="J544" s="318">
        <f t="shared" si="26"/>
        <v>6</v>
      </c>
      <c r="K544" s="67" t="s">
        <v>95</v>
      </c>
      <c r="L544" s="316" t="s">
        <v>224</v>
      </c>
      <c r="M544" s="316" t="s">
        <v>273</v>
      </c>
      <c r="N544" s="38">
        <f>VLOOKUP($E544,'ZipCode Coordinates'!$A:$E,4,FALSE)</f>
        <v>1975260</v>
      </c>
      <c r="O544" s="38">
        <f>VLOOKUP($E544,'ZipCode Coordinates'!$A:$E,5,FALSE)</f>
        <v>6323310</v>
      </c>
      <c r="P544" s="38">
        <f>VLOOKUP($F544,'ZipCode Coordinates'!$A:$E,4,FALSE)</f>
        <v>1874980</v>
      </c>
      <c r="Q544" s="38">
        <f>VLOOKUP($F544,'ZipCode Coordinates'!$A:$E,5,FALSE)</f>
        <v>6499110</v>
      </c>
      <c r="R544" s="230" t="str">
        <f>IFERROR(VLOOKUP($L544,'External Gateways'!$A$6:$D$10,2,FALSE),"")</f>
        <v/>
      </c>
      <c r="S544" s="38">
        <f>IFERROR(VLOOKUP($L544,'External Gateways'!$A$6:$D$10,3,FALSE),N544)</f>
        <v>1975260</v>
      </c>
      <c r="T544" s="38">
        <f>IFERROR(VLOOKUP($L544,'External Gateways'!$A$6:$D$10,4,FALSE),O544)</f>
        <v>6323310</v>
      </c>
      <c r="U544" s="231">
        <f t="shared" si="24"/>
        <v>0</v>
      </c>
      <c r="V544" s="231">
        <f t="shared" si="25"/>
        <v>134</v>
      </c>
    </row>
    <row r="545" spans="1:22" ht="15" customHeight="1" x14ac:dyDescent="0.45">
      <c r="A545" s="216">
        <v>4213</v>
      </c>
      <c r="B545" s="316" t="s">
        <v>272</v>
      </c>
      <c r="C545" s="316" t="s">
        <v>234</v>
      </c>
      <c r="D545" s="316" t="s">
        <v>216</v>
      </c>
      <c r="E545" s="67">
        <v>92592</v>
      </c>
      <c r="F545" s="318">
        <v>92132</v>
      </c>
      <c r="G545" s="317">
        <v>116</v>
      </c>
      <c r="H545" s="316" t="s">
        <v>235</v>
      </c>
      <c r="I545" s="317">
        <v>7</v>
      </c>
      <c r="J545" s="318">
        <f t="shared" si="26"/>
        <v>6</v>
      </c>
      <c r="K545" s="67" t="s">
        <v>271</v>
      </c>
      <c r="L545" s="316" t="s">
        <v>222</v>
      </c>
      <c r="M545" s="316" t="s">
        <v>216</v>
      </c>
      <c r="N545" s="38">
        <f>VLOOKUP($E545,'ZipCode Coordinates'!$A:$E,4,FALSE)</f>
        <v>2128740</v>
      </c>
      <c r="O545" s="38">
        <f>VLOOKUP($E545,'ZipCode Coordinates'!$A:$E,5,FALSE)</f>
        <v>6328900</v>
      </c>
      <c r="P545" s="38">
        <f>VLOOKUP($F545,'ZipCode Coordinates'!$A:$E,4,FALSE)</f>
        <v>1842732</v>
      </c>
      <c r="Q545" s="38">
        <f>VLOOKUP($F545,'ZipCode Coordinates'!$A:$E,5,FALSE)</f>
        <v>6278505</v>
      </c>
      <c r="R545" s="230" t="str">
        <f>IFERROR(VLOOKUP($L545,'External Gateways'!$A$6:$D$10,2,FALSE),"")</f>
        <v>I-15</v>
      </c>
      <c r="S545" s="38">
        <f>IFERROR(VLOOKUP($L545,'External Gateways'!$A$6:$D$10,3,FALSE),N545)</f>
        <v>2102195</v>
      </c>
      <c r="T545" s="38">
        <f>IFERROR(VLOOKUP($L545,'External Gateways'!$A$6:$D$10,4,FALSE),O545)</f>
        <v>6289147</v>
      </c>
      <c r="U545" s="231">
        <f t="shared" si="24"/>
        <v>9.0532245169037147</v>
      </c>
      <c r="V545" s="231">
        <f t="shared" si="25"/>
        <v>97.893550966192578</v>
      </c>
    </row>
    <row r="546" spans="1:22" ht="15" customHeight="1" x14ac:dyDescent="0.45">
      <c r="A546" s="216">
        <v>4215</v>
      </c>
      <c r="B546" s="316" t="s">
        <v>413</v>
      </c>
      <c r="C546" s="316" t="s">
        <v>95</v>
      </c>
      <c r="D546" s="316" t="s">
        <v>216</v>
      </c>
      <c r="E546" s="67">
        <v>92231</v>
      </c>
      <c r="F546" s="318">
        <v>92113</v>
      </c>
      <c r="G546" s="317">
        <v>236</v>
      </c>
      <c r="H546" s="316" t="s">
        <v>267</v>
      </c>
      <c r="I546" s="317">
        <v>8</v>
      </c>
      <c r="J546" s="318">
        <f t="shared" si="26"/>
        <v>7</v>
      </c>
      <c r="K546" s="67" t="s">
        <v>95</v>
      </c>
      <c r="L546" s="316" t="s">
        <v>264</v>
      </c>
      <c r="M546" s="316" t="s">
        <v>216</v>
      </c>
      <c r="N546" s="38">
        <f>VLOOKUP($E546,'ZipCode Coordinates'!$A:$E,4,FALSE)</f>
        <v>1829680</v>
      </c>
      <c r="O546" s="38">
        <f>VLOOKUP($E546,'ZipCode Coordinates'!$A:$E,5,FALSE)</f>
        <v>6778130</v>
      </c>
      <c r="P546" s="38">
        <f>VLOOKUP($F546,'ZipCode Coordinates'!$A:$E,4,FALSE)</f>
        <v>1834470</v>
      </c>
      <c r="Q546" s="38">
        <f>VLOOKUP($F546,'ZipCode Coordinates'!$A:$E,5,FALSE)</f>
        <v>6294590</v>
      </c>
      <c r="R546" s="230" t="str">
        <f>IFERROR(VLOOKUP($L546,'External Gateways'!$A$6:$D$10,2,FALSE),"")</f>
        <v>I-8</v>
      </c>
      <c r="S546" s="38">
        <f>IFERROR(VLOOKUP($L546,'External Gateways'!$A$6:$D$10,3,FALSE),N546)</f>
        <v>1814524</v>
      </c>
      <c r="T546" s="38">
        <f>IFERROR(VLOOKUP($L546,'External Gateways'!$A$6:$D$10,4,FALSE),O546)</f>
        <v>6606089</v>
      </c>
      <c r="U546" s="231">
        <f t="shared" si="24"/>
        <v>32.709715110593962</v>
      </c>
      <c r="V546" s="231">
        <f t="shared" si="25"/>
        <v>170.58056977881208</v>
      </c>
    </row>
    <row r="547" spans="1:22" ht="15" customHeight="1" x14ac:dyDescent="0.45">
      <c r="A547" s="216">
        <v>4216</v>
      </c>
      <c r="B547" s="316" t="s">
        <v>304</v>
      </c>
      <c r="C547" s="316" t="s">
        <v>220</v>
      </c>
      <c r="D547" s="316" t="s">
        <v>231</v>
      </c>
      <c r="E547" s="67">
        <v>92592</v>
      </c>
      <c r="F547" s="318">
        <v>92145</v>
      </c>
      <c r="G547" s="317">
        <v>92</v>
      </c>
      <c r="H547" s="316" t="s">
        <v>239</v>
      </c>
      <c r="I547" s="317">
        <v>7</v>
      </c>
      <c r="J547" s="318">
        <f t="shared" si="26"/>
        <v>6</v>
      </c>
      <c r="K547" s="67" t="s">
        <v>97</v>
      </c>
      <c r="L547" s="316" t="s">
        <v>222</v>
      </c>
      <c r="M547" s="316" t="s">
        <v>231</v>
      </c>
      <c r="N547" s="38">
        <f>VLOOKUP($E547,'ZipCode Coordinates'!$A:$E,4,FALSE)</f>
        <v>2128740</v>
      </c>
      <c r="O547" s="38">
        <f>VLOOKUP($E547,'ZipCode Coordinates'!$A:$E,5,FALSE)</f>
        <v>6328900</v>
      </c>
      <c r="P547" s="38">
        <f>VLOOKUP($F547,'ZipCode Coordinates'!$A:$E,4,FALSE)</f>
        <v>1896720</v>
      </c>
      <c r="Q547" s="38">
        <f>VLOOKUP($F547,'ZipCode Coordinates'!$A:$E,5,FALSE)</f>
        <v>6297440</v>
      </c>
      <c r="R547" s="230" t="str">
        <f>IFERROR(VLOOKUP($L547,'External Gateways'!$A$6:$D$10,2,FALSE),"")</f>
        <v>I-15</v>
      </c>
      <c r="S547" s="38">
        <f>IFERROR(VLOOKUP($L547,'External Gateways'!$A$6:$D$10,3,FALSE),N547)</f>
        <v>2102195</v>
      </c>
      <c r="T547" s="38">
        <f>IFERROR(VLOOKUP($L547,'External Gateways'!$A$6:$D$10,4,FALSE),O547)</f>
        <v>6289147</v>
      </c>
      <c r="U547" s="231">
        <f t="shared" si="24"/>
        <v>9.0532245169037147</v>
      </c>
      <c r="V547" s="231">
        <f t="shared" si="25"/>
        <v>73.893550966192578</v>
      </c>
    </row>
    <row r="548" spans="1:22" ht="15" customHeight="1" x14ac:dyDescent="0.45">
      <c r="A548" s="216">
        <v>4217</v>
      </c>
      <c r="B548" s="316" t="s">
        <v>306</v>
      </c>
      <c r="C548" s="316" t="s">
        <v>95</v>
      </c>
      <c r="D548" s="316" t="s">
        <v>249</v>
      </c>
      <c r="E548" s="67">
        <v>92131</v>
      </c>
      <c r="F548" s="318">
        <v>92010</v>
      </c>
      <c r="G548" s="317">
        <v>52</v>
      </c>
      <c r="H548" s="316" t="s">
        <v>241</v>
      </c>
      <c r="I548" s="317">
        <v>7</v>
      </c>
      <c r="J548" s="318">
        <f t="shared" si="26"/>
        <v>6</v>
      </c>
      <c r="K548" s="67" t="s">
        <v>95</v>
      </c>
      <c r="L548" s="316" t="s">
        <v>231</v>
      </c>
      <c r="M548" s="316" t="s">
        <v>249</v>
      </c>
      <c r="N548" s="38">
        <f>VLOOKUP($E548,'ZipCode Coordinates'!$A:$E,4,FALSE)</f>
        <v>1915270</v>
      </c>
      <c r="O548" s="38">
        <f>VLOOKUP($E548,'ZipCode Coordinates'!$A:$E,5,FALSE)</f>
        <v>6310350</v>
      </c>
      <c r="P548" s="38">
        <f>VLOOKUP($F548,'ZipCode Coordinates'!$A:$E,4,FALSE)</f>
        <v>2002190</v>
      </c>
      <c r="Q548" s="38">
        <f>VLOOKUP($F548,'ZipCode Coordinates'!$A:$E,5,FALSE)</f>
        <v>6245090</v>
      </c>
      <c r="R548" s="230" t="str">
        <f>IFERROR(VLOOKUP($L548,'External Gateways'!$A$6:$D$10,2,FALSE),"")</f>
        <v/>
      </c>
      <c r="S548" s="38">
        <f>IFERROR(VLOOKUP($L548,'External Gateways'!$A$6:$D$10,3,FALSE),N548)</f>
        <v>1915270</v>
      </c>
      <c r="T548" s="38">
        <f>IFERROR(VLOOKUP($L548,'External Gateways'!$A$6:$D$10,4,FALSE),O548)</f>
        <v>6310350</v>
      </c>
      <c r="U548" s="231">
        <f t="shared" si="24"/>
        <v>0</v>
      </c>
      <c r="V548" s="231">
        <f t="shared" si="25"/>
        <v>52</v>
      </c>
    </row>
    <row r="549" spans="1:22" ht="15" customHeight="1" x14ac:dyDescent="0.45">
      <c r="A549" s="216">
        <v>4218</v>
      </c>
      <c r="B549" s="316" t="s">
        <v>397</v>
      </c>
      <c r="C549" s="316" t="s">
        <v>220</v>
      </c>
      <c r="D549" s="316" t="s">
        <v>216</v>
      </c>
      <c r="E549" s="67">
        <v>92057</v>
      </c>
      <c r="F549" s="318">
        <v>92101</v>
      </c>
      <c r="G549" s="317">
        <v>88</v>
      </c>
      <c r="H549" s="316" t="s">
        <v>239</v>
      </c>
      <c r="I549" s="317">
        <v>7</v>
      </c>
      <c r="J549" s="318">
        <f t="shared" si="26"/>
        <v>6</v>
      </c>
      <c r="K549" s="67" t="s">
        <v>97</v>
      </c>
      <c r="L549" s="316" t="s">
        <v>249</v>
      </c>
      <c r="M549" s="316" t="s">
        <v>216</v>
      </c>
      <c r="N549" s="38">
        <f>VLOOKUP($E549,'ZipCode Coordinates'!$A:$E,4,FALSE)</f>
        <v>2037040</v>
      </c>
      <c r="O549" s="38">
        <f>VLOOKUP($E549,'ZipCode Coordinates'!$A:$E,5,FALSE)</f>
        <v>6243630</v>
      </c>
      <c r="P549" s="38">
        <f>VLOOKUP($F549,'ZipCode Coordinates'!$A:$E,4,FALSE)</f>
        <v>1844080</v>
      </c>
      <c r="Q549" s="38">
        <f>VLOOKUP($F549,'ZipCode Coordinates'!$A:$E,5,FALSE)</f>
        <v>6278770</v>
      </c>
      <c r="R549" s="230" t="str">
        <f>IFERROR(VLOOKUP($L549,'External Gateways'!$A$6:$D$10,2,FALSE),"")</f>
        <v/>
      </c>
      <c r="S549" s="38">
        <f>IFERROR(VLOOKUP($L549,'External Gateways'!$A$6:$D$10,3,FALSE),N549)</f>
        <v>2037040</v>
      </c>
      <c r="T549" s="38">
        <f>IFERROR(VLOOKUP($L549,'External Gateways'!$A$6:$D$10,4,FALSE),O549)</f>
        <v>6243630</v>
      </c>
      <c r="U549" s="231">
        <f t="shared" si="24"/>
        <v>0</v>
      </c>
      <c r="V549" s="231">
        <f t="shared" si="25"/>
        <v>88</v>
      </c>
    </row>
    <row r="550" spans="1:22" ht="15" customHeight="1" x14ac:dyDescent="0.45">
      <c r="A550" s="216">
        <v>4220</v>
      </c>
      <c r="B550" s="316" t="s">
        <v>414</v>
      </c>
      <c r="C550" s="316" t="s">
        <v>234</v>
      </c>
      <c r="D550" s="316" t="s">
        <v>218</v>
      </c>
      <c r="E550" s="67">
        <v>92592</v>
      </c>
      <c r="F550" s="318">
        <v>92173</v>
      </c>
      <c r="G550" s="317">
        <v>140</v>
      </c>
      <c r="H550" s="316" t="s">
        <v>239</v>
      </c>
      <c r="I550" s="317">
        <v>7</v>
      </c>
      <c r="J550" s="318">
        <f t="shared" si="26"/>
        <v>6</v>
      </c>
      <c r="K550" s="67" t="s">
        <v>271</v>
      </c>
      <c r="L550" s="316" t="s">
        <v>222</v>
      </c>
      <c r="M550" s="316" t="s">
        <v>218</v>
      </c>
      <c r="N550" s="38">
        <f>VLOOKUP($E550,'ZipCode Coordinates'!$A:$E,4,FALSE)</f>
        <v>2128740</v>
      </c>
      <c r="O550" s="38">
        <f>VLOOKUP($E550,'ZipCode Coordinates'!$A:$E,5,FALSE)</f>
        <v>6328900</v>
      </c>
      <c r="P550" s="38">
        <f>VLOOKUP($F550,'ZipCode Coordinates'!$A:$E,4,FALSE)</f>
        <v>1782600</v>
      </c>
      <c r="Q550" s="38">
        <f>VLOOKUP($F550,'ZipCode Coordinates'!$A:$E,5,FALSE)</f>
        <v>6315070</v>
      </c>
      <c r="R550" s="230" t="str">
        <f>IFERROR(VLOOKUP($L550,'External Gateways'!$A$6:$D$10,2,FALSE),"")</f>
        <v>I-15</v>
      </c>
      <c r="S550" s="38">
        <f>IFERROR(VLOOKUP($L550,'External Gateways'!$A$6:$D$10,3,FALSE),N550)</f>
        <v>2102195</v>
      </c>
      <c r="T550" s="38">
        <f>IFERROR(VLOOKUP($L550,'External Gateways'!$A$6:$D$10,4,FALSE),O550)</f>
        <v>6289147</v>
      </c>
      <c r="U550" s="231">
        <f t="shared" si="24"/>
        <v>9.0532245169037147</v>
      </c>
      <c r="V550" s="231">
        <f t="shared" si="25"/>
        <v>121.89355096619258</v>
      </c>
    </row>
    <row r="551" spans="1:22" ht="15" customHeight="1" x14ac:dyDescent="0.45">
      <c r="A551" s="216">
        <v>4222</v>
      </c>
      <c r="B551" s="316" t="s">
        <v>394</v>
      </c>
      <c r="C551" s="316" t="s">
        <v>234</v>
      </c>
      <c r="D551" s="316" t="s">
        <v>273</v>
      </c>
      <c r="E551" s="67">
        <v>92231</v>
      </c>
      <c r="F551" s="318">
        <v>91906</v>
      </c>
      <c r="G551" s="317">
        <v>118</v>
      </c>
      <c r="H551" s="316" t="s">
        <v>235</v>
      </c>
      <c r="I551" s="317">
        <v>7</v>
      </c>
      <c r="J551" s="318">
        <f t="shared" si="26"/>
        <v>6</v>
      </c>
      <c r="K551" s="67" t="s">
        <v>271</v>
      </c>
      <c r="L551" s="316" t="s">
        <v>264</v>
      </c>
      <c r="M551" s="316" t="s">
        <v>273</v>
      </c>
      <c r="N551" s="38">
        <f>VLOOKUP($E551,'ZipCode Coordinates'!$A:$E,4,FALSE)</f>
        <v>1829680</v>
      </c>
      <c r="O551" s="38">
        <f>VLOOKUP($E551,'ZipCode Coordinates'!$A:$E,5,FALSE)</f>
        <v>6778130</v>
      </c>
      <c r="P551" s="38">
        <f>VLOOKUP($F551,'ZipCode Coordinates'!$A:$E,4,FALSE)</f>
        <v>1833150</v>
      </c>
      <c r="Q551" s="38">
        <f>VLOOKUP($F551,'ZipCode Coordinates'!$A:$E,5,FALSE)</f>
        <v>6479630</v>
      </c>
      <c r="R551" s="230" t="str">
        <f>IFERROR(VLOOKUP($L551,'External Gateways'!$A$6:$D$10,2,FALSE),"")</f>
        <v>I-8</v>
      </c>
      <c r="S551" s="38">
        <f>IFERROR(VLOOKUP($L551,'External Gateways'!$A$6:$D$10,3,FALSE),N551)</f>
        <v>1814524</v>
      </c>
      <c r="T551" s="38">
        <f>IFERROR(VLOOKUP($L551,'External Gateways'!$A$6:$D$10,4,FALSE),O551)</f>
        <v>6606089</v>
      </c>
      <c r="U551" s="231">
        <f t="shared" si="24"/>
        <v>32.709715110593962</v>
      </c>
      <c r="V551" s="231">
        <f t="shared" si="25"/>
        <v>52.580569778812077</v>
      </c>
    </row>
    <row r="552" spans="1:22" ht="15" customHeight="1" x14ac:dyDescent="0.45">
      <c r="A552" s="216">
        <v>4224</v>
      </c>
      <c r="B552" s="316" t="s">
        <v>302</v>
      </c>
      <c r="C552" s="316" t="s">
        <v>251</v>
      </c>
      <c r="D552" s="316" t="s">
        <v>231</v>
      </c>
      <c r="E552" s="67">
        <v>92563</v>
      </c>
      <c r="F552" s="318">
        <v>92037</v>
      </c>
      <c r="G552" s="317">
        <v>126</v>
      </c>
      <c r="H552" s="316" t="s">
        <v>239</v>
      </c>
      <c r="I552" s="317">
        <v>7</v>
      </c>
      <c r="J552" s="318">
        <f t="shared" si="26"/>
        <v>6</v>
      </c>
      <c r="K552" s="67" t="s">
        <v>97</v>
      </c>
      <c r="L552" s="316" t="s">
        <v>222</v>
      </c>
      <c r="M552" s="316" t="s">
        <v>231</v>
      </c>
      <c r="N552" s="38">
        <f>VLOOKUP($E552,'ZipCode Coordinates'!$A:$E,4,FALSE)</f>
        <v>2156450</v>
      </c>
      <c r="O552" s="38">
        <f>VLOOKUP($E552,'ZipCode Coordinates'!$A:$E,5,FALSE)</f>
        <v>6288710</v>
      </c>
      <c r="P552" s="38">
        <f>VLOOKUP($F552,'ZipCode Coordinates'!$A:$E,4,FALSE)</f>
        <v>1891270</v>
      </c>
      <c r="Q552" s="38">
        <f>VLOOKUP($F552,'ZipCode Coordinates'!$A:$E,5,FALSE)</f>
        <v>6254020</v>
      </c>
      <c r="R552" s="230" t="str">
        <f>IFERROR(VLOOKUP($L552,'External Gateways'!$A$6:$D$10,2,FALSE),"")</f>
        <v>I-15</v>
      </c>
      <c r="S552" s="38">
        <f>IFERROR(VLOOKUP($L552,'External Gateways'!$A$6:$D$10,3,FALSE),N552)</f>
        <v>2102195</v>
      </c>
      <c r="T552" s="38">
        <f>IFERROR(VLOOKUP($L552,'External Gateways'!$A$6:$D$10,4,FALSE),O552)</f>
        <v>6289147</v>
      </c>
      <c r="U552" s="231">
        <f t="shared" si="24"/>
        <v>10.275901494735123</v>
      </c>
      <c r="V552" s="231">
        <f t="shared" si="25"/>
        <v>105.44819701052975</v>
      </c>
    </row>
    <row r="553" spans="1:22" ht="15" customHeight="1" x14ac:dyDescent="0.45">
      <c r="A553" s="216">
        <v>4228</v>
      </c>
      <c r="B553" s="316" t="s">
        <v>415</v>
      </c>
      <c r="C553" s="316" t="s">
        <v>416</v>
      </c>
      <c r="D553" s="316" t="s">
        <v>273</v>
      </c>
      <c r="E553" s="67">
        <v>92029</v>
      </c>
      <c r="F553" s="318">
        <v>91962</v>
      </c>
      <c r="G553" s="317">
        <v>134</v>
      </c>
      <c r="H553" s="316" t="s">
        <v>310</v>
      </c>
      <c r="I553" s="317">
        <v>7</v>
      </c>
      <c r="J553" s="318">
        <f t="shared" si="26"/>
        <v>6</v>
      </c>
      <c r="K553" s="67" t="s">
        <v>97</v>
      </c>
      <c r="L553" s="316" t="s">
        <v>224</v>
      </c>
      <c r="M553" s="316" t="s">
        <v>273</v>
      </c>
      <c r="N553" s="38">
        <f>VLOOKUP($E553,'ZipCode Coordinates'!$A:$E,4,FALSE)</f>
        <v>1974260</v>
      </c>
      <c r="O553" s="38">
        <f>VLOOKUP($E553,'ZipCode Coordinates'!$A:$E,5,FALSE)</f>
        <v>6291680</v>
      </c>
      <c r="P553" s="38">
        <f>VLOOKUP($F553,'ZipCode Coordinates'!$A:$E,4,FALSE)</f>
        <v>1874980</v>
      </c>
      <c r="Q553" s="38">
        <f>VLOOKUP($F553,'ZipCode Coordinates'!$A:$E,5,FALSE)</f>
        <v>6499110</v>
      </c>
      <c r="R553" s="230" t="str">
        <f>IFERROR(VLOOKUP($L553,'External Gateways'!$A$6:$D$10,2,FALSE),"")</f>
        <v/>
      </c>
      <c r="S553" s="38">
        <f>IFERROR(VLOOKUP($L553,'External Gateways'!$A$6:$D$10,3,FALSE),N553)</f>
        <v>1974260</v>
      </c>
      <c r="T553" s="38">
        <f>IFERROR(VLOOKUP($L553,'External Gateways'!$A$6:$D$10,4,FALSE),O553)</f>
        <v>6291680</v>
      </c>
      <c r="U553" s="231">
        <f t="shared" si="24"/>
        <v>0</v>
      </c>
      <c r="V553" s="231">
        <f t="shared" si="25"/>
        <v>134</v>
      </c>
    </row>
    <row r="554" spans="1:22" ht="15" customHeight="1" x14ac:dyDescent="0.45">
      <c r="A554" s="216">
        <v>4229</v>
      </c>
      <c r="B554" s="316" t="s">
        <v>272</v>
      </c>
      <c r="C554" s="316" t="s">
        <v>234</v>
      </c>
      <c r="D554" s="316" t="s">
        <v>216</v>
      </c>
      <c r="E554" s="67">
        <v>92592</v>
      </c>
      <c r="F554" s="318">
        <v>92135</v>
      </c>
      <c r="G554" s="317">
        <v>124</v>
      </c>
      <c r="H554" s="316" t="s">
        <v>313</v>
      </c>
      <c r="I554" s="317">
        <v>7</v>
      </c>
      <c r="J554" s="318">
        <f t="shared" si="26"/>
        <v>6</v>
      </c>
      <c r="K554" s="67" t="s">
        <v>271</v>
      </c>
      <c r="L554" s="316" t="s">
        <v>222</v>
      </c>
      <c r="M554" s="316" t="s">
        <v>216</v>
      </c>
      <c r="N554" s="38">
        <f>VLOOKUP($E554,'ZipCode Coordinates'!$A:$E,4,FALSE)</f>
        <v>2128740</v>
      </c>
      <c r="O554" s="38">
        <f>VLOOKUP($E554,'ZipCode Coordinates'!$A:$E,5,FALSE)</f>
        <v>6328900</v>
      </c>
      <c r="P554" s="38">
        <f>VLOOKUP($F554,'ZipCode Coordinates'!$A:$E,4,FALSE)</f>
        <v>1835720</v>
      </c>
      <c r="Q554" s="38">
        <f>VLOOKUP($F554,'ZipCode Coordinates'!$A:$E,5,FALSE)</f>
        <v>6266670</v>
      </c>
      <c r="R554" s="230" t="str">
        <f>IFERROR(VLOOKUP($L554,'External Gateways'!$A$6:$D$10,2,FALSE),"")</f>
        <v>I-15</v>
      </c>
      <c r="S554" s="38">
        <f>IFERROR(VLOOKUP($L554,'External Gateways'!$A$6:$D$10,3,FALSE),N554)</f>
        <v>2102195</v>
      </c>
      <c r="T554" s="38">
        <f>IFERROR(VLOOKUP($L554,'External Gateways'!$A$6:$D$10,4,FALSE),O554)</f>
        <v>6289147</v>
      </c>
      <c r="U554" s="231">
        <f t="shared" si="24"/>
        <v>9.0532245169037147</v>
      </c>
      <c r="V554" s="231">
        <f t="shared" si="25"/>
        <v>105.89355096619258</v>
      </c>
    </row>
    <row r="555" spans="1:22" ht="15" customHeight="1" x14ac:dyDescent="0.45">
      <c r="A555" s="216">
        <v>4230</v>
      </c>
      <c r="B555" s="316" t="s">
        <v>215</v>
      </c>
      <c r="C555" s="316" t="s">
        <v>95</v>
      </c>
      <c r="D555" s="316" t="s">
        <v>231</v>
      </c>
      <c r="E555" s="67">
        <v>92530</v>
      </c>
      <c r="F555" s="318">
        <v>92111</v>
      </c>
      <c r="G555" s="317">
        <v>144</v>
      </c>
      <c r="H555" s="316" t="s">
        <v>274</v>
      </c>
      <c r="I555" s="317">
        <v>7</v>
      </c>
      <c r="J555" s="318">
        <f t="shared" si="26"/>
        <v>6</v>
      </c>
      <c r="K555" s="67" t="s">
        <v>95</v>
      </c>
      <c r="L555" s="316" t="s">
        <v>222</v>
      </c>
      <c r="M555" s="316" t="s">
        <v>231</v>
      </c>
      <c r="N555" s="38">
        <f>VLOOKUP($E555,'ZipCode Coordinates'!$A:$E,4,FALSE)</f>
        <v>2166440</v>
      </c>
      <c r="O555" s="38">
        <f>VLOOKUP($E555,'ZipCode Coordinates'!$A:$E,5,FALSE)</f>
        <v>6212730</v>
      </c>
      <c r="P555" s="38">
        <f>VLOOKUP($F555,'ZipCode Coordinates'!$A:$E,4,FALSE)</f>
        <v>1876680</v>
      </c>
      <c r="Q555" s="38">
        <f>VLOOKUP($F555,'ZipCode Coordinates'!$A:$E,5,FALSE)</f>
        <v>6279830</v>
      </c>
      <c r="R555" s="230" t="str">
        <f>IFERROR(VLOOKUP($L555,'External Gateways'!$A$6:$D$10,2,FALSE),"")</f>
        <v>I-15</v>
      </c>
      <c r="S555" s="38">
        <f>IFERROR(VLOOKUP($L555,'External Gateways'!$A$6:$D$10,3,FALSE),N555)</f>
        <v>2102195</v>
      </c>
      <c r="T555" s="38">
        <f>IFERROR(VLOOKUP($L555,'External Gateways'!$A$6:$D$10,4,FALSE),O555)</f>
        <v>6289147</v>
      </c>
      <c r="U555" s="231">
        <f t="shared" si="24"/>
        <v>18.908097166137583</v>
      </c>
      <c r="V555" s="231">
        <f t="shared" si="25"/>
        <v>106.18380566772484</v>
      </c>
    </row>
    <row r="556" spans="1:22" ht="15" customHeight="1" x14ac:dyDescent="0.45">
      <c r="A556" s="216">
        <v>4231</v>
      </c>
      <c r="B556" s="316" t="s">
        <v>417</v>
      </c>
      <c r="C556" s="316" t="s">
        <v>95</v>
      </c>
      <c r="D556" s="316" t="s">
        <v>227</v>
      </c>
      <c r="E556" s="67">
        <v>92591</v>
      </c>
      <c r="F556" s="318">
        <v>92020</v>
      </c>
      <c r="G556" s="317">
        <v>122</v>
      </c>
      <c r="H556" s="316" t="s">
        <v>310</v>
      </c>
      <c r="I556" s="317">
        <v>7</v>
      </c>
      <c r="J556" s="318">
        <f t="shared" si="26"/>
        <v>6</v>
      </c>
      <c r="K556" s="67" t="s">
        <v>95</v>
      </c>
      <c r="L556" s="316" t="s">
        <v>222</v>
      </c>
      <c r="M556" s="316" t="s">
        <v>227</v>
      </c>
      <c r="N556" s="38">
        <f>VLOOKUP($E556,'ZipCode Coordinates'!$A:$E,4,FALSE)</f>
        <v>2138420</v>
      </c>
      <c r="O556" s="38">
        <f>VLOOKUP($E556,'ZipCode Coordinates'!$A:$E,5,FALSE)</f>
        <v>6299220</v>
      </c>
      <c r="P556" s="38">
        <f>VLOOKUP($F556,'ZipCode Coordinates'!$A:$E,4,FALSE)</f>
        <v>1870340</v>
      </c>
      <c r="Q556" s="38">
        <f>VLOOKUP($F556,'ZipCode Coordinates'!$A:$E,5,FALSE)</f>
        <v>6340260</v>
      </c>
      <c r="R556" s="230" t="str">
        <f>IFERROR(VLOOKUP($L556,'External Gateways'!$A$6:$D$10,2,FALSE),"")</f>
        <v>I-15</v>
      </c>
      <c r="S556" s="38">
        <f>IFERROR(VLOOKUP($L556,'External Gateways'!$A$6:$D$10,3,FALSE),N556)</f>
        <v>2102195</v>
      </c>
      <c r="T556" s="38">
        <f>IFERROR(VLOOKUP($L556,'External Gateways'!$A$6:$D$10,4,FALSE),O556)</f>
        <v>6289147</v>
      </c>
      <c r="U556" s="231">
        <f t="shared" si="24"/>
        <v>7.1211011888925713</v>
      </c>
      <c r="V556" s="231">
        <f t="shared" si="25"/>
        <v>107.75779762221485</v>
      </c>
    </row>
    <row r="557" spans="1:22" ht="15" customHeight="1" x14ac:dyDescent="0.45">
      <c r="A557" s="216">
        <v>4232</v>
      </c>
      <c r="B557" s="316" t="s">
        <v>418</v>
      </c>
      <c r="C557" s="316" t="s">
        <v>234</v>
      </c>
      <c r="D557" s="316" t="s">
        <v>216</v>
      </c>
      <c r="E557" s="67">
        <v>91911</v>
      </c>
      <c r="F557" s="318">
        <v>92113</v>
      </c>
      <c r="G557" s="317">
        <v>22</v>
      </c>
      <c r="H557" s="316" t="s">
        <v>235</v>
      </c>
      <c r="I557" s="317">
        <v>7</v>
      </c>
      <c r="J557" s="318">
        <f t="shared" si="26"/>
        <v>6</v>
      </c>
      <c r="K557" s="67" t="s">
        <v>271</v>
      </c>
      <c r="L557" s="316" t="s">
        <v>218</v>
      </c>
      <c r="M557" s="316" t="s">
        <v>216</v>
      </c>
      <c r="N557" s="38">
        <f>VLOOKUP($E557,'ZipCode Coordinates'!$A:$E,4,FALSE)</f>
        <v>1801570</v>
      </c>
      <c r="O557" s="38">
        <f>VLOOKUP($E557,'ZipCode Coordinates'!$A:$E,5,FALSE)</f>
        <v>6315270</v>
      </c>
      <c r="P557" s="38">
        <f>VLOOKUP($F557,'ZipCode Coordinates'!$A:$E,4,FALSE)</f>
        <v>1834470</v>
      </c>
      <c r="Q557" s="38">
        <f>VLOOKUP($F557,'ZipCode Coordinates'!$A:$E,5,FALSE)</f>
        <v>6294590</v>
      </c>
      <c r="R557" s="230" t="str">
        <f>IFERROR(VLOOKUP($L557,'External Gateways'!$A$6:$D$10,2,FALSE),"")</f>
        <v/>
      </c>
      <c r="S557" s="38">
        <f>IFERROR(VLOOKUP($L557,'External Gateways'!$A$6:$D$10,3,FALSE),N557)</f>
        <v>1801570</v>
      </c>
      <c r="T557" s="38">
        <f>IFERROR(VLOOKUP($L557,'External Gateways'!$A$6:$D$10,4,FALSE),O557)</f>
        <v>6315270</v>
      </c>
      <c r="U557" s="231">
        <f t="shared" si="24"/>
        <v>0</v>
      </c>
      <c r="V557" s="231">
        <f t="shared" si="25"/>
        <v>22</v>
      </c>
    </row>
    <row r="558" spans="1:22" ht="15" customHeight="1" x14ac:dyDescent="0.45">
      <c r="A558" s="216">
        <v>4340</v>
      </c>
      <c r="B558" s="316" t="s">
        <v>276</v>
      </c>
      <c r="C558" s="316" t="s">
        <v>220</v>
      </c>
      <c r="D558" s="316" t="s">
        <v>216</v>
      </c>
      <c r="E558" s="67">
        <v>92591</v>
      </c>
      <c r="F558" s="318">
        <v>92136</v>
      </c>
      <c r="G558" s="317">
        <v>134</v>
      </c>
      <c r="H558" s="316" t="s">
        <v>241</v>
      </c>
      <c r="I558" s="317">
        <v>7</v>
      </c>
      <c r="J558" s="318">
        <f t="shared" si="26"/>
        <v>6</v>
      </c>
      <c r="K558" s="67" t="s">
        <v>97</v>
      </c>
      <c r="L558" s="316" t="s">
        <v>222</v>
      </c>
      <c r="M558" s="316" t="s">
        <v>216</v>
      </c>
      <c r="N558" s="38">
        <f>VLOOKUP($E558,'ZipCode Coordinates'!$A:$E,4,FALSE)</f>
        <v>2138420</v>
      </c>
      <c r="O558" s="38">
        <f>VLOOKUP($E558,'ZipCode Coordinates'!$A:$E,5,FALSE)</f>
        <v>6299220</v>
      </c>
      <c r="P558" s="38">
        <f>VLOOKUP($F558,'ZipCode Coordinates'!$A:$E,4,FALSE)</f>
        <v>1828370</v>
      </c>
      <c r="Q558" s="38">
        <f>VLOOKUP($F558,'ZipCode Coordinates'!$A:$E,5,FALSE)</f>
        <v>6293940</v>
      </c>
      <c r="R558" s="230" t="str">
        <f>IFERROR(VLOOKUP($L558,'External Gateways'!$A$6:$D$10,2,FALSE),"")</f>
        <v>I-15</v>
      </c>
      <c r="S558" s="38">
        <f>IFERROR(VLOOKUP($L558,'External Gateways'!$A$6:$D$10,3,FALSE),N558)</f>
        <v>2102195</v>
      </c>
      <c r="T558" s="38">
        <f>IFERROR(VLOOKUP($L558,'External Gateways'!$A$6:$D$10,4,FALSE),O558)</f>
        <v>6289147</v>
      </c>
      <c r="U558" s="231">
        <f t="shared" si="24"/>
        <v>7.1211011888925713</v>
      </c>
      <c r="V558" s="231">
        <f t="shared" si="25"/>
        <v>119.75779762221485</v>
      </c>
    </row>
    <row r="559" spans="1:22" ht="15" customHeight="1" x14ac:dyDescent="0.45">
      <c r="A559" s="216">
        <v>4341</v>
      </c>
      <c r="B559" s="316" t="s">
        <v>380</v>
      </c>
      <c r="C559" s="316" t="s">
        <v>95</v>
      </c>
      <c r="D559" s="316" t="s">
        <v>216</v>
      </c>
      <c r="E559" s="67">
        <v>92563</v>
      </c>
      <c r="F559" s="318">
        <v>92118</v>
      </c>
      <c r="G559" s="317">
        <v>140</v>
      </c>
      <c r="H559" s="316" t="s">
        <v>310</v>
      </c>
      <c r="I559" s="317">
        <v>7</v>
      </c>
      <c r="J559" s="318">
        <f t="shared" si="26"/>
        <v>6</v>
      </c>
      <c r="K559" s="67" t="s">
        <v>95</v>
      </c>
      <c r="L559" s="316" t="s">
        <v>222</v>
      </c>
      <c r="M559" s="316" t="s">
        <v>216</v>
      </c>
      <c r="N559" s="38">
        <f>VLOOKUP($E559,'ZipCode Coordinates'!$A:$E,4,FALSE)</f>
        <v>2156450</v>
      </c>
      <c r="O559" s="38">
        <f>VLOOKUP($E559,'ZipCode Coordinates'!$A:$E,5,FALSE)</f>
        <v>6288710</v>
      </c>
      <c r="P559" s="38">
        <f>VLOOKUP($F559,'ZipCode Coordinates'!$A:$E,4,FALSE)</f>
        <v>1826350</v>
      </c>
      <c r="Q559" s="38">
        <f>VLOOKUP($F559,'ZipCode Coordinates'!$A:$E,5,FALSE)</f>
        <v>6279120</v>
      </c>
      <c r="R559" s="230" t="str">
        <f>IFERROR(VLOOKUP($L559,'External Gateways'!$A$6:$D$10,2,FALSE),"")</f>
        <v>I-15</v>
      </c>
      <c r="S559" s="38">
        <f>IFERROR(VLOOKUP($L559,'External Gateways'!$A$6:$D$10,3,FALSE),N559)</f>
        <v>2102195</v>
      </c>
      <c r="T559" s="38">
        <f>IFERROR(VLOOKUP($L559,'External Gateways'!$A$6:$D$10,4,FALSE),O559)</f>
        <v>6289147</v>
      </c>
      <c r="U559" s="231">
        <f t="shared" si="24"/>
        <v>10.275901494735123</v>
      </c>
      <c r="V559" s="231">
        <f t="shared" si="25"/>
        <v>119.44819701052975</v>
      </c>
    </row>
    <row r="560" spans="1:22" ht="15" customHeight="1" x14ac:dyDescent="0.45">
      <c r="A560" s="216">
        <v>4343</v>
      </c>
      <c r="B560" s="316" t="s">
        <v>328</v>
      </c>
      <c r="C560" s="316" t="s">
        <v>95</v>
      </c>
      <c r="D560" s="316" t="s">
        <v>249</v>
      </c>
      <c r="E560" s="67">
        <v>92592</v>
      </c>
      <c r="F560" s="318">
        <v>92010</v>
      </c>
      <c r="G560" s="317">
        <v>74</v>
      </c>
      <c r="H560" s="316" t="s">
        <v>241</v>
      </c>
      <c r="I560" s="317">
        <v>7</v>
      </c>
      <c r="J560" s="318">
        <f t="shared" si="26"/>
        <v>6</v>
      </c>
      <c r="K560" s="67" t="s">
        <v>95</v>
      </c>
      <c r="L560" s="316" t="s">
        <v>222</v>
      </c>
      <c r="M560" s="316" t="s">
        <v>249</v>
      </c>
      <c r="N560" s="38">
        <f>VLOOKUP($E560,'ZipCode Coordinates'!$A:$E,4,FALSE)</f>
        <v>2128740</v>
      </c>
      <c r="O560" s="38">
        <f>VLOOKUP($E560,'ZipCode Coordinates'!$A:$E,5,FALSE)</f>
        <v>6328900</v>
      </c>
      <c r="P560" s="38">
        <f>VLOOKUP($F560,'ZipCode Coordinates'!$A:$E,4,FALSE)</f>
        <v>2002190</v>
      </c>
      <c r="Q560" s="38">
        <f>VLOOKUP($F560,'ZipCode Coordinates'!$A:$E,5,FALSE)</f>
        <v>6245090</v>
      </c>
      <c r="R560" s="230" t="str">
        <f>IFERROR(VLOOKUP($L560,'External Gateways'!$A$6:$D$10,2,FALSE),"")</f>
        <v>I-15</v>
      </c>
      <c r="S560" s="38">
        <f>IFERROR(VLOOKUP($L560,'External Gateways'!$A$6:$D$10,3,FALSE),N560)</f>
        <v>2102195</v>
      </c>
      <c r="T560" s="38">
        <f>IFERROR(VLOOKUP($L560,'External Gateways'!$A$6:$D$10,4,FALSE),O560)</f>
        <v>6289147</v>
      </c>
      <c r="U560" s="231">
        <f t="shared" si="24"/>
        <v>9.0532245169037147</v>
      </c>
      <c r="V560" s="231">
        <f t="shared" si="25"/>
        <v>55.893550966192571</v>
      </c>
    </row>
    <row r="561" spans="1:22" ht="15" customHeight="1" x14ac:dyDescent="0.45">
      <c r="A561" s="216">
        <v>4344</v>
      </c>
      <c r="B561" s="316" t="s">
        <v>397</v>
      </c>
      <c r="C561" s="316" t="s">
        <v>220</v>
      </c>
      <c r="D561" s="316" t="s">
        <v>231</v>
      </c>
      <c r="E561" s="67">
        <v>92071</v>
      </c>
      <c r="F561" s="318">
        <v>92117</v>
      </c>
      <c r="G561" s="317">
        <v>32</v>
      </c>
      <c r="H561" s="316" t="s">
        <v>241</v>
      </c>
      <c r="I561" s="317">
        <v>7</v>
      </c>
      <c r="J561" s="318">
        <f t="shared" si="26"/>
        <v>6</v>
      </c>
      <c r="K561" s="67" t="s">
        <v>97</v>
      </c>
      <c r="L561" s="316" t="s">
        <v>227</v>
      </c>
      <c r="M561" s="316" t="s">
        <v>231</v>
      </c>
      <c r="N561" s="38">
        <f>VLOOKUP($E561,'ZipCode Coordinates'!$A:$E,4,FALSE)</f>
        <v>1895600</v>
      </c>
      <c r="O561" s="38">
        <f>VLOOKUP($E561,'ZipCode Coordinates'!$A:$E,5,FALSE)</f>
        <v>6327040</v>
      </c>
      <c r="P561" s="38">
        <f>VLOOKUP($F561,'ZipCode Coordinates'!$A:$E,4,FALSE)</f>
        <v>1881200</v>
      </c>
      <c r="Q561" s="38">
        <f>VLOOKUP($F561,'ZipCode Coordinates'!$A:$E,5,FALSE)</f>
        <v>6269850</v>
      </c>
      <c r="R561" s="230" t="str">
        <f>IFERROR(VLOOKUP($L561,'External Gateways'!$A$6:$D$10,2,FALSE),"")</f>
        <v/>
      </c>
      <c r="S561" s="38">
        <f>IFERROR(VLOOKUP($L561,'External Gateways'!$A$6:$D$10,3,FALSE),N561)</f>
        <v>1895600</v>
      </c>
      <c r="T561" s="38">
        <f>IFERROR(VLOOKUP($L561,'External Gateways'!$A$6:$D$10,4,FALSE),O561)</f>
        <v>6327040</v>
      </c>
      <c r="U561" s="231">
        <f t="shared" si="24"/>
        <v>0</v>
      </c>
      <c r="V561" s="231">
        <f t="shared" si="25"/>
        <v>32</v>
      </c>
    </row>
    <row r="562" spans="1:22" ht="15" customHeight="1" x14ac:dyDescent="0.45">
      <c r="A562" s="216">
        <v>4345</v>
      </c>
      <c r="B562" s="316" t="s">
        <v>333</v>
      </c>
      <c r="C562" s="316" t="s">
        <v>308</v>
      </c>
      <c r="D562" s="316" t="s">
        <v>231</v>
      </c>
      <c r="E562" s="67">
        <v>92585</v>
      </c>
      <c r="F562" s="318">
        <v>92108</v>
      </c>
      <c r="G562" s="317">
        <v>144</v>
      </c>
      <c r="H562" s="316" t="s">
        <v>241</v>
      </c>
      <c r="I562" s="317">
        <v>7</v>
      </c>
      <c r="J562" s="318">
        <f t="shared" si="26"/>
        <v>6</v>
      </c>
      <c r="K562" s="67" t="s">
        <v>97</v>
      </c>
      <c r="L562" s="316" t="s">
        <v>222</v>
      </c>
      <c r="M562" s="316" t="s">
        <v>231</v>
      </c>
      <c r="N562" s="38">
        <f>VLOOKUP($E562,'ZipCode Coordinates'!$A:$E,4,FALSE)</f>
        <v>2214990</v>
      </c>
      <c r="O562" s="38">
        <f>VLOOKUP($E562,'ZipCode Coordinates'!$A:$E,5,FALSE)</f>
        <v>6281980</v>
      </c>
      <c r="P562" s="38">
        <f>VLOOKUP($F562,'ZipCode Coordinates'!$A:$E,4,FALSE)</f>
        <v>1862470</v>
      </c>
      <c r="Q562" s="38">
        <f>VLOOKUP($F562,'ZipCode Coordinates'!$A:$E,5,FALSE)</f>
        <v>6286860</v>
      </c>
      <c r="R562" s="230" t="str">
        <f>IFERROR(VLOOKUP($L562,'External Gateways'!$A$6:$D$10,2,FALSE),"")</f>
        <v>I-15</v>
      </c>
      <c r="S562" s="38">
        <f>IFERROR(VLOOKUP($L562,'External Gateways'!$A$6:$D$10,3,FALSE),N562)</f>
        <v>2102195</v>
      </c>
      <c r="T562" s="38">
        <f>IFERROR(VLOOKUP($L562,'External Gateways'!$A$6:$D$10,4,FALSE),O562)</f>
        <v>6289147</v>
      </c>
      <c r="U562" s="231">
        <f t="shared" si="24"/>
        <v>21.405770153912158</v>
      </c>
      <c r="V562" s="231">
        <f t="shared" si="25"/>
        <v>101.18845969217568</v>
      </c>
    </row>
    <row r="563" spans="1:22" ht="15" customHeight="1" x14ac:dyDescent="0.45">
      <c r="A563" s="216">
        <v>4346</v>
      </c>
      <c r="B563" s="316" t="s">
        <v>396</v>
      </c>
      <c r="C563" s="316" t="s">
        <v>234</v>
      </c>
      <c r="D563" s="316" t="s">
        <v>231</v>
      </c>
      <c r="E563" s="67">
        <v>92592</v>
      </c>
      <c r="F563" s="318">
        <v>92108</v>
      </c>
      <c r="G563" s="317">
        <v>108</v>
      </c>
      <c r="H563" s="316" t="s">
        <v>241</v>
      </c>
      <c r="I563" s="317">
        <v>7</v>
      </c>
      <c r="J563" s="318">
        <f t="shared" si="26"/>
        <v>6</v>
      </c>
      <c r="K563" s="67" t="s">
        <v>271</v>
      </c>
      <c r="L563" s="316" t="s">
        <v>222</v>
      </c>
      <c r="M563" s="316" t="s">
        <v>231</v>
      </c>
      <c r="N563" s="38">
        <f>VLOOKUP($E563,'ZipCode Coordinates'!$A:$E,4,FALSE)</f>
        <v>2128740</v>
      </c>
      <c r="O563" s="38">
        <f>VLOOKUP($E563,'ZipCode Coordinates'!$A:$E,5,FALSE)</f>
        <v>6328900</v>
      </c>
      <c r="P563" s="38">
        <f>VLOOKUP($F563,'ZipCode Coordinates'!$A:$E,4,FALSE)</f>
        <v>1862470</v>
      </c>
      <c r="Q563" s="38">
        <f>VLOOKUP($F563,'ZipCode Coordinates'!$A:$E,5,FALSE)</f>
        <v>6286860</v>
      </c>
      <c r="R563" s="230" t="str">
        <f>IFERROR(VLOOKUP($L563,'External Gateways'!$A$6:$D$10,2,FALSE),"")</f>
        <v>I-15</v>
      </c>
      <c r="S563" s="38">
        <f>IFERROR(VLOOKUP($L563,'External Gateways'!$A$6:$D$10,3,FALSE),N563)</f>
        <v>2102195</v>
      </c>
      <c r="T563" s="38">
        <f>IFERROR(VLOOKUP($L563,'External Gateways'!$A$6:$D$10,4,FALSE),O563)</f>
        <v>6289147</v>
      </c>
      <c r="U563" s="231">
        <f t="shared" si="24"/>
        <v>9.0532245169037147</v>
      </c>
      <c r="V563" s="231">
        <f t="shared" si="25"/>
        <v>89.893550966192578</v>
      </c>
    </row>
    <row r="564" spans="1:22" ht="15" customHeight="1" x14ac:dyDescent="0.45">
      <c r="A564" s="216">
        <v>4348</v>
      </c>
      <c r="B564" s="316" t="s">
        <v>419</v>
      </c>
      <c r="C564" s="316" t="s">
        <v>234</v>
      </c>
      <c r="D564" s="316" t="s">
        <v>224</v>
      </c>
      <c r="E564" s="67">
        <v>92591</v>
      </c>
      <c r="F564" s="318">
        <v>92029</v>
      </c>
      <c r="G564" s="317">
        <v>64</v>
      </c>
      <c r="H564" s="316" t="s">
        <v>241</v>
      </c>
      <c r="I564" s="317">
        <v>7</v>
      </c>
      <c r="J564" s="318">
        <f t="shared" si="26"/>
        <v>6</v>
      </c>
      <c r="K564" s="67" t="s">
        <v>271</v>
      </c>
      <c r="L564" s="316" t="s">
        <v>222</v>
      </c>
      <c r="M564" s="316" t="s">
        <v>224</v>
      </c>
      <c r="N564" s="38">
        <f>VLOOKUP($E564,'ZipCode Coordinates'!$A:$E,4,FALSE)</f>
        <v>2138420</v>
      </c>
      <c r="O564" s="38">
        <f>VLOOKUP($E564,'ZipCode Coordinates'!$A:$E,5,FALSE)</f>
        <v>6299220</v>
      </c>
      <c r="P564" s="38">
        <f>VLOOKUP($F564,'ZipCode Coordinates'!$A:$E,4,FALSE)</f>
        <v>1974260</v>
      </c>
      <c r="Q564" s="38">
        <f>VLOOKUP($F564,'ZipCode Coordinates'!$A:$E,5,FALSE)</f>
        <v>6291680</v>
      </c>
      <c r="R564" s="230" t="str">
        <f>IFERROR(VLOOKUP($L564,'External Gateways'!$A$6:$D$10,2,FALSE),"")</f>
        <v>I-15</v>
      </c>
      <c r="S564" s="38">
        <f>IFERROR(VLOOKUP($L564,'External Gateways'!$A$6:$D$10,3,FALSE),N564)</f>
        <v>2102195</v>
      </c>
      <c r="T564" s="38">
        <f>IFERROR(VLOOKUP($L564,'External Gateways'!$A$6:$D$10,4,FALSE),O564)</f>
        <v>6289147</v>
      </c>
      <c r="U564" s="231">
        <f t="shared" si="24"/>
        <v>7.1211011888925713</v>
      </c>
      <c r="V564" s="231">
        <f t="shared" si="25"/>
        <v>49.757797622214859</v>
      </c>
    </row>
    <row r="565" spans="1:22" ht="15" customHeight="1" x14ac:dyDescent="0.45">
      <c r="A565" s="216">
        <v>4349</v>
      </c>
      <c r="B565" s="316" t="s">
        <v>420</v>
      </c>
      <c r="C565" s="316" t="s">
        <v>291</v>
      </c>
      <c r="D565" s="316" t="s">
        <v>273</v>
      </c>
      <c r="E565" s="67">
        <v>92071</v>
      </c>
      <c r="F565" s="318">
        <v>91962</v>
      </c>
      <c r="G565" s="317">
        <v>82</v>
      </c>
      <c r="H565" s="316" t="s">
        <v>274</v>
      </c>
      <c r="I565" s="317">
        <v>7</v>
      </c>
      <c r="J565" s="318">
        <f t="shared" si="26"/>
        <v>6</v>
      </c>
      <c r="K565" s="67" t="s">
        <v>97</v>
      </c>
      <c r="L565" s="316" t="s">
        <v>227</v>
      </c>
      <c r="M565" s="316" t="s">
        <v>273</v>
      </c>
      <c r="N565" s="38">
        <f>VLOOKUP($E565,'ZipCode Coordinates'!$A:$E,4,FALSE)</f>
        <v>1895600</v>
      </c>
      <c r="O565" s="38">
        <f>VLOOKUP($E565,'ZipCode Coordinates'!$A:$E,5,FALSE)</f>
        <v>6327040</v>
      </c>
      <c r="P565" s="38">
        <f>VLOOKUP($F565,'ZipCode Coordinates'!$A:$E,4,FALSE)</f>
        <v>1874980</v>
      </c>
      <c r="Q565" s="38">
        <f>VLOOKUP($F565,'ZipCode Coordinates'!$A:$E,5,FALSE)</f>
        <v>6499110</v>
      </c>
      <c r="R565" s="230" t="str">
        <f>IFERROR(VLOOKUP($L565,'External Gateways'!$A$6:$D$10,2,FALSE),"")</f>
        <v/>
      </c>
      <c r="S565" s="38">
        <f>IFERROR(VLOOKUP($L565,'External Gateways'!$A$6:$D$10,3,FALSE),N565)</f>
        <v>1895600</v>
      </c>
      <c r="T565" s="38">
        <f>IFERROR(VLOOKUP($L565,'External Gateways'!$A$6:$D$10,4,FALSE),O565)</f>
        <v>6327040</v>
      </c>
      <c r="U565" s="231">
        <f t="shared" si="24"/>
        <v>0</v>
      </c>
      <c r="V565" s="231">
        <f t="shared" si="25"/>
        <v>82</v>
      </c>
    </row>
    <row r="566" spans="1:22" ht="15" customHeight="1" x14ac:dyDescent="0.45">
      <c r="A566" s="216">
        <v>4354</v>
      </c>
      <c r="B566" s="316" t="s">
        <v>286</v>
      </c>
      <c r="C566" s="316" t="s">
        <v>234</v>
      </c>
      <c r="D566" s="316" t="s">
        <v>273</v>
      </c>
      <c r="E566" s="67">
        <v>91941</v>
      </c>
      <c r="F566" s="318">
        <v>91962</v>
      </c>
      <c r="G566" s="317">
        <v>80</v>
      </c>
      <c r="H566" s="316" t="s">
        <v>285</v>
      </c>
      <c r="I566" s="317">
        <v>7</v>
      </c>
      <c r="J566" s="318">
        <f t="shared" si="26"/>
        <v>6</v>
      </c>
      <c r="K566" s="67" t="s">
        <v>271</v>
      </c>
      <c r="L566" s="316" t="s">
        <v>227</v>
      </c>
      <c r="M566" s="316" t="s">
        <v>273</v>
      </c>
      <c r="N566" s="38">
        <f>VLOOKUP($E566,'ZipCode Coordinates'!$A:$E,4,FALSE)</f>
        <v>1857090</v>
      </c>
      <c r="O566" s="38">
        <f>VLOOKUP($E566,'ZipCode Coordinates'!$A:$E,5,FALSE)</f>
        <v>6332960</v>
      </c>
      <c r="P566" s="38">
        <f>VLOOKUP($F566,'ZipCode Coordinates'!$A:$E,4,FALSE)</f>
        <v>1874980</v>
      </c>
      <c r="Q566" s="38">
        <f>VLOOKUP($F566,'ZipCode Coordinates'!$A:$E,5,FALSE)</f>
        <v>6499110</v>
      </c>
      <c r="R566" s="230" t="str">
        <f>IFERROR(VLOOKUP($L566,'External Gateways'!$A$6:$D$10,2,FALSE),"")</f>
        <v/>
      </c>
      <c r="S566" s="38">
        <f>IFERROR(VLOOKUP($L566,'External Gateways'!$A$6:$D$10,3,FALSE),N566)</f>
        <v>1857090</v>
      </c>
      <c r="T566" s="38">
        <f>IFERROR(VLOOKUP($L566,'External Gateways'!$A$6:$D$10,4,FALSE),O566)</f>
        <v>6332960</v>
      </c>
      <c r="U566" s="231">
        <f t="shared" si="24"/>
        <v>0</v>
      </c>
      <c r="V566" s="231">
        <f t="shared" si="25"/>
        <v>80</v>
      </c>
    </row>
    <row r="567" spans="1:22" ht="15" customHeight="1" x14ac:dyDescent="0.45">
      <c r="A567" s="216">
        <v>4355</v>
      </c>
      <c r="B567" s="316" t="s">
        <v>286</v>
      </c>
      <c r="C567" s="316" t="s">
        <v>234</v>
      </c>
      <c r="D567" s="316" t="s">
        <v>231</v>
      </c>
      <c r="E567" s="67">
        <v>91911</v>
      </c>
      <c r="F567" s="318">
        <v>92161</v>
      </c>
      <c r="G567" s="317">
        <v>246</v>
      </c>
      <c r="H567" s="316" t="s">
        <v>257</v>
      </c>
      <c r="I567" s="317">
        <v>9</v>
      </c>
      <c r="J567" s="318">
        <f t="shared" si="26"/>
        <v>8</v>
      </c>
      <c r="K567" s="67" t="s">
        <v>271</v>
      </c>
      <c r="L567" s="316" t="s">
        <v>218</v>
      </c>
      <c r="M567" s="316" t="s">
        <v>231</v>
      </c>
      <c r="N567" s="38">
        <f>VLOOKUP($E567,'ZipCode Coordinates'!$A:$E,4,FALSE)</f>
        <v>1801570</v>
      </c>
      <c r="O567" s="38">
        <f>VLOOKUP($E567,'ZipCode Coordinates'!$A:$E,5,FALSE)</f>
        <v>6315270</v>
      </c>
      <c r="P567" s="38">
        <f>VLOOKUP($F567,'ZipCode Coordinates'!$A:$E,4,FALSE)</f>
        <v>1899477</v>
      </c>
      <c r="Q567" s="38">
        <f>VLOOKUP($F567,'ZipCode Coordinates'!$A:$E,5,FALSE)</f>
        <v>6258957</v>
      </c>
      <c r="R567" s="230" t="str">
        <f>IFERROR(VLOOKUP($L567,'External Gateways'!$A$6:$D$10,2,FALSE),"")</f>
        <v/>
      </c>
      <c r="S567" s="38">
        <f>IFERROR(VLOOKUP($L567,'External Gateways'!$A$6:$D$10,3,FALSE),N567)</f>
        <v>1801570</v>
      </c>
      <c r="T567" s="38">
        <f>IFERROR(VLOOKUP($L567,'External Gateways'!$A$6:$D$10,4,FALSE),O567)</f>
        <v>6315270</v>
      </c>
      <c r="U567" s="231">
        <f t="shared" si="24"/>
        <v>0</v>
      </c>
      <c r="V567" s="231">
        <f t="shared" si="25"/>
        <v>246</v>
      </c>
    </row>
    <row r="568" spans="1:22" ht="15" customHeight="1" x14ac:dyDescent="0.45">
      <c r="A568" s="216">
        <v>4356</v>
      </c>
      <c r="B568" s="316" t="s">
        <v>309</v>
      </c>
      <c r="C568" s="316" t="s">
        <v>299</v>
      </c>
      <c r="D568" s="316" t="s">
        <v>216</v>
      </c>
      <c r="E568" s="67">
        <v>92021</v>
      </c>
      <c r="F568" s="318">
        <v>92135</v>
      </c>
      <c r="G568" s="317">
        <v>42</v>
      </c>
      <c r="H568" s="316" t="s">
        <v>239</v>
      </c>
      <c r="I568" s="317">
        <v>7</v>
      </c>
      <c r="J568" s="318">
        <f t="shared" si="26"/>
        <v>6</v>
      </c>
      <c r="K568" s="67" t="s">
        <v>97</v>
      </c>
      <c r="L568" s="316" t="s">
        <v>227</v>
      </c>
      <c r="M568" s="316" t="s">
        <v>216</v>
      </c>
      <c r="N568" s="38">
        <f>VLOOKUP($E568,'ZipCode Coordinates'!$A:$E,4,FALSE)</f>
        <v>1885700</v>
      </c>
      <c r="O568" s="38">
        <f>VLOOKUP($E568,'ZipCode Coordinates'!$A:$E,5,FALSE)</f>
        <v>6371420</v>
      </c>
      <c r="P568" s="38">
        <f>VLOOKUP($F568,'ZipCode Coordinates'!$A:$E,4,FALSE)</f>
        <v>1835720</v>
      </c>
      <c r="Q568" s="38">
        <f>VLOOKUP($F568,'ZipCode Coordinates'!$A:$E,5,FALSE)</f>
        <v>6266670</v>
      </c>
      <c r="R568" s="230" t="str">
        <f>IFERROR(VLOOKUP($L568,'External Gateways'!$A$6:$D$10,2,FALSE),"")</f>
        <v/>
      </c>
      <c r="S568" s="38">
        <f>IFERROR(VLOOKUP($L568,'External Gateways'!$A$6:$D$10,3,FALSE),N568)</f>
        <v>1885700</v>
      </c>
      <c r="T568" s="38">
        <f>IFERROR(VLOOKUP($L568,'External Gateways'!$A$6:$D$10,4,FALSE),O568)</f>
        <v>6371420</v>
      </c>
      <c r="U568" s="231">
        <f t="shared" si="24"/>
        <v>0</v>
      </c>
      <c r="V568" s="231">
        <f t="shared" si="25"/>
        <v>42</v>
      </c>
    </row>
    <row r="569" spans="1:22" ht="15" customHeight="1" x14ac:dyDescent="0.45">
      <c r="A569" s="216">
        <v>4360</v>
      </c>
      <c r="B569" s="316" t="s">
        <v>328</v>
      </c>
      <c r="C569" s="316" t="s">
        <v>95</v>
      </c>
      <c r="D569" s="316" t="s">
        <v>216</v>
      </c>
      <c r="E569" s="67">
        <v>92592</v>
      </c>
      <c r="F569" s="318">
        <v>92101</v>
      </c>
      <c r="G569" s="317">
        <v>122</v>
      </c>
      <c r="H569" s="316" t="s">
        <v>241</v>
      </c>
      <c r="I569" s="317">
        <v>7</v>
      </c>
      <c r="J569" s="318">
        <f t="shared" si="26"/>
        <v>6</v>
      </c>
      <c r="K569" s="67" t="s">
        <v>95</v>
      </c>
      <c r="L569" s="316" t="s">
        <v>222</v>
      </c>
      <c r="M569" s="316" t="s">
        <v>216</v>
      </c>
      <c r="N569" s="38">
        <f>VLOOKUP($E569,'ZipCode Coordinates'!$A:$E,4,FALSE)</f>
        <v>2128740</v>
      </c>
      <c r="O569" s="38">
        <f>VLOOKUP($E569,'ZipCode Coordinates'!$A:$E,5,FALSE)</f>
        <v>6328900</v>
      </c>
      <c r="P569" s="38">
        <f>VLOOKUP($F569,'ZipCode Coordinates'!$A:$E,4,FALSE)</f>
        <v>1844080</v>
      </c>
      <c r="Q569" s="38">
        <f>VLOOKUP($F569,'ZipCode Coordinates'!$A:$E,5,FALSE)</f>
        <v>6278770</v>
      </c>
      <c r="R569" s="230" t="str">
        <f>IFERROR(VLOOKUP($L569,'External Gateways'!$A$6:$D$10,2,FALSE),"")</f>
        <v>I-15</v>
      </c>
      <c r="S569" s="38">
        <f>IFERROR(VLOOKUP($L569,'External Gateways'!$A$6:$D$10,3,FALSE),N569)</f>
        <v>2102195</v>
      </c>
      <c r="T569" s="38">
        <f>IFERROR(VLOOKUP($L569,'External Gateways'!$A$6:$D$10,4,FALSE),O569)</f>
        <v>6289147</v>
      </c>
      <c r="U569" s="231">
        <f t="shared" si="24"/>
        <v>9.0532245169037147</v>
      </c>
      <c r="V569" s="231">
        <f t="shared" si="25"/>
        <v>103.89355096619258</v>
      </c>
    </row>
    <row r="570" spans="1:22" ht="15" customHeight="1" x14ac:dyDescent="0.45">
      <c r="A570" s="216">
        <v>4361</v>
      </c>
      <c r="B570" s="316" t="s">
        <v>421</v>
      </c>
      <c r="C570" s="316" t="s">
        <v>230</v>
      </c>
      <c r="D570" s="316" t="s">
        <v>249</v>
      </c>
      <c r="E570" s="67">
        <v>92173</v>
      </c>
      <c r="F570" s="318">
        <v>92008</v>
      </c>
      <c r="G570" s="317">
        <v>94</v>
      </c>
      <c r="H570" s="316" t="s">
        <v>422</v>
      </c>
      <c r="I570" s="317">
        <v>14</v>
      </c>
      <c r="J570" s="318">
        <f t="shared" si="26"/>
        <v>13</v>
      </c>
      <c r="K570" s="67" t="s">
        <v>97</v>
      </c>
      <c r="L570" s="316" t="s">
        <v>218</v>
      </c>
      <c r="M570" s="316" t="s">
        <v>249</v>
      </c>
      <c r="N570" s="38">
        <f>VLOOKUP($E570,'ZipCode Coordinates'!$A:$E,4,FALSE)</f>
        <v>1782600</v>
      </c>
      <c r="O570" s="38">
        <f>VLOOKUP($E570,'ZipCode Coordinates'!$A:$E,5,FALSE)</f>
        <v>6315070</v>
      </c>
      <c r="P570" s="38">
        <f>VLOOKUP($F570,'ZipCode Coordinates'!$A:$E,4,FALSE)</f>
        <v>1998660</v>
      </c>
      <c r="Q570" s="38">
        <f>VLOOKUP($F570,'ZipCode Coordinates'!$A:$E,5,FALSE)</f>
        <v>6234650</v>
      </c>
      <c r="R570" s="230" t="str">
        <f>IFERROR(VLOOKUP($L570,'External Gateways'!$A$6:$D$10,2,FALSE),"")</f>
        <v/>
      </c>
      <c r="S570" s="38">
        <f>IFERROR(VLOOKUP($L570,'External Gateways'!$A$6:$D$10,3,FALSE),N570)</f>
        <v>1782600</v>
      </c>
      <c r="T570" s="38">
        <f>IFERROR(VLOOKUP($L570,'External Gateways'!$A$6:$D$10,4,FALSE),O570)</f>
        <v>6315070</v>
      </c>
      <c r="U570" s="231">
        <f t="shared" si="24"/>
        <v>0</v>
      </c>
      <c r="V570" s="231">
        <f t="shared" si="25"/>
        <v>94</v>
      </c>
    </row>
    <row r="571" spans="1:22" ht="15" customHeight="1" x14ac:dyDescent="0.45">
      <c r="A571" s="216">
        <v>4362</v>
      </c>
      <c r="B571" s="316" t="s">
        <v>423</v>
      </c>
      <c r="C571" s="316" t="s">
        <v>251</v>
      </c>
      <c r="D571" s="316" t="s">
        <v>216</v>
      </c>
      <c r="E571" s="67">
        <v>92251</v>
      </c>
      <c r="F571" s="318">
        <v>92101</v>
      </c>
      <c r="G571" s="317">
        <v>236</v>
      </c>
      <c r="H571" s="316" t="s">
        <v>278</v>
      </c>
      <c r="I571" s="317">
        <v>8</v>
      </c>
      <c r="J571" s="318">
        <f t="shared" si="26"/>
        <v>7</v>
      </c>
      <c r="K571" s="67" t="s">
        <v>97</v>
      </c>
      <c r="L571" s="316" t="s">
        <v>264</v>
      </c>
      <c r="M571" s="316" t="s">
        <v>216</v>
      </c>
      <c r="N571" s="38">
        <f>VLOOKUP($E571,'ZipCode Coordinates'!$A:$E,4,FALSE)</f>
        <v>1897340</v>
      </c>
      <c r="O571" s="38">
        <f>VLOOKUP($E571,'ZipCode Coordinates'!$A:$E,5,FALSE)</f>
        <v>6754590</v>
      </c>
      <c r="P571" s="38">
        <f>VLOOKUP($F571,'ZipCode Coordinates'!$A:$E,4,FALSE)</f>
        <v>1844080</v>
      </c>
      <c r="Q571" s="38">
        <f>VLOOKUP($F571,'ZipCode Coordinates'!$A:$E,5,FALSE)</f>
        <v>6278770</v>
      </c>
      <c r="R571" s="230" t="str">
        <f>IFERROR(VLOOKUP($L571,'External Gateways'!$A$6:$D$10,2,FALSE),"")</f>
        <v>I-8</v>
      </c>
      <c r="S571" s="38">
        <f>IFERROR(VLOOKUP($L571,'External Gateways'!$A$6:$D$10,3,FALSE),N571)</f>
        <v>1814524</v>
      </c>
      <c r="T571" s="38">
        <f>IFERROR(VLOOKUP($L571,'External Gateways'!$A$6:$D$10,4,FALSE),O571)</f>
        <v>6606089</v>
      </c>
      <c r="U571" s="231">
        <f t="shared" si="24"/>
        <v>32.203117091946467</v>
      </c>
      <c r="V571" s="231">
        <f t="shared" si="25"/>
        <v>171.59376581610707</v>
      </c>
    </row>
    <row r="572" spans="1:22" ht="15" customHeight="1" x14ac:dyDescent="0.45">
      <c r="A572" s="216">
        <v>4363</v>
      </c>
      <c r="B572" s="316" t="s">
        <v>424</v>
      </c>
      <c r="C572" s="316" t="s">
        <v>220</v>
      </c>
      <c r="D572" s="316" t="s">
        <v>216</v>
      </c>
      <c r="E572" s="67">
        <v>92591</v>
      </c>
      <c r="F572" s="318">
        <v>92136</v>
      </c>
      <c r="G572" s="317">
        <v>124</v>
      </c>
      <c r="H572" s="316" t="s">
        <v>239</v>
      </c>
      <c r="I572" s="317">
        <v>7</v>
      </c>
      <c r="J572" s="318">
        <f t="shared" si="26"/>
        <v>6</v>
      </c>
      <c r="K572" s="67" t="s">
        <v>97</v>
      </c>
      <c r="L572" s="316" t="s">
        <v>222</v>
      </c>
      <c r="M572" s="316" t="s">
        <v>216</v>
      </c>
      <c r="N572" s="38">
        <f>VLOOKUP($E572,'ZipCode Coordinates'!$A:$E,4,FALSE)</f>
        <v>2138420</v>
      </c>
      <c r="O572" s="38">
        <f>VLOOKUP($E572,'ZipCode Coordinates'!$A:$E,5,FALSE)</f>
        <v>6299220</v>
      </c>
      <c r="P572" s="38">
        <f>VLOOKUP($F572,'ZipCode Coordinates'!$A:$E,4,FALSE)</f>
        <v>1828370</v>
      </c>
      <c r="Q572" s="38">
        <f>VLOOKUP($F572,'ZipCode Coordinates'!$A:$E,5,FALSE)</f>
        <v>6293940</v>
      </c>
      <c r="R572" s="230" t="str">
        <f>IFERROR(VLOOKUP($L572,'External Gateways'!$A$6:$D$10,2,FALSE),"")</f>
        <v>I-15</v>
      </c>
      <c r="S572" s="38">
        <f>IFERROR(VLOOKUP($L572,'External Gateways'!$A$6:$D$10,3,FALSE),N572)</f>
        <v>2102195</v>
      </c>
      <c r="T572" s="38">
        <f>IFERROR(VLOOKUP($L572,'External Gateways'!$A$6:$D$10,4,FALSE),O572)</f>
        <v>6289147</v>
      </c>
      <c r="U572" s="231">
        <f t="shared" si="24"/>
        <v>7.1211011888925713</v>
      </c>
      <c r="V572" s="231">
        <f t="shared" si="25"/>
        <v>109.75779762221485</v>
      </c>
    </row>
    <row r="573" spans="1:22" ht="15" customHeight="1" x14ac:dyDescent="0.45">
      <c r="A573" s="216">
        <v>4364</v>
      </c>
      <c r="B573" s="316" t="s">
        <v>258</v>
      </c>
      <c r="C573" s="316" t="s">
        <v>95</v>
      </c>
      <c r="D573" s="316" t="s">
        <v>216</v>
      </c>
      <c r="E573" s="67">
        <v>92128</v>
      </c>
      <c r="F573" s="318">
        <v>92152</v>
      </c>
      <c r="G573" s="317">
        <v>88</v>
      </c>
      <c r="H573" s="316" t="s">
        <v>239</v>
      </c>
      <c r="I573" s="317">
        <v>7</v>
      </c>
      <c r="J573" s="318">
        <f t="shared" si="26"/>
        <v>6</v>
      </c>
      <c r="K573" s="67" t="s">
        <v>95</v>
      </c>
      <c r="L573" s="316" t="s">
        <v>231</v>
      </c>
      <c r="M573" s="316" t="s">
        <v>216</v>
      </c>
      <c r="N573" s="38">
        <f>VLOOKUP($E573,'ZipCode Coordinates'!$A:$E,4,FALSE)</f>
        <v>1943580</v>
      </c>
      <c r="O573" s="38">
        <f>VLOOKUP($E573,'ZipCode Coordinates'!$A:$E,5,FALSE)</f>
        <v>6309440</v>
      </c>
      <c r="P573" s="38">
        <f>VLOOKUP($F573,'ZipCode Coordinates'!$A:$E,4,FALSE)</f>
        <v>1833340</v>
      </c>
      <c r="Q573" s="38">
        <f>VLOOKUP($F573,'ZipCode Coordinates'!$A:$E,5,FALSE)</f>
        <v>6255150</v>
      </c>
      <c r="R573" s="230" t="str">
        <f>IFERROR(VLOOKUP($L573,'External Gateways'!$A$6:$D$10,2,FALSE),"")</f>
        <v/>
      </c>
      <c r="S573" s="38">
        <f>IFERROR(VLOOKUP($L573,'External Gateways'!$A$6:$D$10,3,FALSE),N573)</f>
        <v>1943580</v>
      </c>
      <c r="T573" s="38">
        <f>IFERROR(VLOOKUP($L573,'External Gateways'!$A$6:$D$10,4,FALSE),O573)</f>
        <v>6309440</v>
      </c>
      <c r="U573" s="231">
        <f t="shared" si="24"/>
        <v>0</v>
      </c>
      <c r="V573" s="231">
        <f t="shared" si="25"/>
        <v>88</v>
      </c>
    </row>
    <row r="574" spans="1:22" ht="15" customHeight="1" x14ac:dyDescent="0.45">
      <c r="A574" s="216">
        <v>4365</v>
      </c>
      <c r="B574" s="316" t="s">
        <v>425</v>
      </c>
      <c r="C574" s="316" t="s">
        <v>95</v>
      </c>
      <c r="D574" s="316" t="s">
        <v>216</v>
      </c>
      <c r="E574" s="67">
        <v>92019</v>
      </c>
      <c r="F574" s="318">
        <v>92106</v>
      </c>
      <c r="G574" s="317">
        <v>62</v>
      </c>
      <c r="H574" s="316" t="s">
        <v>310</v>
      </c>
      <c r="I574" s="317">
        <v>7</v>
      </c>
      <c r="J574" s="318">
        <f t="shared" si="26"/>
        <v>6</v>
      </c>
      <c r="K574" s="67" t="s">
        <v>95</v>
      </c>
      <c r="L574" s="316" t="s">
        <v>227</v>
      </c>
      <c r="M574" s="316" t="s">
        <v>216</v>
      </c>
      <c r="N574" s="38">
        <f>VLOOKUP($E574,'ZipCode Coordinates'!$A:$E,4,FALSE)</f>
        <v>1864340</v>
      </c>
      <c r="O574" s="38">
        <f>VLOOKUP($E574,'ZipCode Coordinates'!$A:$E,5,FALSE)</f>
        <v>6368190</v>
      </c>
      <c r="P574" s="38">
        <f>VLOOKUP($F574,'ZipCode Coordinates'!$A:$E,4,FALSE)</f>
        <v>1842660</v>
      </c>
      <c r="Q574" s="38">
        <f>VLOOKUP($F574,'ZipCode Coordinates'!$A:$E,5,FALSE)</f>
        <v>6259060</v>
      </c>
      <c r="R574" s="230" t="str">
        <f>IFERROR(VLOOKUP($L574,'External Gateways'!$A$6:$D$10,2,FALSE),"")</f>
        <v/>
      </c>
      <c r="S574" s="38">
        <f>IFERROR(VLOOKUP($L574,'External Gateways'!$A$6:$D$10,3,FALSE),N574)</f>
        <v>1864340</v>
      </c>
      <c r="T574" s="38">
        <f>IFERROR(VLOOKUP($L574,'External Gateways'!$A$6:$D$10,4,FALSE),O574)</f>
        <v>6368190</v>
      </c>
      <c r="U574" s="231">
        <f t="shared" si="24"/>
        <v>0</v>
      </c>
      <c r="V574" s="231">
        <f t="shared" si="25"/>
        <v>62</v>
      </c>
    </row>
    <row r="575" spans="1:22" ht="15" customHeight="1" x14ac:dyDescent="0.45">
      <c r="A575" s="216">
        <v>4367</v>
      </c>
      <c r="B575" s="316" t="s">
        <v>426</v>
      </c>
      <c r="C575" s="316" t="s">
        <v>95</v>
      </c>
      <c r="D575" s="316" t="s">
        <v>231</v>
      </c>
      <c r="E575" s="67">
        <v>92071</v>
      </c>
      <c r="F575" s="318">
        <v>92161</v>
      </c>
      <c r="G575" s="317">
        <v>40</v>
      </c>
      <c r="H575" s="316" t="s">
        <v>241</v>
      </c>
      <c r="I575" s="317">
        <v>7</v>
      </c>
      <c r="J575" s="318">
        <f t="shared" si="26"/>
        <v>6</v>
      </c>
      <c r="K575" s="67" t="s">
        <v>95</v>
      </c>
      <c r="L575" s="316" t="s">
        <v>227</v>
      </c>
      <c r="M575" s="316" t="s">
        <v>231</v>
      </c>
      <c r="N575" s="38">
        <f>VLOOKUP($E575,'ZipCode Coordinates'!$A:$E,4,FALSE)</f>
        <v>1895600</v>
      </c>
      <c r="O575" s="38">
        <f>VLOOKUP($E575,'ZipCode Coordinates'!$A:$E,5,FALSE)</f>
        <v>6327040</v>
      </c>
      <c r="P575" s="38">
        <f>VLOOKUP($F575,'ZipCode Coordinates'!$A:$E,4,FALSE)</f>
        <v>1899477</v>
      </c>
      <c r="Q575" s="38">
        <f>VLOOKUP($F575,'ZipCode Coordinates'!$A:$E,5,FALSE)</f>
        <v>6258957</v>
      </c>
      <c r="R575" s="230" t="str">
        <f>IFERROR(VLOOKUP($L575,'External Gateways'!$A$6:$D$10,2,FALSE),"")</f>
        <v/>
      </c>
      <c r="S575" s="38">
        <f>IFERROR(VLOOKUP($L575,'External Gateways'!$A$6:$D$10,3,FALSE),N575)</f>
        <v>1895600</v>
      </c>
      <c r="T575" s="38">
        <f>IFERROR(VLOOKUP($L575,'External Gateways'!$A$6:$D$10,4,FALSE),O575)</f>
        <v>6327040</v>
      </c>
      <c r="U575" s="231">
        <f t="shared" si="24"/>
        <v>0</v>
      </c>
      <c r="V575" s="231">
        <f t="shared" si="25"/>
        <v>40</v>
      </c>
    </row>
    <row r="576" spans="1:22" ht="15" customHeight="1" x14ac:dyDescent="0.45">
      <c r="A576" s="216">
        <v>4368</v>
      </c>
      <c r="B576" s="316" t="s">
        <v>396</v>
      </c>
      <c r="C576" s="316" t="s">
        <v>234</v>
      </c>
      <c r="D576" s="316" t="s">
        <v>273</v>
      </c>
      <c r="E576" s="67">
        <v>91942</v>
      </c>
      <c r="F576" s="318">
        <v>91962</v>
      </c>
      <c r="G576" s="317">
        <v>88</v>
      </c>
      <c r="H576" s="316" t="s">
        <v>241</v>
      </c>
      <c r="I576" s="317">
        <v>7</v>
      </c>
      <c r="J576" s="318">
        <f t="shared" si="26"/>
        <v>6</v>
      </c>
      <c r="K576" s="67" t="s">
        <v>271</v>
      </c>
      <c r="L576" s="316" t="s">
        <v>227</v>
      </c>
      <c r="M576" s="316" t="s">
        <v>273</v>
      </c>
      <c r="N576" s="38">
        <f>VLOOKUP($E576,'ZipCode Coordinates'!$A:$E,4,FALSE)</f>
        <v>1863610</v>
      </c>
      <c r="O576" s="38">
        <f>VLOOKUP($E576,'ZipCode Coordinates'!$A:$E,5,FALSE)</f>
        <v>6324360</v>
      </c>
      <c r="P576" s="38">
        <f>VLOOKUP($F576,'ZipCode Coordinates'!$A:$E,4,FALSE)</f>
        <v>1874980</v>
      </c>
      <c r="Q576" s="38">
        <f>VLOOKUP($F576,'ZipCode Coordinates'!$A:$E,5,FALSE)</f>
        <v>6499110</v>
      </c>
      <c r="R576" s="230" t="str">
        <f>IFERROR(VLOOKUP($L576,'External Gateways'!$A$6:$D$10,2,FALSE),"")</f>
        <v/>
      </c>
      <c r="S576" s="38">
        <f>IFERROR(VLOOKUP($L576,'External Gateways'!$A$6:$D$10,3,FALSE),N576)</f>
        <v>1863610</v>
      </c>
      <c r="T576" s="38">
        <f>IFERROR(VLOOKUP($L576,'External Gateways'!$A$6:$D$10,4,FALSE),O576)</f>
        <v>6324360</v>
      </c>
      <c r="U576" s="231">
        <f t="shared" si="24"/>
        <v>0</v>
      </c>
      <c r="V576" s="231">
        <f t="shared" si="25"/>
        <v>88</v>
      </c>
    </row>
    <row r="577" spans="1:22" ht="15" customHeight="1" x14ac:dyDescent="0.45">
      <c r="A577" s="216">
        <v>4369</v>
      </c>
      <c r="B577" s="316" t="s">
        <v>427</v>
      </c>
      <c r="C577" s="316" t="s">
        <v>234</v>
      </c>
      <c r="D577" s="316" t="s">
        <v>216</v>
      </c>
      <c r="E577" s="67">
        <v>92584</v>
      </c>
      <c r="F577" s="318">
        <v>92136</v>
      </c>
      <c r="G577" s="317">
        <v>142</v>
      </c>
      <c r="H577" s="316" t="s">
        <v>239</v>
      </c>
      <c r="I577" s="317">
        <v>7</v>
      </c>
      <c r="J577" s="318">
        <f t="shared" si="26"/>
        <v>6</v>
      </c>
      <c r="K577" s="67" t="s">
        <v>271</v>
      </c>
      <c r="L577" s="316" t="s">
        <v>222</v>
      </c>
      <c r="M577" s="316" t="s">
        <v>216</v>
      </c>
      <c r="N577" s="38">
        <f>VLOOKUP($E577,'ZipCode Coordinates'!$A:$E,4,FALSE)</f>
        <v>2185160</v>
      </c>
      <c r="O577" s="38">
        <f>VLOOKUP($E577,'ZipCode Coordinates'!$A:$E,5,FALSE)</f>
        <v>6280270</v>
      </c>
      <c r="P577" s="38">
        <f>VLOOKUP($F577,'ZipCode Coordinates'!$A:$E,4,FALSE)</f>
        <v>1828370</v>
      </c>
      <c r="Q577" s="38">
        <f>VLOOKUP($F577,'ZipCode Coordinates'!$A:$E,5,FALSE)</f>
        <v>6293940</v>
      </c>
      <c r="R577" s="230" t="str">
        <f>IFERROR(VLOOKUP($L577,'External Gateways'!$A$6:$D$10,2,FALSE),"")</f>
        <v>I-15</v>
      </c>
      <c r="S577" s="38">
        <f>IFERROR(VLOOKUP($L577,'External Gateways'!$A$6:$D$10,3,FALSE),N577)</f>
        <v>2102195</v>
      </c>
      <c r="T577" s="38">
        <f>IFERROR(VLOOKUP($L577,'External Gateways'!$A$6:$D$10,4,FALSE),O577)</f>
        <v>6289147</v>
      </c>
      <c r="U577" s="231">
        <f t="shared" si="24"/>
        <v>15.802756507931361</v>
      </c>
      <c r="V577" s="231">
        <f t="shared" si="25"/>
        <v>110.39448698413727</v>
      </c>
    </row>
    <row r="578" spans="1:22" ht="15" customHeight="1" x14ac:dyDescent="0.45">
      <c r="A578" s="216">
        <v>4370</v>
      </c>
      <c r="B578" s="316" t="s">
        <v>428</v>
      </c>
      <c r="C578" s="316" t="s">
        <v>95</v>
      </c>
      <c r="D578" s="316" t="s">
        <v>216</v>
      </c>
      <c r="E578" s="67">
        <v>91911</v>
      </c>
      <c r="F578" s="318">
        <v>92113</v>
      </c>
      <c r="G578" s="317">
        <v>20</v>
      </c>
      <c r="H578" s="316" t="s">
        <v>274</v>
      </c>
      <c r="I578" s="317">
        <v>7</v>
      </c>
      <c r="J578" s="318">
        <f t="shared" si="26"/>
        <v>6</v>
      </c>
      <c r="K578" s="67" t="s">
        <v>95</v>
      </c>
      <c r="L578" s="316" t="s">
        <v>218</v>
      </c>
      <c r="M578" s="316" t="s">
        <v>216</v>
      </c>
      <c r="N578" s="38">
        <f>VLOOKUP($E578,'ZipCode Coordinates'!$A:$E,4,FALSE)</f>
        <v>1801570</v>
      </c>
      <c r="O578" s="38">
        <f>VLOOKUP($E578,'ZipCode Coordinates'!$A:$E,5,FALSE)</f>
        <v>6315270</v>
      </c>
      <c r="P578" s="38">
        <f>VLOOKUP($F578,'ZipCode Coordinates'!$A:$E,4,FALSE)</f>
        <v>1834470</v>
      </c>
      <c r="Q578" s="38">
        <f>VLOOKUP($F578,'ZipCode Coordinates'!$A:$E,5,FALSE)</f>
        <v>6294590</v>
      </c>
      <c r="R578" s="230" t="str">
        <f>IFERROR(VLOOKUP($L578,'External Gateways'!$A$6:$D$10,2,FALSE),"")</f>
        <v/>
      </c>
      <c r="S578" s="38">
        <f>IFERROR(VLOOKUP($L578,'External Gateways'!$A$6:$D$10,3,FALSE),N578)</f>
        <v>1801570</v>
      </c>
      <c r="T578" s="38">
        <f>IFERROR(VLOOKUP($L578,'External Gateways'!$A$6:$D$10,4,FALSE),O578)</f>
        <v>6315270</v>
      </c>
      <c r="U578" s="231">
        <f t="shared" si="24"/>
        <v>0</v>
      </c>
      <c r="V578" s="231">
        <f t="shared" si="25"/>
        <v>20</v>
      </c>
    </row>
    <row r="579" spans="1:22" ht="15" customHeight="1" x14ac:dyDescent="0.45">
      <c r="A579" s="216">
        <v>4371</v>
      </c>
      <c r="B579" s="316" t="s">
        <v>429</v>
      </c>
      <c r="C579" s="316" t="s">
        <v>220</v>
      </c>
      <c r="D579" s="316" t="s">
        <v>224</v>
      </c>
      <c r="E579" s="67">
        <v>92691</v>
      </c>
      <c r="F579" s="318">
        <v>92081</v>
      </c>
      <c r="G579" s="317">
        <v>98</v>
      </c>
      <c r="H579" s="316" t="s">
        <v>277</v>
      </c>
      <c r="I579" s="317">
        <v>9</v>
      </c>
      <c r="J579" s="318">
        <f t="shared" si="26"/>
        <v>8</v>
      </c>
      <c r="K579" s="67" t="s">
        <v>97</v>
      </c>
      <c r="L579" s="316" t="s">
        <v>242</v>
      </c>
      <c r="M579" s="316" t="s">
        <v>224</v>
      </c>
      <c r="N579" s="38">
        <f>VLOOKUP($E579,'ZipCode Coordinates'!$A:$E,4,FALSE)</f>
        <v>2168710</v>
      </c>
      <c r="O579" s="38">
        <f>VLOOKUP($E579,'ZipCode Coordinates'!$A:$E,5,FALSE)</f>
        <v>6130510</v>
      </c>
      <c r="P579" s="38">
        <f>VLOOKUP($F579,'ZipCode Coordinates'!$A:$E,4,FALSE)</f>
        <v>2005090</v>
      </c>
      <c r="Q579" s="38">
        <f>VLOOKUP($F579,'ZipCode Coordinates'!$A:$E,5,FALSE)</f>
        <v>6258440</v>
      </c>
      <c r="R579" s="230" t="str">
        <f>IFERROR(VLOOKUP($L579,'External Gateways'!$A$6:$D$10,2,FALSE),"")</f>
        <v>I-5</v>
      </c>
      <c r="S579" s="38">
        <f>IFERROR(VLOOKUP($L579,'External Gateways'!$A$6:$D$10,3,FALSE),N579)</f>
        <v>2090594</v>
      </c>
      <c r="T579" s="38">
        <f>IFERROR(VLOOKUP($L579,'External Gateways'!$A$6:$D$10,4,FALSE),O579)</f>
        <v>6151524</v>
      </c>
      <c r="U579" s="231">
        <f t="shared" ref="U579:U592" si="27">SQRT((S579-N579)^2+(T579-O579)^2)/5280</f>
        <v>15.320667589912553</v>
      </c>
      <c r="V579" s="231">
        <f t="shared" ref="V579:V592" si="28">MAX(G579-2*U579,0)</f>
        <v>67.358664820174894</v>
      </c>
    </row>
    <row r="580" spans="1:22" ht="15" customHeight="1" x14ac:dyDescent="0.45">
      <c r="A580" s="216">
        <v>4372</v>
      </c>
      <c r="B580" s="316" t="s">
        <v>430</v>
      </c>
      <c r="C580" s="316" t="s">
        <v>220</v>
      </c>
      <c r="D580" s="316" t="s">
        <v>224</v>
      </c>
      <c r="E580" s="67">
        <v>92603</v>
      </c>
      <c r="F580" s="318">
        <v>92081</v>
      </c>
      <c r="G580" s="317">
        <v>112</v>
      </c>
      <c r="H580" s="316" t="s">
        <v>241</v>
      </c>
      <c r="I580" s="317">
        <v>7</v>
      </c>
      <c r="J580" s="318">
        <f t="shared" ref="J580:J592" si="29">I580-1</f>
        <v>6</v>
      </c>
      <c r="K580" s="67" t="s">
        <v>97</v>
      </c>
      <c r="L580" s="316" t="s">
        <v>242</v>
      </c>
      <c r="M580" s="316" t="s">
        <v>224</v>
      </c>
      <c r="N580" s="38">
        <f>VLOOKUP($E580,'ZipCode Coordinates'!$A:$E,4,FALSE)</f>
        <v>2174890</v>
      </c>
      <c r="O580" s="38">
        <f>VLOOKUP($E580,'ZipCode Coordinates'!$A:$E,5,FALSE)</f>
        <v>6092600</v>
      </c>
      <c r="P580" s="38">
        <f>VLOOKUP($F580,'ZipCode Coordinates'!$A:$E,4,FALSE)</f>
        <v>2005090</v>
      </c>
      <c r="Q580" s="38">
        <f>VLOOKUP($F580,'ZipCode Coordinates'!$A:$E,5,FALSE)</f>
        <v>6258440</v>
      </c>
      <c r="R580" s="230" t="str">
        <f>IFERROR(VLOOKUP($L580,'External Gateways'!$A$6:$D$10,2,FALSE),"")</f>
        <v>I-5</v>
      </c>
      <c r="S580" s="38">
        <f>IFERROR(VLOOKUP($L580,'External Gateways'!$A$6:$D$10,3,FALSE),N580)</f>
        <v>2090594</v>
      </c>
      <c r="T580" s="38">
        <f>IFERROR(VLOOKUP($L580,'External Gateways'!$A$6:$D$10,4,FALSE),O580)</f>
        <v>6151524</v>
      </c>
      <c r="U580" s="231">
        <f t="shared" si="27"/>
        <v>19.478918889571869</v>
      </c>
      <c r="V580" s="231">
        <f t="shared" si="28"/>
        <v>73.042162220856255</v>
      </c>
    </row>
    <row r="581" spans="1:22" ht="15" customHeight="1" x14ac:dyDescent="0.45">
      <c r="A581" s="216">
        <v>4373</v>
      </c>
      <c r="B581" s="316" t="s">
        <v>430</v>
      </c>
      <c r="C581" s="316" t="s">
        <v>220</v>
      </c>
      <c r="D581" s="316" t="s">
        <v>231</v>
      </c>
      <c r="E581" s="67">
        <v>91950</v>
      </c>
      <c r="F581" s="318">
        <v>92161</v>
      </c>
      <c r="G581" s="317">
        <v>42</v>
      </c>
      <c r="H581" s="316" t="s">
        <v>311</v>
      </c>
      <c r="I581" s="317">
        <v>7</v>
      </c>
      <c r="J581" s="318">
        <f t="shared" si="29"/>
        <v>6</v>
      </c>
      <c r="K581" s="67" t="s">
        <v>97</v>
      </c>
      <c r="L581" s="316" t="s">
        <v>216</v>
      </c>
      <c r="M581" s="316" t="s">
        <v>231</v>
      </c>
      <c r="N581" s="38">
        <f>VLOOKUP($E581,'ZipCode Coordinates'!$A:$E,4,FALSE)</f>
        <v>1823970</v>
      </c>
      <c r="O581" s="38">
        <f>VLOOKUP($E581,'ZipCode Coordinates'!$A:$E,5,FALSE)</f>
        <v>6302610</v>
      </c>
      <c r="P581" s="38">
        <f>VLOOKUP($F581,'ZipCode Coordinates'!$A:$E,4,FALSE)</f>
        <v>1899477</v>
      </c>
      <c r="Q581" s="38">
        <f>VLOOKUP($F581,'ZipCode Coordinates'!$A:$E,5,FALSE)</f>
        <v>6258957</v>
      </c>
      <c r="R581" s="230" t="str">
        <f>IFERROR(VLOOKUP($L581,'External Gateways'!$A$6:$D$10,2,FALSE),"")</f>
        <v/>
      </c>
      <c r="S581" s="38">
        <f>IFERROR(VLOOKUP($L581,'External Gateways'!$A$6:$D$10,3,FALSE),N581)</f>
        <v>1823970</v>
      </c>
      <c r="T581" s="38">
        <f>IFERROR(VLOOKUP($L581,'External Gateways'!$A$6:$D$10,4,FALSE),O581)</f>
        <v>6302610</v>
      </c>
      <c r="U581" s="231">
        <f t="shared" si="27"/>
        <v>0</v>
      </c>
      <c r="V581" s="231">
        <f t="shared" si="28"/>
        <v>42</v>
      </c>
    </row>
    <row r="582" spans="1:22" ht="15" customHeight="1" x14ac:dyDescent="0.45">
      <c r="A582" s="216">
        <v>4374</v>
      </c>
      <c r="B582" s="316" t="s">
        <v>396</v>
      </c>
      <c r="C582" s="316" t="s">
        <v>234</v>
      </c>
      <c r="D582" s="316" t="s">
        <v>231</v>
      </c>
      <c r="E582" s="67">
        <v>92591</v>
      </c>
      <c r="F582" s="318">
        <v>92123</v>
      </c>
      <c r="G582" s="317">
        <v>114</v>
      </c>
      <c r="H582" s="316" t="s">
        <v>294</v>
      </c>
      <c r="I582" s="317">
        <v>7</v>
      </c>
      <c r="J582" s="318">
        <f t="shared" si="29"/>
        <v>6</v>
      </c>
      <c r="K582" s="67" t="s">
        <v>271</v>
      </c>
      <c r="L582" s="316" t="s">
        <v>222</v>
      </c>
      <c r="M582" s="316" t="s">
        <v>231</v>
      </c>
      <c r="N582" s="38">
        <f>VLOOKUP($E582,'ZipCode Coordinates'!$A:$E,4,FALSE)</f>
        <v>2138420</v>
      </c>
      <c r="O582" s="38">
        <f>VLOOKUP($E582,'ZipCode Coordinates'!$A:$E,5,FALSE)</f>
        <v>6299220</v>
      </c>
      <c r="P582" s="38">
        <f>VLOOKUP($F582,'ZipCode Coordinates'!$A:$E,4,FALSE)</f>
        <v>1874700</v>
      </c>
      <c r="Q582" s="38">
        <f>VLOOKUP($F582,'ZipCode Coordinates'!$A:$E,5,FALSE)</f>
        <v>6289760</v>
      </c>
      <c r="R582" s="230" t="str">
        <f>IFERROR(VLOOKUP($L582,'External Gateways'!$A$6:$D$10,2,FALSE),"")</f>
        <v>I-15</v>
      </c>
      <c r="S582" s="38">
        <f>IFERROR(VLOOKUP($L582,'External Gateways'!$A$6:$D$10,3,FALSE),N582)</f>
        <v>2102195</v>
      </c>
      <c r="T582" s="38">
        <f>IFERROR(VLOOKUP($L582,'External Gateways'!$A$6:$D$10,4,FALSE),O582)</f>
        <v>6289147</v>
      </c>
      <c r="U582" s="231">
        <f t="shared" si="27"/>
        <v>7.1211011888925713</v>
      </c>
      <c r="V582" s="231">
        <f t="shared" si="28"/>
        <v>99.757797622214852</v>
      </c>
    </row>
    <row r="583" spans="1:22" ht="15" customHeight="1" x14ac:dyDescent="0.45">
      <c r="A583" s="216">
        <v>4375</v>
      </c>
      <c r="B583" s="316" t="s">
        <v>431</v>
      </c>
      <c r="C583" s="316" t="s">
        <v>291</v>
      </c>
      <c r="D583" s="316" t="s">
        <v>218</v>
      </c>
      <c r="E583" s="67">
        <v>92592</v>
      </c>
      <c r="F583" s="318">
        <v>92173</v>
      </c>
      <c r="G583" s="317">
        <v>146</v>
      </c>
      <c r="H583" s="316" t="s">
        <v>267</v>
      </c>
      <c r="I583" s="317">
        <v>8</v>
      </c>
      <c r="J583" s="318">
        <f t="shared" si="29"/>
        <v>7</v>
      </c>
      <c r="K583" s="67" t="s">
        <v>97</v>
      </c>
      <c r="L583" s="316" t="s">
        <v>222</v>
      </c>
      <c r="M583" s="316" t="s">
        <v>218</v>
      </c>
      <c r="N583" s="38">
        <f>VLOOKUP($E583,'ZipCode Coordinates'!$A:$E,4,FALSE)</f>
        <v>2128740</v>
      </c>
      <c r="O583" s="38">
        <f>VLOOKUP($E583,'ZipCode Coordinates'!$A:$E,5,FALSE)</f>
        <v>6328900</v>
      </c>
      <c r="P583" s="38">
        <f>VLOOKUP($F583,'ZipCode Coordinates'!$A:$E,4,FALSE)</f>
        <v>1782600</v>
      </c>
      <c r="Q583" s="38">
        <f>VLOOKUP($F583,'ZipCode Coordinates'!$A:$E,5,FALSE)</f>
        <v>6315070</v>
      </c>
      <c r="R583" s="230" t="str">
        <f>IFERROR(VLOOKUP($L583,'External Gateways'!$A$6:$D$10,2,FALSE),"")</f>
        <v>I-15</v>
      </c>
      <c r="S583" s="38">
        <f>IFERROR(VLOOKUP($L583,'External Gateways'!$A$6:$D$10,3,FALSE),N583)</f>
        <v>2102195</v>
      </c>
      <c r="T583" s="38">
        <f>IFERROR(VLOOKUP($L583,'External Gateways'!$A$6:$D$10,4,FALSE),O583)</f>
        <v>6289147</v>
      </c>
      <c r="U583" s="231">
        <f t="shared" si="27"/>
        <v>9.0532245169037147</v>
      </c>
      <c r="V583" s="231">
        <f t="shared" si="28"/>
        <v>127.89355096619258</v>
      </c>
    </row>
    <row r="584" spans="1:22" ht="15" customHeight="1" x14ac:dyDescent="0.45">
      <c r="A584" s="216">
        <v>4381</v>
      </c>
      <c r="B584" s="316" t="s">
        <v>394</v>
      </c>
      <c r="C584" s="316" t="s">
        <v>234</v>
      </c>
      <c r="D584" s="316" t="s">
        <v>216</v>
      </c>
      <c r="E584" s="67">
        <v>92592</v>
      </c>
      <c r="F584" s="318">
        <v>92136</v>
      </c>
      <c r="G584" s="317">
        <v>100</v>
      </c>
      <c r="H584" s="316" t="s">
        <v>285</v>
      </c>
      <c r="I584" s="317">
        <v>7</v>
      </c>
      <c r="J584" s="318">
        <f t="shared" si="29"/>
        <v>6</v>
      </c>
      <c r="K584" s="67" t="s">
        <v>271</v>
      </c>
      <c r="L584" s="316" t="s">
        <v>222</v>
      </c>
      <c r="M584" s="316" t="s">
        <v>216</v>
      </c>
      <c r="N584" s="38">
        <f>VLOOKUP($E584,'ZipCode Coordinates'!$A:$E,4,FALSE)</f>
        <v>2128740</v>
      </c>
      <c r="O584" s="38">
        <f>VLOOKUP($E584,'ZipCode Coordinates'!$A:$E,5,FALSE)</f>
        <v>6328900</v>
      </c>
      <c r="P584" s="38">
        <f>VLOOKUP($F584,'ZipCode Coordinates'!$A:$E,4,FALSE)</f>
        <v>1828370</v>
      </c>
      <c r="Q584" s="38">
        <f>VLOOKUP($F584,'ZipCode Coordinates'!$A:$E,5,FALSE)</f>
        <v>6293940</v>
      </c>
      <c r="R584" s="230" t="str">
        <f>IFERROR(VLOOKUP($L584,'External Gateways'!$A$6:$D$10,2,FALSE),"")</f>
        <v>I-15</v>
      </c>
      <c r="S584" s="38">
        <f>IFERROR(VLOOKUP($L584,'External Gateways'!$A$6:$D$10,3,FALSE),N584)</f>
        <v>2102195</v>
      </c>
      <c r="T584" s="38">
        <f>IFERROR(VLOOKUP($L584,'External Gateways'!$A$6:$D$10,4,FALSE),O584)</f>
        <v>6289147</v>
      </c>
      <c r="U584" s="231">
        <f t="shared" si="27"/>
        <v>9.0532245169037147</v>
      </c>
      <c r="V584" s="231">
        <f t="shared" si="28"/>
        <v>81.893550966192578</v>
      </c>
    </row>
    <row r="585" spans="1:22" ht="15" customHeight="1" x14ac:dyDescent="0.45">
      <c r="A585" s="216">
        <v>4382</v>
      </c>
      <c r="B585" s="316" t="s">
        <v>432</v>
      </c>
      <c r="C585" s="316" t="s">
        <v>95</v>
      </c>
      <c r="D585" s="316" t="s">
        <v>231</v>
      </c>
      <c r="E585" s="67">
        <v>92591</v>
      </c>
      <c r="F585" s="318">
        <v>92161</v>
      </c>
      <c r="G585" s="317">
        <v>152</v>
      </c>
      <c r="H585" s="316" t="s">
        <v>310</v>
      </c>
      <c r="I585" s="317">
        <v>7</v>
      </c>
      <c r="J585" s="318">
        <f t="shared" si="29"/>
        <v>6</v>
      </c>
      <c r="K585" s="67" t="s">
        <v>95</v>
      </c>
      <c r="L585" s="316" t="s">
        <v>222</v>
      </c>
      <c r="M585" s="316" t="s">
        <v>231</v>
      </c>
      <c r="N585" s="38">
        <f>VLOOKUP($E585,'ZipCode Coordinates'!$A:$E,4,FALSE)</f>
        <v>2138420</v>
      </c>
      <c r="O585" s="38">
        <f>VLOOKUP($E585,'ZipCode Coordinates'!$A:$E,5,FALSE)</f>
        <v>6299220</v>
      </c>
      <c r="P585" s="38">
        <f>VLOOKUP($F585,'ZipCode Coordinates'!$A:$E,4,FALSE)</f>
        <v>1899477</v>
      </c>
      <c r="Q585" s="38">
        <f>VLOOKUP($F585,'ZipCode Coordinates'!$A:$E,5,FALSE)</f>
        <v>6258957</v>
      </c>
      <c r="R585" s="230" t="str">
        <f>IFERROR(VLOOKUP($L585,'External Gateways'!$A$6:$D$10,2,FALSE),"")</f>
        <v>I-15</v>
      </c>
      <c r="S585" s="38">
        <f>IFERROR(VLOOKUP($L585,'External Gateways'!$A$6:$D$10,3,FALSE),N585)</f>
        <v>2102195</v>
      </c>
      <c r="T585" s="38">
        <f>IFERROR(VLOOKUP($L585,'External Gateways'!$A$6:$D$10,4,FALSE),O585)</f>
        <v>6289147</v>
      </c>
      <c r="U585" s="231">
        <f t="shared" si="27"/>
        <v>7.1211011888925713</v>
      </c>
      <c r="V585" s="231">
        <f t="shared" si="28"/>
        <v>137.75779762221487</v>
      </c>
    </row>
    <row r="586" spans="1:22" ht="15" customHeight="1" x14ac:dyDescent="0.45">
      <c r="A586" s="216">
        <v>4383</v>
      </c>
      <c r="B586" s="316" t="s">
        <v>314</v>
      </c>
      <c r="C586" s="316" t="s">
        <v>234</v>
      </c>
      <c r="D586" s="316" t="s">
        <v>216</v>
      </c>
      <c r="E586" s="67">
        <v>92595</v>
      </c>
      <c r="F586" s="318">
        <v>92136</v>
      </c>
      <c r="G586" s="317">
        <v>153</v>
      </c>
      <c r="H586" s="316" t="s">
        <v>278</v>
      </c>
      <c r="I586" s="317">
        <v>8</v>
      </c>
      <c r="J586" s="318">
        <f t="shared" si="29"/>
        <v>7</v>
      </c>
      <c r="K586" s="67" t="s">
        <v>271</v>
      </c>
      <c r="L586" s="316" t="s">
        <v>222</v>
      </c>
      <c r="M586" s="316" t="s">
        <v>216</v>
      </c>
      <c r="N586" s="38">
        <f>VLOOKUP($E586,'ZipCode Coordinates'!$A:$E,4,FALSE)</f>
        <v>2170100</v>
      </c>
      <c r="O586" s="38">
        <f>VLOOKUP($E586,'ZipCode Coordinates'!$A:$E,5,FALSE)</f>
        <v>6254090</v>
      </c>
      <c r="P586" s="38">
        <f>VLOOKUP($F586,'ZipCode Coordinates'!$A:$E,4,FALSE)</f>
        <v>1828370</v>
      </c>
      <c r="Q586" s="38">
        <f>VLOOKUP($F586,'ZipCode Coordinates'!$A:$E,5,FALSE)</f>
        <v>6293940</v>
      </c>
      <c r="R586" s="230" t="str">
        <f>IFERROR(VLOOKUP($L586,'External Gateways'!$A$6:$D$10,2,FALSE),"")</f>
        <v>I-15</v>
      </c>
      <c r="S586" s="38">
        <f>IFERROR(VLOOKUP($L586,'External Gateways'!$A$6:$D$10,3,FALSE),N586)</f>
        <v>2102195</v>
      </c>
      <c r="T586" s="38">
        <f>IFERROR(VLOOKUP($L586,'External Gateways'!$A$6:$D$10,4,FALSE),O586)</f>
        <v>6289147</v>
      </c>
      <c r="U586" s="231">
        <f t="shared" si="27"/>
        <v>14.473566476992975</v>
      </c>
      <c r="V586" s="231">
        <f t="shared" si="28"/>
        <v>124.05286704601406</v>
      </c>
    </row>
    <row r="587" spans="1:22" ht="15" customHeight="1" x14ac:dyDescent="0.45">
      <c r="A587" s="216">
        <v>4384</v>
      </c>
      <c r="B587" s="316" t="s">
        <v>433</v>
      </c>
      <c r="C587" s="316" t="s">
        <v>95</v>
      </c>
      <c r="D587" s="316" t="s">
        <v>216</v>
      </c>
      <c r="E587" s="67">
        <v>92584</v>
      </c>
      <c r="F587" s="318">
        <v>92136</v>
      </c>
      <c r="G587" s="317">
        <v>153</v>
      </c>
      <c r="H587" s="316" t="s">
        <v>255</v>
      </c>
      <c r="I587" s="317">
        <v>12</v>
      </c>
      <c r="J587" s="318">
        <f t="shared" si="29"/>
        <v>11</v>
      </c>
      <c r="K587" s="67" t="s">
        <v>95</v>
      </c>
      <c r="L587" s="316" t="s">
        <v>222</v>
      </c>
      <c r="M587" s="316" t="s">
        <v>216</v>
      </c>
      <c r="N587" s="38">
        <f>VLOOKUP($E587,'ZipCode Coordinates'!$A:$E,4,FALSE)</f>
        <v>2185160</v>
      </c>
      <c r="O587" s="38">
        <f>VLOOKUP($E587,'ZipCode Coordinates'!$A:$E,5,FALSE)</f>
        <v>6280270</v>
      </c>
      <c r="P587" s="38">
        <f>VLOOKUP($F587,'ZipCode Coordinates'!$A:$E,4,FALSE)</f>
        <v>1828370</v>
      </c>
      <c r="Q587" s="38">
        <f>VLOOKUP($F587,'ZipCode Coordinates'!$A:$E,5,FALSE)</f>
        <v>6293940</v>
      </c>
      <c r="R587" s="230" t="str">
        <f>IFERROR(VLOOKUP($L587,'External Gateways'!$A$6:$D$10,2,FALSE),"")</f>
        <v>I-15</v>
      </c>
      <c r="S587" s="38">
        <f>IFERROR(VLOOKUP($L587,'External Gateways'!$A$6:$D$10,3,FALSE),N587)</f>
        <v>2102195</v>
      </c>
      <c r="T587" s="38">
        <f>IFERROR(VLOOKUP($L587,'External Gateways'!$A$6:$D$10,4,FALSE),O587)</f>
        <v>6289147</v>
      </c>
      <c r="U587" s="231">
        <f t="shared" si="27"/>
        <v>15.802756507931361</v>
      </c>
      <c r="V587" s="231">
        <f t="shared" si="28"/>
        <v>121.39448698413727</v>
      </c>
    </row>
    <row r="588" spans="1:22" ht="15" customHeight="1" x14ac:dyDescent="0.45">
      <c r="A588" s="216">
        <v>4385</v>
      </c>
      <c r="B588" s="316" t="s">
        <v>434</v>
      </c>
      <c r="C588" s="316" t="s">
        <v>95</v>
      </c>
      <c r="D588" s="316" t="s">
        <v>216</v>
      </c>
      <c r="E588" s="67">
        <v>92584</v>
      </c>
      <c r="F588" s="318">
        <v>92136</v>
      </c>
      <c r="G588" s="317">
        <v>150</v>
      </c>
      <c r="H588" s="316" t="s">
        <v>267</v>
      </c>
      <c r="I588" s="317">
        <v>8</v>
      </c>
      <c r="J588" s="318">
        <f t="shared" si="29"/>
        <v>7</v>
      </c>
      <c r="K588" s="67" t="s">
        <v>95</v>
      </c>
      <c r="L588" s="316" t="s">
        <v>222</v>
      </c>
      <c r="M588" s="316" t="s">
        <v>216</v>
      </c>
      <c r="N588" s="38">
        <f>VLOOKUP($E588,'ZipCode Coordinates'!$A:$E,4,FALSE)</f>
        <v>2185160</v>
      </c>
      <c r="O588" s="38">
        <f>VLOOKUP($E588,'ZipCode Coordinates'!$A:$E,5,FALSE)</f>
        <v>6280270</v>
      </c>
      <c r="P588" s="38">
        <f>VLOOKUP($F588,'ZipCode Coordinates'!$A:$E,4,FALSE)</f>
        <v>1828370</v>
      </c>
      <c r="Q588" s="38">
        <f>VLOOKUP($F588,'ZipCode Coordinates'!$A:$E,5,FALSE)</f>
        <v>6293940</v>
      </c>
      <c r="R588" s="230" t="str">
        <f>IFERROR(VLOOKUP($L588,'External Gateways'!$A$6:$D$10,2,FALSE),"")</f>
        <v>I-15</v>
      </c>
      <c r="S588" s="38">
        <f>IFERROR(VLOOKUP($L588,'External Gateways'!$A$6:$D$10,3,FALSE),N588)</f>
        <v>2102195</v>
      </c>
      <c r="T588" s="38">
        <f>IFERROR(VLOOKUP($L588,'External Gateways'!$A$6:$D$10,4,FALSE),O588)</f>
        <v>6289147</v>
      </c>
      <c r="U588" s="231">
        <f t="shared" si="27"/>
        <v>15.802756507931361</v>
      </c>
      <c r="V588" s="231">
        <f t="shared" si="28"/>
        <v>118.39448698413727</v>
      </c>
    </row>
    <row r="589" spans="1:22" ht="15" customHeight="1" x14ac:dyDescent="0.45">
      <c r="A589" s="216">
        <v>4386</v>
      </c>
      <c r="B589" s="316" t="s">
        <v>435</v>
      </c>
      <c r="C589" s="316" t="s">
        <v>251</v>
      </c>
      <c r="D589" s="316" t="s">
        <v>224</v>
      </c>
      <c r="E589" s="67">
        <v>92154</v>
      </c>
      <c r="F589" s="318">
        <v>92082</v>
      </c>
      <c r="G589" s="317">
        <v>126</v>
      </c>
      <c r="H589" s="316" t="s">
        <v>221</v>
      </c>
      <c r="I589" s="317">
        <v>15</v>
      </c>
      <c r="J589" s="318">
        <f t="shared" si="29"/>
        <v>14</v>
      </c>
      <c r="K589" s="67" t="s">
        <v>97</v>
      </c>
      <c r="L589" s="316" t="s">
        <v>218</v>
      </c>
      <c r="M589" s="316" t="s">
        <v>224</v>
      </c>
      <c r="N589" s="38">
        <f>VLOOKUP($E589,'ZipCode Coordinates'!$A:$E,4,FALSE)</f>
        <v>1787080</v>
      </c>
      <c r="O589" s="38">
        <f>VLOOKUP($E589,'ZipCode Coordinates'!$A:$E,5,FALSE)</f>
        <v>6330680</v>
      </c>
      <c r="P589" s="38">
        <f>VLOOKUP($F589,'ZipCode Coordinates'!$A:$E,4,FALSE)</f>
        <v>2036530</v>
      </c>
      <c r="Q589" s="38">
        <f>VLOOKUP($F589,'ZipCode Coordinates'!$A:$E,5,FALSE)</f>
        <v>6333920</v>
      </c>
      <c r="R589" s="230" t="str">
        <f>IFERROR(VLOOKUP($L589,'External Gateways'!$A$6:$D$10,2,FALSE),"")</f>
        <v/>
      </c>
      <c r="S589" s="38">
        <f>IFERROR(VLOOKUP($L589,'External Gateways'!$A$6:$D$10,3,FALSE),N589)</f>
        <v>1787080</v>
      </c>
      <c r="T589" s="38">
        <f>IFERROR(VLOOKUP($L589,'External Gateways'!$A$6:$D$10,4,FALSE),O589)</f>
        <v>6330680</v>
      </c>
      <c r="U589" s="231">
        <f t="shared" si="27"/>
        <v>0</v>
      </c>
      <c r="V589" s="231">
        <f t="shared" si="28"/>
        <v>126</v>
      </c>
    </row>
    <row r="590" spans="1:22" ht="15" customHeight="1" x14ac:dyDescent="0.45">
      <c r="A590" s="216">
        <v>4388</v>
      </c>
      <c r="B590" s="316" t="s">
        <v>432</v>
      </c>
      <c r="C590" s="316" t="s">
        <v>95</v>
      </c>
      <c r="D590" s="316" t="s">
        <v>216</v>
      </c>
      <c r="E590" s="67">
        <v>92592</v>
      </c>
      <c r="F590" s="318">
        <v>92136</v>
      </c>
      <c r="G590" s="317">
        <v>150</v>
      </c>
      <c r="H590" s="316" t="s">
        <v>267</v>
      </c>
      <c r="I590" s="317">
        <v>8</v>
      </c>
      <c r="J590" s="318">
        <f t="shared" si="29"/>
        <v>7</v>
      </c>
      <c r="K590" s="67" t="s">
        <v>95</v>
      </c>
      <c r="L590" s="316" t="s">
        <v>222</v>
      </c>
      <c r="M590" s="316" t="s">
        <v>216</v>
      </c>
      <c r="N590" s="38">
        <f>VLOOKUP($E590,'ZipCode Coordinates'!$A:$E,4,FALSE)</f>
        <v>2128740</v>
      </c>
      <c r="O590" s="38">
        <f>VLOOKUP($E590,'ZipCode Coordinates'!$A:$E,5,FALSE)</f>
        <v>6328900</v>
      </c>
      <c r="P590" s="38">
        <f>VLOOKUP($F590,'ZipCode Coordinates'!$A:$E,4,FALSE)</f>
        <v>1828370</v>
      </c>
      <c r="Q590" s="38">
        <f>VLOOKUP($F590,'ZipCode Coordinates'!$A:$E,5,FALSE)</f>
        <v>6293940</v>
      </c>
      <c r="R590" s="230" t="str">
        <f>IFERROR(VLOOKUP($L590,'External Gateways'!$A$6:$D$10,2,FALSE),"")</f>
        <v>I-15</v>
      </c>
      <c r="S590" s="38">
        <f>IFERROR(VLOOKUP($L590,'External Gateways'!$A$6:$D$10,3,FALSE),N590)</f>
        <v>2102195</v>
      </c>
      <c r="T590" s="38">
        <f>IFERROR(VLOOKUP($L590,'External Gateways'!$A$6:$D$10,4,FALSE),O590)</f>
        <v>6289147</v>
      </c>
      <c r="U590" s="231">
        <f t="shared" si="27"/>
        <v>9.0532245169037147</v>
      </c>
      <c r="V590" s="231">
        <f t="shared" si="28"/>
        <v>131.89355096619258</v>
      </c>
    </row>
    <row r="591" spans="1:22" ht="15" customHeight="1" x14ac:dyDescent="0.45">
      <c r="A591" s="216">
        <v>4389</v>
      </c>
      <c r="B591" s="316" t="s">
        <v>434</v>
      </c>
      <c r="C591" s="316" t="s">
        <v>95</v>
      </c>
      <c r="D591" s="316" t="s">
        <v>216</v>
      </c>
      <c r="E591" s="67">
        <v>92563</v>
      </c>
      <c r="F591" s="318">
        <v>92135</v>
      </c>
      <c r="G591" s="317">
        <v>150</v>
      </c>
      <c r="H591" s="316" t="s">
        <v>285</v>
      </c>
      <c r="I591" s="317">
        <v>7</v>
      </c>
      <c r="J591" s="318">
        <f t="shared" si="29"/>
        <v>6</v>
      </c>
      <c r="K591" s="67" t="s">
        <v>95</v>
      </c>
      <c r="L591" s="316" t="s">
        <v>222</v>
      </c>
      <c r="M591" s="316" t="s">
        <v>216</v>
      </c>
      <c r="N591" s="38">
        <f>VLOOKUP($E591,'ZipCode Coordinates'!$A:$E,4,FALSE)</f>
        <v>2156450</v>
      </c>
      <c r="O591" s="38">
        <f>VLOOKUP($E591,'ZipCode Coordinates'!$A:$E,5,FALSE)</f>
        <v>6288710</v>
      </c>
      <c r="P591" s="38">
        <f>VLOOKUP($F591,'ZipCode Coordinates'!$A:$E,4,FALSE)</f>
        <v>1835720</v>
      </c>
      <c r="Q591" s="38">
        <f>VLOOKUP($F591,'ZipCode Coordinates'!$A:$E,5,FALSE)</f>
        <v>6266670</v>
      </c>
      <c r="R591" s="230" t="str">
        <f>IFERROR(VLOOKUP($L591,'External Gateways'!$A$6:$D$10,2,FALSE),"")</f>
        <v>I-15</v>
      </c>
      <c r="S591" s="38">
        <f>IFERROR(VLOOKUP($L591,'External Gateways'!$A$6:$D$10,3,FALSE),N591)</f>
        <v>2102195</v>
      </c>
      <c r="T591" s="38">
        <f>IFERROR(VLOOKUP($L591,'External Gateways'!$A$6:$D$10,4,FALSE),O591)</f>
        <v>6289147</v>
      </c>
      <c r="U591" s="231">
        <f t="shared" si="27"/>
        <v>10.275901494735123</v>
      </c>
      <c r="V591" s="231">
        <f t="shared" si="28"/>
        <v>129.44819701052975</v>
      </c>
    </row>
    <row r="592" spans="1:22" ht="15" customHeight="1" x14ac:dyDescent="0.45">
      <c r="A592" s="216">
        <v>4390</v>
      </c>
      <c r="B592" s="316" t="s">
        <v>306</v>
      </c>
      <c r="C592" s="316" t="s">
        <v>95</v>
      </c>
      <c r="D592" s="316" t="s">
        <v>231</v>
      </c>
      <c r="E592" s="67">
        <v>92562</v>
      </c>
      <c r="F592" s="318">
        <v>92145</v>
      </c>
      <c r="G592" s="317">
        <v>125</v>
      </c>
      <c r="H592" s="316" t="s">
        <v>241</v>
      </c>
      <c r="I592" s="317">
        <v>7</v>
      </c>
      <c r="J592" s="318">
        <f t="shared" si="29"/>
        <v>6</v>
      </c>
      <c r="K592" s="67" t="s">
        <v>95</v>
      </c>
      <c r="L592" s="316" t="s">
        <v>222</v>
      </c>
      <c r="M592" s="316" t="s">
        <v>231</v>
      </c>
      <c r="N592" s="38">
        <f>VLOOKUP($E592,'ZipCode Coordinates'!$A:$E,4,FALSE)</f>
        <v>2144470</v>
      </c>
      <c r="O592" s="38">
        <f>VLOOKUP($E592,'ZipCode Coordinates'!$A:$E,5,FALSE)</f>
        <v>6251450</v>
      </c>
      <c r="P592" s="38">
        <f>VLOOKUP($F592,'ZipCode Coordinates'!$A:$E,4,FALSE)</f>
        <v>1896720</v>
      </c>
      <c r="Q592" s="38">
        <f>VLOOKUP($F592,'ZipCode Coordinates'!$A:$E,5,FALSE)</f>
        <v>6297440</v>
      </c>
      <c r="R592" s="230" t="str">
        <f>IFERROR(VLOOKUP($L592,'External Gateways'!$A$6:$D$10,2,FALSE),"")</f>
        <v>I-15</v>
      </c>
      <c r="S592" s="38">
        <f>IFERROR(VLOOKUP($L592,'External Gateways'!$A$6:$D$10,3,FALSE),N592)</f>
        <v>2102195</v>
      </c>
      <c r="T592" s="38">
        <f>IFERROR(VLOOKUP($L592,'External Gateways'!$A$6:$D$10,4,FALSE),O592)</f>
        <v>6289147</v>
      </c>
      <c r="U592" s="231">
        <f t="shared" si="27"/>
        <v>10.727523233277124</v>
      </c>
      <c r="V592" s="231">
        <f t="shared" si="28"/>
        <v>103.54495353344575</v>
      </c>
    </row>
  </sheetData>
  <autoFilter ref="A2:V592" xr:uid="{45B87D24-4BBA-49EF-A2B6-F8214EB5515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Normal="100" workbookViewId="0">
      <selection activeCell="D10" sqref="D10"/>
    </sheetView>
  </sheetViews>
  <sheetFormatPr defaultRowHeight="14.25" x14ac:dyDescent="0.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4C4E-7CFD-41D7-BA68-47D2D5BD8559}">
  <dimension ref="A1:W1001"/>
  <sheetViews>
    <sheetView zoomScale="85" zoomScaleNormal="85" workbookViewId="0">
      <selection activeCell="K9" sqref="K9"/>
    </sheetView>
  </sheetViews>
  <sheetFormatPr defaultColWidth="9.265625" defaultRowHeight="14.25" x14ac:dyDescent="0.45"/>
  <cols>
    <col min="1" max="3" width="9.265625" style="331"/>
    <col min="4" max="4" width="22.59765625" style="331" customWidth="1"/>
    <col min="5" max="5" width="26.59765625" style="331" customWidth="1"/>
    <col min="6" max="9" width="9.265625" style="331"/>
    <col min="10" max="10" width="9.3984375" style="331" bestFit="1" customWidth="1"/>
    <col min="11" max="11" width="10.1328125" style="331" bestFit="1" customWidth="1"/>
    <col min="12" max="13" width="9.265625" style="331"/>
    <col min="14" max="14" width="9.265625" style="23"/>
    <col min="15" max="16384" width="9.265625" style="331"/>
  </cols>
  <sheetData>
    <row r="1" spans="1:23" x14ac:dyDescent="0.45">
      <c r="F1" s="331" t="s">
        <v>436</v>
      </c>
      <c r="G1" s="331" t="s">
        <v>437</v>
      </c>
      <c r="H1" s="331" t="s">
        <v>438</v>
      </c>
      <c r="I1" s="331" t="s">
        <v>439</v>
      </c>
      <c r="J1" s="331" t="s">
        <v>440</v>
      </c>
      <c r="K1" s="331" t="s">
        <v>441</v>
      </c>
      <c r="M1" s="331" t="s">
        <v>442</v>
      </c>
    </row>
    <row r="2" spans="1:23" x14ac:dyDescent="0.45">
      <c r="A2" s="331" t="s">
        <v>443</v>
      </c>
      <c r="B2" s="331" t="s">
        <v>444</v>
      </c>
      <c r="C2" s="331" t="s">
        <v>445</v>
      </c>
      <c r="D2" s="331" t="s">
        <v>444</v>
      </c>
      <c r="E2" s="331" t="s">
        <v>445</v>
      </c>
      <c r="F2" s="331" t="s">
        <v>446</v>
      </c>
      <c r="G2" s="331" t="s">
        <v>446</v>
      </c>
      <c r="H2" s="331" t="s">
        <v>446</v>
      </c>
      <c r="I2" s="331" t="s">
        <v>446</v>
      </c>
      <c r="J2" s="331" t="s">
        <v>446</v>
      </c>
      <c r="K2" s="331" t="s">
        <v>446</v>
      </c>
      <c r="M2" s="331" t="s">
        <v>447</v>
      </c>
      <c r="N2" s="23" t="s">
        <v>448</v>
      </c>
      <c r="O2" s="331" t="s">
        <v>449</v>
      </c>
      <c r="P2" s="331" t="s">
        <v>450</v>
      </c>
      <c r="Q2" s="331" t="s">
        <v>451</v>
      </c>
    </row>
    <row r="3" spans="1:23" x14ac:dyDescent="0.45">
      <c r="A3" s="331">
        <v>2020</v>
      </c>
      <c r="B3" s="331">
        <v>0</v>
      </c>
      <c r="C3" s="331">
        <v>0</v>
      </c>
      <c r="D3" s="331" t="s">
        <v>151</v>
      </c>
      <c r="E3" s="331" t="s">
        <v>151</v>
      </c>
      <c r="F3" s="331" cm="1">
        <f t="array" aca="1" ref="F3" ca="1">IF($B3="","",IFERROR(INDEX(INDIRECT("vd_emp_"&amp;$A3&amp;"_"&amp;F$1&amp;"_tab"),$B3+1,$C3+1)*IF($A3=2020,1,INDEX(INDIRECT("vd_ml_"&amp;$A3&amp;"_"&amp;F$1&amp;"_tab"),$B3+1,$C3+1)),0))</f>
        <v>1</v>
      </c>
      <c r="G3" s="331" cm="1">
        <f t="array" aca="1" ref="G3" ca="1">IF($B3="","",IFERROR(INDEX(INDIRECT("vd_emp_"&amp;$A3&amp;"_"&amp;G$1&amp;"_tab"),$B3+1,$C3+1)*IF($A3=2020,1,INDEX(INDIRECT("vd_ml_"&amp;$A3&amp;"_"&amp;G$1&amp;"_tab"),$B3+1,$C3+1)),0))</f>
        <v>0</v>
      </c>
      <c r="H3" s="331" cm="1">
        <f t="array" aca="1" ref="H3" ca="1">IF($B3="","",IFERROR(INDEX(INDIRECT("vd_emp_"&amp;$A3&amp;"_"&amp;H$1&amp;"_tab"),$B3+1,$C3+1)*IF($A3=2020,1,INDEX(INDIRECT("vd_ml_"&amp;$A3&amp;"_"&amp;H$1&amp;"_tab"),$B3+1,$C3+1)),0))</f>
        <v>0</v>
      </c>
      <c r="I3" s="331" cm="1">
        <f t="array" aca="1" ref="I3:I1001" ca="1">IF(D3:D1001="","",F3:F1001+G3:G1001+H3:H1001)</f>
        <v>1</v>
      </c>
      <c r="J3" s="25" cm="1">
        <f t="array" aca="1" ref="J3" ca="1">IF(A3="","",SUMPRODUCT(TRANSPOSE(F3:H3),pass_per_van_by_vptype)*2)</f>
        <v>10.294736842105264</v>
      </c>
      <c r="K3" s="25" cm="1">
        <f t="array" aca="1" ref="K3" ca="1">IF(A3="","",SUMPRODUCT(TRANSPOSE(F3:H3),pass_per_van_by_vptype,rt_miles_avg_by_vanpool_type))</f>
        <v>468.82101320028914</v>
      </c>
      <c r="M3" s="331" cm="1">
        <f t="array" ref="M3:M6">_xlfn.UNIQUE(A3:A1000)</f>
        <v>2020</v>
      </c>
      <c r="N3" s="25">
        <f ca="1">SUMIFS(J$3:J$1001,A$3:A$1001,$M3)</f>
        <v>6248</v>
      </c>
      <c r="O3" s="331" t="b">
        <f ca="1">ABS(N3-'Main Sheet'!$C70)&lt;1</f>
        <v>1</v>
      </c>
      <c r="P3" s="25">
        <f ca="1">SUMIFS(K$3:K$1001,A$3:A$1001,$M3)</f>
        <v>269804.5036049292</v>
      </c>
      <c r="Q3" s="331" t="b">
        <f ca="1">ABS(P3-'Main Sheet'!$C72)&lt;1</f>
        <v>1</v>
      </c>
      <c r="V3" s="331">
        <v>0</v>
      </c>
      <c r="W3" s="331" t="s" cm="1">
        <v>151</v>
      </c>
    </row>
    <row r="4" spans="1:23" x14ac:dyDescent="0.45">
      <c r="A4" s="331">
        <v>2020</v>
      </c>
      <c r="B4" s="331">
        <v>0</v>
      </c>
      <c r="C4" s="331">
        <v>1</v>
      </c>
      <c r="D4" s="331" t="s">
        <v>151</v>
      </c>
      <c r="E4" s="331" t="s">
        <v>152</v>
      </c>
      <c r="F4" s="331" cm="1">
        <f t="array" aca="1" ref="F4" ca="1">IF($B4="","",IFERROR(INDEX(INDIRECT("vd_emp_"&amp;$A4&amp;"_"&amp;F$1&amp;"_tab"),$B4+1,$C4+1)*IF($A4=2020,1,INDEX(INDIRECT("vd_ml_"&amp;$A4&amp;"_"&amp;F$1&amp;"_tab"),$B4+1,$C4+1)),0))</f>
        <v>3</v>
      </c>
      <c r="G4" s="331" cm="1">
        <f t="array" aca="1" ref="G4" ca="1">IF($B4="","",IFERROR(INDEX(INDIRECT("vd_emp_"&amp;$A4&amp;"_"&amp;G$1&amp;"_tab"),$B4+1,$C4+1)*IF($A4=2020,1,INDEX(INDIRECT("vd_ml_"&amp;$A4&amp;"_"&amp;G$1&amp;"_tab"),$B4+1,$C4+1)),0))</f>
        <v>2</v>
      </c>
      <c r="H4" s="331" cm="1">
        <f t="array" aca="1" ref="H4" ca="1">IF($B4="","",IFERROR(INDEX(INDIRECT("vd_emp_"&amp;$A4&amp;"_"&amp;H$1&amp;"_tab"),$B4+1,$C4+1)*IF($A4=2020,1,INDEX(INDIRECT("vd_ml_"&amp;$A4&amp;"_"&amp;H$1&amp;"_tab"),$B4+1,$C4+1)),0))</f>
        <v>14</v>
      </c>
      <c r="I4" s="331">
        <f ca="1"/>
        <v>19</v>
      </c>
      <c r="J4" s="25" cm="1">
        <f t="array" aca="1" ref="J4" ca="1">IF(A4="","",SUMPRODUCT(TRANSPOSE(F4:H4),pass_per_van_by_vptype)*2)</f>
        <v>205.33845449744766</v>
      </c>
      <c r="K4" s="25" cm="1">
        <f t="array" aca="1" ref="K4" ca="1">IF(A4="","",SUMPRODUCT(TRANSPOSE(F4:H4),pass_per_van_by_vptype,rt_miles_avg_by_vanpool_type))</f>
        <v>8599.3931474725105</v>
      </c>
      <c r="M4" s="331">
        <v>2035</v>
      </c>
      <c r="N4" s="25">
        <f ca="1">SUMIFS(J$3:J$1001,A$3:A$1001,M4)</f>
        <v>7853.4757121603634</v>
      </c>
      <c r="O4" s="331" t="b">
        <f ca="1">ABS(N4-'Main Sheet'!$D70)&lt;1</f>
        <v>1</v>
      </c>
      <c r="P4" s="25">
        <f ca="1">SUMIFS(K$3:K$1001,A$3:A$1001,$M4)</f>
        <v>338684.52196870494</v>
      </c>
      <c r="Q4" s="331" t="b">
        <f ca="1">ABS(P4-'Main Sheet'!$D72)&lt;1</f>
        <v>1</v>
      </c>
      <c r="V4" s="331">
        <v>1</v>
      </c>
      <c r="W4" s="331" t="s">
        <v>152</v>
      </c>
    </row>
    <row r="5" spans="1:23" x14ac:dyDescent="0.45">
      <c r="A5" s="331">
        <v>2020</v>
      </c>
      <c r="B5" s="331">
        <v>0</v>
      </c>
      <c r="C5" s="331">
        <v>2</v>
      </c>
      <c r="D5" s="331" t="s">
        <v>151</v>
      </c>
      <c r="E5" s="331" t="s">
        <v>153</v>
      </c>
      <c r="F5" s="331" cm="1">
        <f t="array" aca="1" ref="F5" ca="1">IF($B5="","",IFERROR(INDEX(INDIRECT("vd_emp_"&amp;$A5&amp;"_"&amp;F$1&amp;"_tab"),$B5+1,$C5+1)*IF($A5=2020,1,INDEX(INDIRECT("vd_ml_"&amp;$A5&amp;"_"&amp;F$1&amp;"_tab"),$B5+1,$C5+1)),0))</f>
        <v>0</v>
      </c>
      <c r="G5" s="331" cm="1">
        <f t="array" aca="1" ref="G5" ca="1">IF($B5="","",IFERROR(INDEX(INDIRECT("vd_emp_"&amp;$A5&amp;"_"&amp;G$1&amp;"_tab"),$B5+1,$C5+1)*IF($A5=2020,1,INDEX(INDIRECT("vd_ml_"&amp;$A5&amp;"_"&amp;G$1&amp;"_tab"),$B5+1,$C5+1)),0))</f>
        <v>1</v>
      </c>
      <c r="H5" s="331" cm="1">
        <f t="array" aca="1" ref="H5" ca="1">IF($B5="","",IFERROR(INDEX(INDIRECT("vd_emp_"&amp;$A5&amp;"_"&amp;H$1&amp;"_tab"),$B5+1,$C5+1)*IF($A5=2020,1,INDEX(INDIRECT("vd_ml_"&amp;$A5&amp;"_"&amp;H$1&amp;"_tab"),$B5+1,$C5+1)),0))</f>
        <v>0</v>
      </c>
      <c r="I5" s="331">
        <f ca="1"/>
        <v>1</v>
      </c>
      <c r="J5" s="25" cm="1">
        <f t="array" aca="1" ref="J5" ca="1">IF(A5="","",SUMPRODUCT(TRANSPOSE(F5:H5),pass_per_van_by_vptype)*2)</f>
        <v>10.323478260869566</v>
      </c>
      <c r="K5" s="25" cm="1">
        <f t="array" aca="1" ref="K5" ca="1">IF(A5="","",SUMPRODUCT(TRANSPOSE(F5:H5),pass_per_van_by_vptype,rt_miles_avg_by_vanpool_type))</f>
        <v>451.73175599407728</v>
      </c>
      <c r="M5" s="331">
        <v>2050</v>
      </c>
      <c r="N5" s="25">
        <f ca="1">SUMIFS(J$3:J$1001,A$3:A$1001,M5)</f>
        <v>8836.518815425683</v>
      </c>
      <c r="O5" s="331" t="b">
        <f ca="1">ABS(N5-'Main Sheet'!$E70)&lt;1</f>
        <v>1</v>
      </c>
      <c r="P5" s="25">
        <f ca="1">SUMIFS(K$3:K$1001,A$3:A$1001,$M5)</f>
        <v>380619.12309378036</v>
      </c>
      <c r="Q5" s="331" t="b">
        <f ca="1">ABS(P5-'Main Sheet'!$E72)&lt;1</f>
        <v>1</v>
      </c>
      <c r="V5" s="331">
        <v>2</v>
      </c>
      <c r="W5" s="331" t="s">
        <v>153</v>
      </c>
    </row>
    <row r="6" spans="1:23" x14ac:dyDescent="0.45">
      <c r="A6" s="331">
        <v>2020</v>
      </c>
      <c r="B6" s="331">
        <v>0</v>
      </c>
      <c r="C6" s="331">
        <v>3</v>
      </c>
      <c r="D6" s="331" t="s">
        <v>151</v>
      </c>
      <c r="E6" s="331" t="s">
        <v>154</v>
      </c>
      <c r="F6" s="331" cm="1">
        <f t="array" aca="1" ref="F6" ca="1">IF($B6="","",IFERROR(INDEX(INDIRECT("vd_emp_"&amp;$A6&amp;"_"&amp;F$1&amp;"_tab"),$B6+1,$C6+1)*IF($A6=2020,1,INDEX(INDIRECT("vd_ml_"&amp;$A6&amp;"_"&amp;F$1&amp;"_tab"),$B6+1,$C6+1)),0))</f>
        <v>0</v>
      </c>
      <c r="G6" s="331" cm="1">
        <f t="array" aca="1" ref="G6" ca="1">IF($B6="","",IFERROR(INDEX(INDIRECT("vd_emp_"&amp;$A6&amp;"_"&amp;G$1&amp;"_tab"),$B6+1,$C6+1)*IF($A6=2020,1,INDEX(INDIRECT("vd_ml_"&amp;$A6&amp;"_"&amp;G$1&amp;"_tab"),$B6+1,$C6+1)),0))</f>
        <v>0</v>
      </c>
      <c r="H6" s="331" cm="1">
        <f t="array" aca="1" ref="H6" ca="1">IF($B6="","",IFERROR(INDEX(INDIRECT("vd_emp_"&amp;$A6&amp;"_"&amp;H$1&amp;"_tab"),$B6+1,$C6+1)*IF($A6=2020,1,INDEX(INDIRECT("vd_ml_"&amp;$A6&amp;"_"&amp;H$1&amp;"_tab"),$B6+1,$C6+1)),0))</f>
        <v>0</v>
      </c>
      <c r="I6" s="331">
        <f ca="1"/>
        <v>0</v>
      </c>
      <c r="J6" s="25" cm="1">
        <f t="array" aca="1" ref="J6" ca="1">IF(A6="","",SUMPRODUCT(TRANSPOSE(F6:H6),pass_per_van_by_vptype)*2)</f>
        <v>0</v>
      </c>
      <c r="K6" s="25" cm="1">
        <f t="array" aca="1" ref="K6" ca="1">IF(A6="","",SUMPRODUCT(TRANSPOSE(F6:H6),pass_per_van_by_vptype,rt_miles_avg_by_vanpool_type))</f>
        <v>0</v>
      </c>
      <c r="M6" s="331" t="str">
        <v/>
      </c>
      <c r="V6" s="331">
        <v>3</v>
      </c>
      <c r="W6" s="331" t="s">
        <v>154</v>
      </c>
    </row>
    <row r="7" spans="1:23" x14ac:dyDescent="0.45">
      <c r="A7" s="331">
        <v>2020</v>
      </c>
      <c r="B7" s="331">
        <v>0</v>
      </c>
      <c r="C7" s="331">
        <v>4</v>
      </c>
      <c r="D7" s="331" t="s">
        <v>151</v>
      </c>
      <c r="E7" s="331" t="s">
        <v>155</v>
      </c>
      <c r="F7" s="331" cm="1">
        <f t="array" aca="1" ref="F7" ca="1">IF($B7="","",IFERROR(INDEX(INDIRECT("vd_emp_"&amp;$A7&amp;"_"&amp;F$1&amp;"_tab"),$B7+1,$C7+1)*IF($A7=2020,1,INDEX(INDIRECT("vd_ml_"&amp;$A7&amp;"_"&amp;F$1&amp;"_tab"),$B7+1,$C7+1)),0))</f>
        <v>1</v>
      </c>
      <c r="G7" s="331" cm="1">
        <f t="array" aca="1" ref="G7" ca="1">IF($B7="","",IFERROR(INDEX(INDIRECT("vd_emp_"&amp;$A7&amp;"_"&amp;G$1&amp;"_tab"),$B7+1,$C7+1)*IF($A7=2020,1,INDEX(INDIRECT("vd_ml_"&amp;$A7&amp;"_"&amp;G$1&amp;"_tab"),$B7+1,$C7+1)),0))</f>
        <v>2</v>
      </c>
      <c r="H7" s="331" cm="1">
        <f t="array" aca="1" ref="H7" ca="1">IF($B7="","",IFERROR(INDEX(INDIRECT("vd_emp_"&amp;$A7&amp;"_"&amp;H$1&amp;"_tab"),$B7+1,$C7+1)*IF($A7=2020,1,INDEX(INDIRECT("vd_ml_"&amp;$A7&amp;"_"&amp;H$1&amp;"_tab"),$B7+1,$C7+1)),0))</f>
        <v>5</v>
      </c>
      <c r="I7" s="331">
        <f ca="1"/>
        <v>8</v>
      </c>
      <c r="J7" s="25" cm="1">
        <f t="array" aca="1" ref="J7" ca="1">IF(A7="","",SUMPRODUCT(TRANSPOSE(F7:H7),pass_per_van_by_vptype)*2)</f>
        <v>85.872867452913226</v>
      </c>
      <c r="K7" s="25" cm="1">
        <f t="array" aca="1" ref="K7" ca="1">IF(A7="","",SUMPRODUCT(TRANSPOSE(F7:H7),pass_per_van_by_vptype,rt_miles_avg_by_vanpool_type))</f>
        <v>3618.5225951468324</v>
      </c>
      <c r="O7" s="220"/>
      <c r="P7" s="220"/>
      <c r="Q7" s="220"/>
      <c r="V7" s="331">
        <v>4</v>
      </c>
      <c r="W7" s="331" t="s">
        <v>155</v>
      </c>
    </row>
    <row r="8" spans="1:23" x14ac:dyDescent="0.45">
      <c r="A8" s="331">
        <v>2020</v>
      </c>
      <c r="B8" s="331">
        <v>0</v>
      </c>
      <c r="C8" s="331">
        <v>5</v>
      </c>
      <c r="D8" s="331" t="s">
        <v>151</v>
      </c>
      <c r="E8" s="331" t="s">
        <v>156</v>
      </c>
      <c r="F8" s="331" cm="1">
        <f t="array" aca="1" ref="F8" ca="1">IF($B8="","",IFERROR(INDEX(INDIRECT("vd_emp_"&amp;$A8&amp;"_"&amp;F$1&amp;"_tab"),$B8+1,$C8+1)*IF($A8=2020,1,INDEX(INDIRECT("vd_ml_"&amp;$A8&amp;"_"&amp;F$1&amp;"_tab"),$B8+1,$C8+1)),0))</f>
        <v>0</v>
      </c>
      <c r="G8" s="331" cm="1">
        <f t="array" aca="1" ref="G8" ca="1">IF($B8="","",IFERROR(INDEX(INDIRECT("vd_emp_"&amp;$A8&amp;"_"&amp;G$1&amp;"_tab"),$B8+1,$C8+1)*IF($A8=2020,1,INDEX(INDIRECT("vd_ml_"&amp;$A8&amp;"_"&amp;G$1&amp;"_tab"),$B8+1,$C8+1)),0))</f>
        <v>0</v>
      </c>
      <c r="H8" s="331" cm="1">
        <f t="array" aca="1" ref="H8" ca="1">IF($B8="","",IFERROR(INDEX(INDIRECT("vd_emp_"&amp;$A8&amp;"_"&amp;H$1&amp;"_tab"),$B8+1,$C8+1)*IF($A8=2020,1,INDEX(INDIRECT("vd_ml_"&amp;$A8&amp;"_"&amp;H$1&amp;"_tab"),$B8+1,$C8+1)),0))</f>
        <v>2</v>
      </c>
      <c r="I8" s="331">
        <f ca="1"/>
        <v>2</v>
      </c>
      <c r="J8" s="25" cm="1">
        <f t="array" aca="1" ref="J8" ca="1">IF(A8="","",SUMPRODUCT(TRANSPOSE(F8:H8),pass_per_van_by_vptype)*2)</f>
        <v>21.972469635627533</v>
      </c>
      <c r="K8" s="25" cm="1">
        <f t="array" aca="1" ref="K8" ca="1">IF(A8="","",SUMPRODUCT(TRANSPOSE(F8:H8),pass_per_van_by_vptype,rt_miles_avg_by_vanpool_type))</f>
        <v>898.49522798335545</v>
      </c>
      <c r="O8" s="220"/>
      <c r="P8" s="220"/>
      <c r="Q8" s="220"/>
      <c r="V8" s="331">
        <v>5</v>
      </c>
      <c r="W8" s="331" t="s">
        <v>156</v>
      </c>
    </row>
    <row r="9" spans="1:23" x14ac:dyDescent="0.45">
      <c r="A9" s="331">
        <v>2020</v>
      </c>
      <c r="B9" s="331">
        <v>0</v>
      </c>
      <c r="C9" s="331">
        <v>6</v>
      </c>
      <c r="D9" s="331" t="s">
        <v>151</v>
      </c>
      <c r="E9" s="331" t="s">
        <v>157</v>
      </c>
      <c r="F9" s="331" cm="1">
        <f t="array" aca="1" ref="F9" ca="1">IF($B9="","",IFERROR(INDEX(INDIRECT("vd_emp_"&amp;$A9&amp;"_"&amp;F$1&amp;"_tab"),$B9+1,$C9+1)*IF($A9=2020,1,INDEX(INDIRECT("vd_ml_"&amp;$A9&amp;"_"&amp;F$1&amp;"_tab"),$B9+1,$C9+1)),0))</f>
        <v>0</v>
      </c>
      <c r="G9" s="331" cm="1">
        <f t="array" aca="1" ref="G9" ca="1">IF($B9="","",IFERROR(INDEX(INDIRECT("vd_emp_"&amp;$A9&amp;"_"&amp;G$1&amp;"_tab"),$B9+1,$C9+1)*IF($A9=2020,1,INDEX(INDIRECT("vd_ml_"&amp;$A9&amp;"_"&amp;G$1&amp;"_tab"),$B9+1,$C9+1)),0))</f>
        <v>2</v>
      </c>
      <c r="H9" s="331" cm="1">
        <f t="array" aca="1" ref="H9" ca="1">IF($B9="","",IFERROR(INDEX(INDIRECT("vd_emp_"&amp;$A9&amp;"_"&amp;H$1&amp;"_tab"),$B9+1,$C9+1)*IF($A9=2020,1,INDEX(INDIRECT("vd_ml_"&amp;$A9&amp;"_"&amp;H$1&amp;"_tab"),$B9+1,$C9+1)),0))</f>
        <v>0</v>
      </c>
      <c r="I9" s="331">
        <f ca="1"/>
        <v>2</v>
      </c>
      <c r="J9" s="25" cm="1">
        <f t="array" aca="1" ref="J9" ca="1">IF(A9="","",SUMPRODUCT(TRANSPOSE(F9:H9),pass_per_van_by_vptype)*2)</f>
        <v>20.646956521739131</v>
      </c>
      <c r="K9" s="25" cm="1">
        <f t="array" aca="1" ref="K9" ca="1">IF(A9="","",SUMPRODUCT(TRANSPOSE(F9:H9),pass_per_van_by_vptype,rt_miles_avg_by_vanpool_type))</f>
        <v>903.46351198815455</v>
      </c>
      <c r="V9" s="331">
        <v>6</v>
      </c>
      <c r="W9" s="331" t="s">
        <v>157</v>
      </c>
    </row>
    <row r="10" spans="1:23" x14ac:dyDescent="0.45">
      <c r="A10" s="331">
        <v>2020</v>
      </c>
      <c r="B10" s="331">
        <v>0</v>
      </c>
      <c r="C10" s="331">
        <v>7</v>
      </c>
      <c r="D10" s="331" t="s">
        <v>151</v>
      </c>
      <c r="E10" s="331" t="s">
        <v>158</v>
      </c>
      <c r="F10" s="331" cm="1">
        <f t="array" aca="1" ref="F10" ca="1">IF($B10="","",IFERROR(INDEX(INDIRECT("vd_emp_"&amp;$A10&amp;"_"&amp;F$1&amp;"_tab"),$B10+1,$C10+1)*IF($A10=2020,1,INDEX(INDIRECT("vd_ml_"&amp;$A10&amp;"_"&amp;F$1&amp;"_tab"),$B10+1,$C10+1)),0))</f>
        <v>0</v>
      </c>
      <c r="G10" s="331" cm="1">
        <f t="array" aca="1" ref="G10" ca="1">IF($B10="","",IFERROR(INDEX(INDIRECT("vd_emp_"&amp;$A10&amp;"_"&amp;G$1&amp;"_tab"),$B10+1,$C10+1)*IF($A10=2020,1,INDEX(INDIRECT("vd_ml_"&amp;$A10&amp;"_"&amp;G$1&amp;"_tab"),$B10+1,$C10+1)),0))</f>
        <v>0</v>
      </c>
      <c r="H10" s="331" cm="1">
        <f t="array" aca="1" ref="H10" ca="1">IF($B10="","",IFERROR(INDEX(INDIRECT("vd_emp_"&amp;$A10&amp;"_"&amp;H$1&amp;"_tab"),$B10+1,$C10+1)*IF($A10=2020,1,INDEX(INDIRECT("vd_ml_"&amp;$A10&amp;"_"&amp;H$1&amp;"_tab"),$B10+1,$C10+1)),0))</f>
        <v>0</v>
      </c>
      <c r="I10" s="331">
        <f ca="1"/>
        <v>0</v>
      </c>
      <c r="J10" s="25" cm="1">
        <f t="array" aca="1" ref="J10" ca="1">IF(A10="","",SUMPRODUCT(TRANSPOSE(F10:H10),pass_per_van_by_vptype)*2)</f>
        <v>0</v>
      </c>
      <c r="K10" s="25" cm="1">
        <f t="array" aca="1" ref="K10" ca="1">IF(A10="","",SUMPRODUCT(TRANSPOSE(F10:H10),pass_per_van_by_vptype,rt_miles_avg_by_vanpool_type))</f>
        <v>0</v>
      </c>
      <c r="V10" s="331">
        <v>7</v>
      </c>
      <c r="W10" s="331" t="s">
        <v>158</v>
      </c>
    </row>
    <row r="11" spans="1:23" x14ac:dyDescent="0.45">
      <c r="A11" s="331">
        <v>2020</v>
      </c>
      <c r="B11" s="331">
        <v>0</v>
      </c>
      <c r="C11" s="331">
        <v>8</v>
      </c>
      <c r="D11" s="331" t="s">
        <v>151</v>
      </c>
      <c r="E11" s="331" t="s">
        <v>159</v>
      </c>
      <c r="F11" s="331" cm="1">
        <f t="array" aca="1" ref="F11" ca="1">IF($B11="","",IFERROR(INDEX(INDIRECT("vd_emp_"&amp;$A11&amp;"_"&amp;F$1&amp;"_tab"),$B11+1,$C11+1)*IF($A11=2020,1,INDEX(INDIRECT("vd_ml_"&amp;$A11&amp;"_"&amp;F$1&amp;"_tab"),$B11+1,$C11+1)),0))</f>
        <v>0</v>
      </c>
      <c r="G11" s="331" cm="1">
        <f t="array" aca="1" ref="G11" ca="1">IF($B11="","",IFERROR(INDEX(INDIRECT("vd_emp_"&amp;$A11&amp;"_"&amp;G$1&amp;"_tab"),$B11+1,$C11+1)*IF($A11=2020,1,INDEX(INDIRECT("vd_ml_"&amp;$A11&amp;"_"&amp;G$1&amp;"_tab"),$B11+1,$C11+1)),0))</f>
        <v>0</v>
      </c>
      <c r="H11" s="331" cm="1">
        <f t="array" aca="1" ref="H11" ca="1">IF($B11="","",IFERROR(INDEX(INDIRECT("vd_emp_"&amp;$A11&amp;"_"&amp;H$1&amp;"_tab"),$B11+1,$C11+1)*IF($A11=2020,1,INDEX(INDIRECT("vd_ml_"&amp;$A11&amp;"_"&amp;H$1&amp;"_tab"),$B11+1,$C11+1)),0))</f>
        <v>0</v>
      </c>
      <c r="I11" s="331">
        <f ca="1"/>
        <v>0</v>
      </c>
      <c r="J11" s="25" cm="1">
        <f t="array" aca="1" ref="J11" ca="1">IF(A11="","",SUMPRODUCT(TRANSPOSE(F11:H11),pass_per_van_by_vptype)*2)</f>
        <v>0</v>
      </c>
      <c r="K11" s="25" cm="1">
        <f t="array" aca="1" ref="K11" ca="1">IF(A11="","",SUMPRODUCT(TRANSPOSE(F11:H11),pass_per_van_by_vptype,rt_miles_avg_by_vanpool_type))</f>
        <v>0</v>
      </c>
      <c r="O11" s="220"/>
      <c r="P11" s="220"/>
      <c r="Q11" s="220"/>
      <c r="V11" s="331">
        <v>8</v>
      </c>
      <c r="W11" s="331" t="s">
        <v>159</v>
      </c>
    </row>
    <row r="12" spans="1:23" x14ac:dyDescent="0.45">
      <c r="A12" s="331">
        <v>2020</v>
      </c>
      <c r="B12" s="331">
        <v>0</v>
      </c>
      <c r="C12" s="331">
        <v>9</v>
      </c>
      <c r="D12" s="331" t="s">
        <v>151</v>
      </c>
      <c r="E12" s="331" t="s">
        <v>160</v>
      </c>
      <c r="F12" s="331" cm="1">
        <f t="array" aca="1" ref="F12" ca="1">IF($B12="","",IFERROR(INDEX(INDIRECT("vd_emp_"&amp;$A12&amp;"_"&amp;F$1&amp;"_tab"),$B12+1,$C12+1)*IF($A12=2020,1,INDEX(INDIRECT("vd_ml_"&amp;$A12&amp;"_"&amp;F$1&amp;"_tab"),$B12+1,$C12+1)),0))</f>
        <v>0</v>
      </c>
      <c r="G12" s="331" cm="1">
        <f t="array" aca="1" ref="G12" ca="1">IF($B12="","",IFERROR(INDEX(INDIRECT("vd_emp_"&amp;$A12&amp;"_"&amp;G$1&amp;"_tab"),$B12+1,$C12+1)*IF($A12=2020,1,INDEX(INDIRECT("vd_ml_"&amp;$A12&amp;"_"&amp;G$1&amp;"_tab"),$B12+1,$C12+1)),0))</f>
        <v>0</v>
      </c>
      <c r="H12" s="331" cm="1">
        <f t="array" aca="1" ref="H12" ca="1">IF($B12="","",IFERROR(INDEX(INDIRECT("vd_emp_"&amp;$A12&amp;"_"&amp;H$1&amp;"_tab"),$B12+1,$C12+1)*IF($A12=2020,1,INDEX(INDIRECT("vd_ml_"&amp;$A12&amp;"_"&amp;H$1&amp;"_tab"),$B12+1,$C12+1)),0))</f>
        <v>0</v>
      </c>
      <c r="I12" s="331">
        <f ca="1"/>
        <v>0</v>
      </c>
      <c r="J12" s="25" cm="1">
        <f t="array" aca="1" ref="J12" ca="1">IF(A12="","",SUMPRODUCT(TRANSPOSE(F12:H12),pass_per_van_by_vptype)*2)</f>
        <v>0</v>
      </c>
      <c r="K12" s="25" cm="1">
        <f t="array" aca="1" ref="K12" ca="1">IF(A12="","",SUMPRODUCT(TRANSPOSE(F12:H12),pass_per_van_by_vptype,rt_miles_avg_by_vanpool_type))</f>
        <v>0</v>
      </c>
      <c r="O12" s="220"/>
      <c r="P12" s="220"/>
      <c r="Q12" s="220"/>
      <c r="V12" s="331">
        <v>9</v>
      </c>
      <c r="W12" s="331" t="s">
        <v>160</v>
      </c>
    </row>
    <row r="13" spans="1:23" x14ac:dyDescent="0.45">
      <c r="A13" s="331">
        <v>2020</v>
      </c>
      <c r="B13" s="331">
        <v>0</v>
      </c>
      <c r="C13" s="331">
        <v>10</v>
      </c>
      <c r="D13" s="331" t="s">
        <v>151</v>
      </c>
      <c r="E13" s="331" t="s">
        <v>161</v>
      </c>
      <c r="F13" s="331" cm="1">
        <f t="array" aca="1" ref="F13" ca="1">IF($B13="","",IFERROR(INDEX(INDIRECT("vd_emp_"&amp;$A13&amp;"_"&amp;F$1&amp;"_tab"),$B13+1,$C13+1)*IF($A13=2020,1,INDEX(INDIRECT("vd_ml_"&amp;$A13&amp;"_"&amp;F$1&amp;"_tab"),$B13+1,$C13+1)),0))</f>
        <v>0</v>
      </c>
      <c r="G13" s="331" cm="1">
        <f t="array" aca="1" ref="G13" ca="1">IF($B13="","",IFERROR(INDEX(INDIRECT("vd_emp_"&amp;$A13&amp;"_"&amp;G$1&amp;"_tab"),$B13+1,$C13+1)*IF($A13=2020,1,INDEX(INDIRECT("vd_ml_"&amp;$A13&amp;"_"&amp;G$1&amp;"_tab"),$B13+1,$C13+1)),0))</f>
        <v>0</v>
      </c>
      <c r="H13" s="331" cm="1">
        <f t="array" aca="1" ref="H13" ca="1">IF($B13="","",IFERROR(INDEX(INDIRECT("vd_emp_"&amp;$A13&amp;"_"&amp;H$1&amp;"_tab"),$B13+1,$C13+1)*IF($A13=2020,1,INDEX(INDIRECT("vd_ml_"&amp;$A13&amp;"_"&amp;H$1&amp;"_tab"),$B13+1,$C13+1)),0))</f>
        <v>0</v>
      </c>
      <c r="I13" s="331">
        <f ca="1"/>
        <v>0</v>
      </c>
      <c r="J13" s="25" cm="1">
        <f t="array" aca="1" ref="J13" ca="1">IF(A13="","",SUMPRODUCT(TRANSPOSE(F13:H13),pass_per_van_by_vptype)*2)</f>
        <v>0</v>
      </c>
      <c r="K13" s="25" cm="1">
        <f t="array" aca="1" ref="K13" ca="1">IF(A13="","",SUMPRODUCT(TRANSPOSE(F13:H13),pass_per_van_by_vptype,rt_miles_avg_by_vanpool_type))</f>
        <v>0</v>
      </c>
      <c r="O13" s="220"/>
      <c r="P13" s="220"/>
      <c r="Q13" s="220"/>
      <c r="V13" s="331">
        <v>10</v>
      </c>
      <c r="W13" s="331" t="s">
        <v>161</v>
      </c>
    </row>
    <row r="14" spans="1:23" x14ac:dyDescent="0.45">
      <c r="A14" s="331">
        <v>2020</v>
      </c>
      <c r="B14" s="331">
        <v>0</v>
      </c>
      <c r="C14" s="331">
        <v>11</v>
      </c>
      <c r="D14" s="331" t="s">
        <v>151</v>
      </c>
      <c r="E14" s="331" t="s">
        <v>162</v>
      </c>
      <c r="F14" s="331" cm="1">
        <f t="array" aca="1" ref="F14" ca="1">IF($B14="","",IFERROR(INDEX(INDIRECT("vd_emp_"&amp;$A14&amp;"_"&amp;F$1&amp;"_tab"),$B14+1,$C14+1)*IF($A14=2020,1,INDEX(INDIRECT("vd_ml_"&amp;$A14&amp;"_"&amp;F$1&amp;"_tab"),$B14+1,$C14+1)),0))</f>
        <v>0</v>
      </c>
      <c r="G14" s="331" cm="1">
        <f t="array" aca="1" ref="G14" ca="1">IF($B14="","",IFERROR(INDEX(INDIRECT("vd_emp_"&amp;$A14&amp;"_"&amp;G$1&amp;"_tab"),$B14+1,$C14+1)*IF($A14=2020,1,INDEX(INDIRECT("vd_ml_"&amp;$A14&amp;"_"&amp;G$1&amp;"_tab"),$B14+1,$C14+1)),0))</f>
        <v>0</v>
      </c>
      <c r="H14" s="331" cm="1">
        <f t="array" aca="1" ref="H14" ca="1">IF($B14="","",IFERROR(INDEX(INDIRECT("vd_emp_"&amp;$A14&amp;"_"&amp;H$1&amp;"_tab"),$B14+1,$C14+1)*IF($A14=2020,1,INDEX(INDIRECT("vd_ml_"&amp;$A14&amp;"_"&amp;H$1&amp;"_tab"),$B14+1,$C14+1)),0))</f>
        <v>0</v>
      </c>
      <c r="I14" s="331">
        <f ca="1"/>
        <v>0</v>
      </c>
      <c r="J14" s="25" cm="1">
        <f t="array" aca="1" ref="J14" ca="1">IF(A14="","",SUMPRODUCT(TRANSPOSE(F14:H14),pass_per_van_by_vptype)*2)</f>
        <v>0</v>
      </c>
      <c r="K14" s="25" cm="1">
        <f t="array" aca="1" ref="K14" ca="1">IF(A14="","",SUMPRODUCT(TRANSPOSE(F14:H14),pass_per_van_by_vptype,rt_miles_avg_by_vanpool_type))</f>
        <v>0</v>
      </c>
      <c r="V14" s="331">
        <v>11</v>
      </c>
      <c r="W14" s="331" t="s">
        <v>162</v>
      </c>
    </row>
    <row r="15" spans="1:23" x14ac:dyDescent="0.45">
      <c r="A15" s="331">
        <v>2020</v>
      </c>
      <c r="B15" s="331">
        <v>1</v>
      </c>
      <c r="C15" s="331">
        <v>0</v>
      </c>
      <c r="D15" s="331" t="s">
        <v>152</v>
      </c>
      <c r="E15" s="331" t="s">
        <v>151</v>
      </c>
      <c r="F15" s="331" cm="1">
        <f t="array" aca="1" ref="F15" ca="1">IF($B15="","",IFERROR(INDEX(INDIRECT("vd_emp_"&amp;$A15&amp;"_"&amp;F$1&amp;"_tab"),$B15+1,$C15+1)*IF($A15=2020,1,INDEX(INDIRECT("vd_ml_"&amp;$A15&amp;"_"&amp;F$1&amp;"_tab"),$B15+1,$C15+1)),0))</f>
        <v>11</v>
      </c>
      <c r="G15" s="331" cm="1">
        <f t="array" aca="1" ref="G15" ca="1">IF($B15="","",IFERROR(INDEX(INDIRECT("vd_emp_"&amp;$A15&amp;"_"&amp;G$1&amp;"_tab"),$B15+1,$C15+1)*IF($A15=2020,1,INDEX(INDIRECT("vd_ml_"&amp;$A15&amp;"_"&amp;G$1&amp;"_tab"),$B15+1,$C15+1)),0))</f>
        <v>1</v>
      </c>
      <c r="H15" s="331" cm="1">
        <f t="array" aca="1" ref="H15" ca="1">IF($B15="","",IFERROR(INDEX(INDIRECT("vd_emp_"&amp;$A15&amp;"_"&amp;H$1&amp;"_tab"),$B15+1,$C15+1)*IF($A15=2020,1,INDEX(INDIRECT("vd_ml_"&amp;$A15&amp;"_"&amp;H$1&amp;"_tab"),$B15+1,$C15+1)),0))</f>
        <v>1</v>
      </c>
      <c r="I15" s="331">
        <f ca="1"/>
        <v>13</v>
      </c>
      <c r="J15" s="25" cm="1">
        <f t="array" aca="1" ref="J15" ca="1">IF(A15="","",SUMPRODUCT(TRANSPOSE(F15:H15),pass_per_van_by_vptype)*2)</f>
        <v>134.55181834184123</v>
      </c>
      <c r="K15" s="25" cm="1">
        <f t="array" aca="1" ref="K15" ca="1">IF(A15="","",SUMPRODUCT(TRANSPOSE(F15:H15),pass_per_van_by_vptype,rt_miles_avg_by_vanpool_type))</f>
        <v>6058.0105151889366</v>
      </c>
      <c r="O15" s="220"/>
      <c r="P15" s="220"/>
      <c r="Q15" s="220"/>
    </row>
    <row r="16" spans="1:23" x14ac:dyDescent="0.45">
      <c r="A16" s="331">
        <v>2020</v>
      </c>
      <c r="B16" s="331">
        <v>1</v>
      </c>
      <c r="C16" s="331">
        <v>1</v>
      </c>
      <c r="D16" s="331" t="s">
        <v>152</v>
      </c>
      <c r="E16" s="331" t="s">
        <v>152</v>
      </c>
      <c r="F16" s="331" cm="1">
        <f t="array" aca="1" ref="F16" ca="1">IF($B16="","",IFERROR(INDEX(INDIRECT("vd_emp_"&amp;$A16&amp;"_"&amp;F$1&amp;"_tab"),$B16+1,$C16+1)*IF($A16=2020,1,INDEX(INDIRECT("vd_ml_"&amp;$A16&amp;"_"&amp;F$1&amp;"_tab"),$B16+1,$C16+1)),0))</f>
        <v>3</v>
      </c>
      <c r="G16" s="331" cm="1">
        <f t="array" aca="1" ref="G16" ca="1">IF($B16="","",IFERROR(INDEX(INDIRECT("vd_emp_"&amp;$A16&amp;"_"&amp;G$1&amp;"_tab"),$B16+1,$C16+1)*IF($A16=2020,1,INDEX(INDIRECT("vd_ml_"&amp;$A16&amp;"_"&amp;G$1&amp;"_tab"),$B16+1,$C16+1)),0))</f>
        <v>4</v>
      </c>
      <c r="H16" s="331" cm="1">
        <f t="array" aca="1" ref="H16" ca="1">IF($B16="","",IFERROR(INDEX(INDIRECT("vd_emp_"&amp;$A16&amp;"_"&amp;H$1&amp;"_tab"),$B16+1,$C16+1)*IF($A16=2020,1,INDEX(INDIRECT("vd_ml_"&amp;$A16&amp;"_"&amp;H$1&amp;"_tab"),$B16+1,$C16+1)),0))</f>
        <v>5</v>
      </c>
      <c r="I16" s="331">
        <f ca="1"/>
        <v>12</v>
      </c>
      <c r="J16" s="25" cm="1">
        <f t="array" aca="1" ref="J16" ca="1">IF(A16="","",SUMPRODUCT(TRANSPOSE(F16:H16),pass_per_van_by_vptype)*2)</f>
        <v>127.10929765886289</v>
      </c>
      <c r="K16" s="25" cm="1">
        <f t="array" aca="1" ref="K16" ca="1">IF(A16="","",SUMPRODUCT(TRANSPOSE(F16:H16),pass_per_van_by_vptype,rt_miles_avg_by_vanpool_type))</f>
        <v>5459.6281335355652</v>
      </c>
      <c r="O16" s="220"/>
      <c r="P16" s="220"/>
      <c r="Q16" s="220"/>
    </row>
    <row r="17" spans="1:11" x14ac:dyDescent="0.45">
      <c r="A17" s="331">
        <v>2020</v>
      </c>
      <c r="B17" s="331">
        <v>1</v>
      </c>
      <c r="C17" s="331">
        <v>2</v>
      </c>
      <c r="D17" s="331" t="s">
        <v>152</v>
      </c>
      <c r="E17" s="331" t="s">
        <v>153</v>
      </c>
      <c r="F17" s="331" cm="1">
        <f t="array" aca="1" ref="F17" ca="1">IF($B17="","",IFERROR(INDEX(INDIRECT("vd_emp_"&amp;$A17&amp;"_"&amp;F$1&amp;"_tab"),$B17+1,$C17+1)*IF($A17=2020,1,INDEX(INDIRECT("vd_ml_"&amp;$A17&amp;"_"&amp;F$1&amp;"_tab"),$B17+1,$C17+1)),0))</f>
        <v>1</v>
      </c>
      <c r="G17" s="331" cm="1">
        <f t="array" aca="1" ref="G17" ca="1">IF($B17="","",IFERROR(INDEX(INDIRECT("vd_emp_"&amp;$A17&amp;"_"&amp;G$1&amp;"_tab"),$B17+1,$C17+1)*IF($A17=2020,1,INDEX(INDIRECT("vd_ml_"&amp;$A17&amp;"_"&amp;G$1&amp;"_tab"),$B17+1,$C17+1)),0))</f>
        <v>0</v>
      </c>
      <c r="H17" s="331" cm="1">
        <f t="array" aca="1" ref="H17" ca="1">IF($B17="","",IFERROR(INDEX(INDIRECT("vd_emp_"&amp;$A17&amp;"_"&amp;H$1&amp;"_tab"),$B17+1,$C17+1)*IF($A17=2020,1,INDEX(INDIRECT("vd_ml_"&amp;$A17&amp;"_"&amp;H$1&amp;"_tab"),$B17+1,$C17+1)),0))</f>
        <v>0</v>
      </c>
      <c r="I17" s="331">
        <f ca="1"/>
        <v>1</v>
      </c>
      <c r="J17" s="25" cm="1">
        <f t="array" aca="1" ref="J17" ca="1">IF(A17="","",SUMPRODUCT(TRANSPOSE(F17:H17),pass_per_van_by_vptype)*2)</f>
        <v>10.294736842105264</v>
      </c>
      <c r="K17" s="25" cm="1">
        <f t="array" aca="1" ref="K17" ca="1">IF(A17="","",SUMPRODUCT(TRANSPOSE(F17:H17),pass_per_van_by_vptype,rt_miles_avg_by_vanpool_type))</f>
        <v>468.82101320028914</v>
      </c>
    </row>
    <row r="18" spans="1:11" x14ac:dyDescent="0.45">
      <c r="A18" s="331">
        <v>2020</v>
      </c>
      <c r="B18" s="331">
        <v>1</v>
      </c>
      <c r="C18" s="331">
        <v>3</v>
      </c>
      <c r="D18" s="331" t="s">
        <v>152</v>
      </c>
      <c r="E18" s="331" t="s">
        <v>154</v>
      </c>
      <c r="F18" s="331" cm="1">
        <f t="array" aca="1" ref="F18" ca="1">IF($B18="","",IFERROR(INDEX(INDIRECT("vd_emp_"&amp;$A18&amp;"_"&amp;F$1&amp;"_tab"),$B18+1,$C18+1)*IF($A18=2020,1,INDEX(INDIRECT("vd_ml_"&amp;$A18&amp;"_"&amp;F$1&amp;"_tab"),$B18+1,$C18+1)),0))</f>
        <v>0</v>
      </c>
      <c r="G18" s="331" cm="1">
        <f t="array" aca="1" ref="G18" ca="1">IF($B18="","",IFERROR(INDEX(INDIRECT("vd_emp_"&amp;$A18&amp;"_"&amp;G$1&amp;"_tab"),$B18+1,$C18+1)*IF($A18=2020,1,INDEX(INDIRECT("vd_ml_"&amp;$A18&amp;"_"&amp;G$1&amp;"_tab"),$B18+1,$C18+1)),0))</f>
        <v>0</v>
      </c>
      <c r="H18" s="331" cm="1">
        <f t="array" aca="1" ref="H18" ca="1">IF($B18="","",IFERROR(INDEX(INDIRECT("vd_emp_"&amp;$A18&amp;"_"&amp;H$1&amp;"_tab"),$B18+1,$C18+1)*IF($A18=2020,1,INDEX(INDIRECT("vd_ml_"&amp;$A18&amp;"_"&amp;H$1&amp;"_tab"),$B18+1,$C18+1)),0))</f>
        <v>0</v>
      </c>
      <c r="I18" s="331">
        <f ca="1"/>
        <v>0</v>
      </c>
      <c r="J18" s="25" cm="1">
        <f t="array" aca="1" ref="J18" ca="1">IF(A18="","",SUMPRODUCT(TRANSPOSE(F18:H18),pass_per_van_by_vptype)*2)</f>
        <v>0</v>
      </c>
      <c r="K18" s="25" cm="1">
        <f t="array" aca="1" ref="K18" ca="1">IF(A18="","",SUMPRODUCT(TRANSPOSE(F18:H18),pass_per_van_by_vptype,rt_miles_avg_by_vanpool_type))</f>
        <v>0</v>
      </c>
    </row>
    <row r="19" spans="1:11" x14ac:dyDescent="0.45">
      <c r="A19" s="331">
        <v>2020</v>
      </c>
      <c r="B19" s="331">
        <v>1</v>
      </c>
      <c r="C19" s="331">
        <v>4</v>
      </c>
      <c r="D19" s="331" t="s">
        <v>152</v>
      </c>
      <c r="E19" s="331" t="s">
        <v>155</v>
      </c>
      <c r="F19" s="331" cm="1">
        <f t="array" aca="1" ref="F19" ca="1">IF($B19="","",IFERROR(INDEX(INDIRECT("vd_emp_"&amp;$A19&amp;"_"&amp;F$1&amp;"_tab"),$B19+1,$C19+1)*IF($A19=2020,1,INDEX(INDIRECT("vd_ml_"&amp;$A19&amp;"_"&amp;F$1&amp;"_tab"),$B19+1,$C19+1)),0))</f>
        <v>5</v>
      </c>
      <c r="G19" s="331" cm="1">
        <f t="array" aca="1" ref="G19" ca="1">IF($B19="","",IFERROR(INDEX(INDIRECT("vd_emp_"&amp;$A19&amp;"_"&amp;G$1&amp;"_tab"),$B19+1,$C19+1)*IF($A19=2020,1,INDEX(INDIRECT("vd_ml_"&amp;$A19&amp;"_"&amp;G$1&amp;"_tab"),$B19+1,$C19+1)),0))</f>
        <v>0</v>
      </c>
      <c r="H19" s="331" cm="1">
        <f t="array" aca="1" ref="H19" ca="1">IF($B19="","",IFERROR(INDEX(INDIRECT("vd_emp_"&amp;$A19&amp;"_"&amp;H$1&amp;"_tab"),$B19+1,$C19+1)*IF($A19=2020,1,INDEX(INDIRECT("vd_ml_"&amp;$A19&amp;"_"&amp;H$1&amp;"_tab"),$B19+1,$C19+1)),0))</f>
        <v>7</v>
      </c>
      <c r="I19" s="331">
        <f ca="1"/>
        <v>12</v>
      </c>
      <c r="J19" s="25" cm="1">
        <f t="array" aca="1" ref="J19" ca="1">IF(A19="","",SUMPRODUCT(TRANSPOSE(F19:H19),pass_per_van_by_vptype)*2)</f>
        <v>128.3773279352227</v>
      </c>
      <c r="K19" s="25" cm="1">
        <f t="array" aca="1" ref="K19" ca="1">IF(A19="","",SUMPRODUCT(TRANSPOSE(F19:H19),pass_per_van_by_vptype,rt_miles_avg_by_vanpool_type))</f>
        <v>5488.8383639431904</v>
      </c>
    </row>
    <row r="20" spans="1:11" x14ac:dyDescent="0.45">
      <c r="A20" s="331">
        <v>2020</v>
      </c>
      <c r="B20" s="331">
        <v>1</v>
      </c>
      <c r="C20" s="331">
        <v>5</v>
      </c>
      <c r="D20" s="331" t="s">
        <v>152</v>
      </c>
      <c r="E20" s="331" t="s">
        <v>156</v>
      </c>
      <c r="F20" s="331" cm="1">
        <f t="array" aca="1" ref="F20" ca="1">IF($B20="","",IFERROR(INDEX(INDIRECT("vd_emp_"&amp;$A20&amp;"_"&amp;F$1&amp;"_tab"),$B20+1,$C20+1)*IF($A20=2020,1,INDEX(INDIRECT("vd_ml_"&amp;$A20&amp;"_"&amp;F$1&amp;"_tab"),$B20+1,$C20+1)),0))</f>
        <v>0</v>
      </c>
      <c r="G20" s="331" cm="1">
        <f t="array" aca="1" ref="G20" ca="1">IF($B20="","",IFERROR(INDEX(INDIRECT("vd_emp_"&amp;$A20&amp;"_"&amp;G$1&amp;"_tab"),$B20+1,$C20+1)*IF($A20=2020,1,INDEX(INDIRECT("vd_ml_"&amp;$A20&amp;"_"&amp;G$1&amp;"_tab"),$B20+1,$C20+1)),0))</f>
        <v>1</v>
      </c>
      <c r="H20" s="331" cm="1">
        <f t="array" aca="1" ref="H20" ca="1">IF($B20="","",IFERROR(INDEX(INDIRECT("vd_emp_"&amp;$A20&amp;"_"&amp;H$1&amp;"_tab"),$B20+1,$C20+1)*IF($A20=2020,1,INDEX(INDIRECT("vd_ml_"&amp;$A20&amp;"_"&amp;H$1&amp;"_tab"),$B20+1,$C20+1)),0))</f>
        <v>0</v>
      </c>
      <c r="I20" s="331">
        <f ca="1"/>
        <v>1</v>
      </c>
      <c r="J20" s="25" cm="1">
        <f t="array" aca="1" ref="J20" ca="1">IF(A20="","",SUMPRODUCT(TRANSPOSE(F20:H20),pass_per_van_by_vptype)*2)</f>
        <v>10.323478260869566</v>
      </c>
      <c r="K20" s="25" cm="1">
        <f t="array" aca="1" ref="K20" ca="1">IF(A20="","",SUMPRODUCT(TRANSPOSE(F20:H20),pass_per_van_by_vptype,rt_miles_avg_by_vanpool_type))</f>
        <v>451.73175599407728</v>
      </c>
    </row>
    <row r="21" spans="1:11" x14ac:dyDescent="0.45">
      <c r="A21" s="331">
        <v>2020</v>
      </c>
      <c r="B21" s="331">
        <v>1</v>
      </c>
      <c r="C21" s="331">
        <v>6</v>
      </c>
      <c r="D21" s="331" t="s">
        <v>152</v>
      </c>
      <c r="E21" s="331" t="s">
        <v>157</v>
      </c>
      <c r="F21" s="331" cm="1">
        <f t="array" aca="1" ref="F21" ca="1">IF($B21="","",IFERROR(INDEX(INDIRECT("vd_emp_"&amp;$A21&amp;"_"&amp;F$1&amp;"_tab"),$B21+1,$C21+1)*IF($A21=2020,1,INDEX(INDIRECT("vd_ml_"&amp;$A21&amp;"_"&amp;F$1&amp;"_tab"),$B21+1,$C21+1)),0))</f>
        <v>0</v>
      </c>
      <c r="G21" s="331" cm="1">
        <f t="array" aca="1" ref="G21" ca="1">IF($B21="","",IFERROR(INDEX(INDIRECT("vd_emp_"&amp;$A21&amp;"_"&amp;G$1&amp;"_tab"),$B21+1,$C21+1)*IF($A21=2020,1,INDEX(INDIRECT("vd_ml_"&amp;$A21&amp;"_"&amp;G$1&amp;"_tab"),$B21+1,$C21+1)),0))</f>
        <v>3</v>
      </c>
      <c r="H21" s="331" cm="1">
        <f t="array" aca="1" ref="H21" ca="1">IF($B21="","",IFERROR(INDEX(INDIRECT("vd_emp_"&amp;$A21&amp;"_"&amp;H$1&amp;"_tab"),$B21+1,$C21+1)*IF($A21=2020,1,INDEX(INDIRECT("vd_ml_"&amp;$A21&amp;"_"&amp;H$1&amp;"_tab"),$B21+1,$C21+1)),0))</f>
        <v>0</v>
      </c>
      <c r="I21" s="331">
        <f ca="1"/>
        <v>3</v>
      </c>
      <c r="J21" s="25" cm="1">
        <f t="array" aca="1" ref="J21" ca="1">IF(A21="","",SUMPRODUCT(TRANSPOSE(F21:H21),pass_per_van_by_vptype)*2)</f>
        <v>30.970434782608699</v>
      </c>
      <c r="K21" s="25" cm="1">
        <f t="array" aca="1" ref="K21" ca="1">IF(A21="","",SUMPRODUCT(TRANSPOSE(F21:H21),pass_per_van_by_vptype,rt_miles_avg_by_vanpool_type))</f>
        <v>1355.1952679822318</v>
      </c>
    </row>
    <row r="22" spans="1:11" x14ac:dyDescent="0.45">
      <c r="A22" s="331">
        <v>2020</v>
      </c>
      <c r="B22" s="331">
        <v>1</v>
      </c>
      <c r="C22" s="331">
        <v>7</v>
      </c>
      <c r="D22" s="331" t="s">
        <v>152</v>
      </c>
      <c r="E22" s="331" t="s">
        <v>158</v>
      </c>
      <c r="F22" s="331" cm="1">
        <f t="array" aca="1" ref="F22" ca="1">IF($B22="","",IFERROR(INDEX(INDIRECT("vd_emp_"&amp;$A22&amp;"_"&amp;F$1&amp;"_tab"),$B22+1,$C22+1)*IF($A22=2020,1,INDEX(INDIRECT("vd_ml_"&amp;$A22&amp;"_"&amp;F$1&amp;"_tab"),$B22+1,$C22+1)),0))</f>
        <v>0</v>
      </c>
      <c r="G22" s="331" cm="1">
        <f t="array" aca="1" ref="G22" ca="1">IF($B22="","",IFERROR(INDEX(INDIRECT("vd_emp_"&amp;$A22&amp;"_"&amp;G$1&amp;"_tab"),$B22+1,$C22+1)*IF($A22=2020,1,INDEX(INDIRECT("vd_ml_"&amp;$A22&amp;"_"&amp;G$1&amp;"_tab"),$B22+1,$C22+1)),0))</f>
        <v>0</v>
      </c>
      <c r="H22" s="331" cm="1">
        <f t="array" aca="1" ref="H22" ca="1">IF($B22="","",IFERROR(INDEX(INDIRECT("vd_emp_"&amp;$A22&amp;"_"&amp;H$1&amp;"_tab"),$B22+1,$C22+1)*IF($A22=2020,1,INDEX(INDIRECT("vd_ml_"&amp;$A22&amp;"_"&amp;H$1&amp;"_tab"),$B22+1,$C22+1)),0))</f>
        <v>0</v>
      </c>
      <c r="I22" s="331">
        <f ca="1"/>
        <v>0</v>
      </c>
      <c r="J22" s="25" cm="1">
        <f t="array" aca="1" ref="J22" ca="1">IF(A22="","",SUMPRODUCT(TRANSPOSE(F22:H22),pass_per_van_by_vptype)*2)</f>
        <v>0</v>
      </c>
      <c r="K22" s="25" cm="1">
        <f t="array" aca="1" ref="K22" ca="1">IF(A22="","",SUMPRODUCT(TRANSPOSE(F22:H22),pass_per_van_by_vptype,rt_miles_avg_by_vanpool_type))</f>
        <v>0</v>
      </c>
    </row>
    <row r="23" spans="1:11" x14ac:dyDescent="0.45">
      <c r="A23" s="331">
        <v>2020</v>
      </c>
      <c r="B23" s="331">
        <v>1</v>
      </c>
      <c r="C23" s="331">
        <v>8</v>
      </c>
      <c r="D23" s="331" t="s">
        <v>152</v>
      </c>
      <c r="E23" s="331" t="s">
        <v>159</v>
      </c>
      <c r="F23" s="331" cm="1">
        <f t="array" aca="1" ref="F23" ca="1">IF($B23="","",IFERROR(INDEX(INDIRECT("vd_emp_"&amp;$A23&amp;"_"&amp;F$1&amp;"_tab"),$B23+1,$C23+1)*IF($A23=2020,1,INDEX(INDIRECT("vd_ml_"&amp;$A23&amp;"_"&amp;F$1&amp;"_tab"),$B23+1,$C23+1)),0))</f>
        <v>0</v>
      </c>
      <c r="G23" s="331" cm="1">
        <f t="array" aca="1" ref="G23" ca="1">IF($B23="","",IFERROR(INDEX(INDIRECT("vd_emp_"&amp;$A23&amp;"_"&amp;G$1&amp;"_tab"),$B23+1,$C23+1)*IF($A23=2020,1,INDEX(INDIRECT("vd_ml_"&amp;$A23&amp;"_"&amp;G$1&amp;"_tab"),$B23+1,$C23+1)),0))</f>
        <v>0</v>
      </c>
      <c r="H23" s="331" cm="1">
        <f t="array" aca="1" ref="H23" ca="1">IF($B23="","",IFERROR(INDEX(INDIRECT("vd_emp_"&amp;$A23&amp;"_"&amp;H$1&amp;"_tab"),$B23+1,$C23+1)*IF($A23=2020,1,INDEX(INDIRECT("vd_ml_"&amp;$A23&amp;"_"&amp;H$1&amp;"_tab"),$B23+1,$C23+1)),0))</f>
        <v>0</v>
      </c>
      <c r="I23" s="331">
        <f ca="1"/>
        <v>0</v>
      </c>
      <c r="J23" s="25" cm="1">
        <f t="array" aca="1" ref="J23" ca="1">IF(A23="","",SUMPRODUCT(TRANSPOSE(F23:H23),pass_per_van_by_vptype)*2)</f>
        <v>0</v>
      </c>
      <c r="K23" s="25" cm="1">
        <f t="array" aca="1" ref="K23" ca="1">IF(A23="","",SUMPRODUCT(TRANSPOSE(F23:H23),pass_per_van_by_vptype,rt_miles_avg_by_vanpool_type))</f>
        <v>0</v>
      </c>
    </row>
    <row r="24" spans="1:11" x14ac:dyDescent="0.45">
      <c r="A24" s="331">
        <v>2020</v>
      </c>
      <c r="B24" s="331">
        <v>1</v>
      </c>
      <c r="C24" s="331">
        <v>9</v>
      </c>
      <c r="D24" s="331" t="s">
        <v>152</v>
      </c>
      <c r="E24" s="331" t="s">
        <v>160</v>
      </c>
      <c r="F24" s="331" cm="1">
        <f t="array" aca="1" ref="F24" ca="1">IF($B24="","",IFERROR(INDEX(INDIRECT("vd_emp_"&amp;$A24&amp;"_"&amp;F$1&amp;"_tab"),$B24+1,$C24+1)*IF($A24=2020,1,INDEX(INDIRECT("vd_ml_"&amp;$A24&amp;"_"&amp;F$1&amp;"_tab"),$B24+1,$C24+1)),0))</f>
        <v>1</v>
      </c>
      <c r="G24" s="331" cm="1">
        <f t="array" aca="1" ref="G24" ca="1">IF($B24="","",IFERROR(INDEX(INDIRECT("vd_emp_"&amp;$A24&amp;"_"&amp;G$1&amp;"_tab"),$B24+1,$C24+1)*IF($A24=2020,1,INDEX(INDIRECT("vd_ml_"&amp;$A24&amp;"_"&amp;G$1&amp;"_tab"),$B24+1,$C24+1)),0))</f>
        <v>0</v>
      </c>
      <c r="H24" s="331" cm="1">
        <f t="array" aca="1" ref="H24" ca="1">IF($B24="","",IFERROR(INDEX(INDIRECT("vd_emp_"&amp;$A24&amp;"_"&amp;H$1&amp;"_tab"),$B24+1,$C24+1)*IF($A24=2020,1,INDEX(INDIRECT("vd_ml_"&amp;$A24&amp;"_"&amp;H$1&amp;"_tab"),$B24+1,$C24+1)),0))</f>
        <v>0</v>
      </c>
      <c r="I24" s="331">
        <f ca="1"/>
        <v>1</v>
      </c>
      <c r="J24" s="25" cm="1">
        <f t="array" aca="1" ref="J24" ca="1">IF(A24="","",SUMPRODUCT(TRANSPOSE(F24:H24),pass_per_van_by_vptype)*2)</f>
        <v>10.294736842105264</v>
      </c>
      <c r="K24" s="25" cm="1">
        <f t="array" aca="1" ref="K24" ca="1">IF(A24="","",SUMPRODUCT(TRANSPOSE(F24:H24),pass_per_van_by_vptype,rt_miles_avg_by_vanpool_type))</f>
        <v>468.82101320028914</v>
      </c>
    </row>
    <row r="25" spans="1:11" x14ac:dyDescent="0.45">
      <c r="A25" s="331">
        <v>2020</v>
      </c>
      <c r="B25" s="331">
        <v>1</v>
      </c>
      <c r="C25" s="331">
        <v>10</v>
      </c>
      <c r="D25" s="331" t="s">
        <v>152</v>
      </c>
      <c r="E25" s="331" t="s">
        <v>161</v>
      </c>
      <c r="F25" s="331" cm="1">
        <f t="array" aca="1" ref="F25" ca="1">IF($B25="","",IFERROR(INDEX(INDIRECT("vd_emp_"&amp;$A25&amp;"_"&amp;F$1&amp;"_tab"),$B25+1,$C25+1)*IF($A25=2020,1,INDEX(INDIRECT("vd_ml_"&amp;$A25&amp;"_"&amp;F$1&amp;"_tab"),$B25+1,$C25+1)),0))</f>
        <v>0</v>
      </c>
      <c r="G25" s="331" cm="1">
        <f t="array" aca="1" ref="G25" ca="1">IF($B25="","",IFERROR(INDEX(INDIRECT("vd_emp_"&amp;$A25&amp;"_"&amp;G$1&amp;"_tab"),$B25+1,$C25+1)*IF($A25=2020,1,INDEX(INDIRECT("vd_ml_"&amp;$A25&amp;"_"&amp;G$1&amp;"_tab"),$B25+1,$C25+1)),0))</f>
        <v>0</v>
      </c>
      <c r="H25" s="331" cm="1">
        <f t="array" aca="1" ref="H25" ca="1">IF($B25="","",IFERROR(INDEX(INDIRECT("vd_emp_"&amp;$A25&amp;"_"&amp;H$1&amp;"_tab"),$B25+1,$C25+1)*IF($A25=2020,1,INDEX(INDIRECT("vd_ml_"&amp;$A25&amp;"_"&amp;H$1&amp;"_tab"),$B25+1,$C25+1)),0))</f>
        <v>0</v>
      </c>
      <c r="I25" s="331">
        <f ca="1"/>
        <v>0</v>
      </c>
      <c r="J25" s="25" cm="1">
        <f t="array" aca="1" ref="J25" ca="1">IF(A25="","",SUMPRODUCT(TRANSPOSE(F25:H25),pass_per_van_by_vptype)*2)</f>
        <v>0</v>
      </c>
      <c r="K25" s="25" cm="1">
        <f t="array" aca="1" ref="K25" ca="1">IF(A25="","",SUMPRODUCT(TRANSPOSE(F25:H25),pass_per_van_by_vptype,rt_miles_avg_by_vanpool_type))</f>
        <v>0</v>
      </c>
    </row>
    <row r="26" spans="1:11" x14ac:dyDescent="0.45">
      <c r="A26" s="331">
        <v>2020</v>
      </c>
      <c r="B26" s="331">
        <v>1</v>
      </c>
      <c r="C26" s="331">
        <v>11</v>
      </c>
      <c r="D26" s="331" t="s">
        <v>152</v>
      </c>
      <c r="E26" s="331" t="s">
        <v>162</v>
      </c>
      <c r="F26" s="331" cm="1">
        <f t="array" aca="1" ref="F26" ca="1">IF($B26="","",IFERROR(INDEX(INDIRECT("vd_emp_"&amp;$A26&amp;"_"&amp;F$1&amp;"_tab"),$B26+1,$C26+1)*IF($A26=2020,1,INDEX(INDIRECT("vd_ml_"&amp;$A26&amp;"_"&amp;F$1&amp;"_tab"),$B26+1,$C26+1)),0))</f>
        <v>0</v>
      </c>
      <c r="G26" s="331" cm="1">
        <f t="array" aca="1" ref="G26" ca="1">IF($B26="","",IFERROR(INDEX(INDIRECT("vd_emp_"&amp;$A26&amp;"_"&amp;G$1&amp;"_tab"),$B26+1,$C26+1)*IF($A26=2020,1,INDEX(INDIRECT("vd_ml_"&amp;$A26&amp;"_"&amp;G$1&amp;"_tab"),$B26+1,$C26+1)),0))</f>
        <v>0</v>
      </c>
      <c r="H26" s="331" cm="1">
        <f t="array" aca="1" ref="H26" ca="1">IF($B26="","",IFERROR(INDEX(INDIRECT("vd_emp_"&amp;$A26&amp;"_"&amp;H$1&amp;"_tab"),$B26+1,$C26+1)*IF($A26=2020,1,INDEX(INDIRECT("vd_ml_"&amp;$A26&amp;"_"&amp;H$1&amp;"_tab"),$B26+1,$C26+1)),0))</f>
        <v>0</v>
      </c>
      <c r="I26" s="331">
        <f ca="1"/>
        <v>0</v>
      </c>
      <c r="J26" s="25" cm="1">
        <f t="array" aca="1" ref="J26" ca="1">IF(A26="","",SUMPRODUCT(TRANSPOSE(F26:H26),pass_per_van_by_vptype)*2)</f>
        <v>0</v>
      </c>
      <c r="K26" s="25" cm="1">
        <f t="array" aca="1" ref="K26" ca="1">IF(A26="","",SUMPRODUCT(TRANSPOSE(F26:H26),pass_per_van_by_vptype,rt_miles_avg_by_vanpool_type))</f>
        <v>0</v>
      </c>
    </row>
    <row r="27" spans="1:11" x14ac:dyDescent="0.45">
      <c r="A27" s="331">
        <v>2020</v>
      </c>
      <c r="B27" s="331">
        <v>2</v>
      </c>
      <c r="C27" s="331">
        <v>0</v>
      </c>
      <c r="D27" s="331" t="s">
        <v>153</v>
      </c>
      <c r="E27" s="331" t="s">
        <v>151</v>
      </c>
      <c r="F27" s="331" cm="1">
        <f t="array" aca="1" ref="F27" ca="1">IF($B27="","",IFERROR(INDEX(INDIRECT("vd_emp_"&amp;$A27&amp;"_"&amp;F$1&amp;"_tab"),$B27+1,$C27+1)*IF($A27=2020,1,INDEX(INDIRECT("vd_ml_"&amp;$A27&amp;"_"&amp;F$1&amp;"_tab"),$B27+1,$C27+1)),0))</f>
        <v>3</v>
      </c>
      <c r="G27" s="331" cm="1">
        <f t="array" aca="1" ref="G27" ca="1">IF($B27="","",IFERROR(INDEX(INDIRECT("vd_emp_"&amp;$A27&amp;"_"&amp;G$1&amp;"_tab"),$B27+1,$C27+1)*IF($A27=2020,1,INDEX(INDIRECT("vd_ml_"&amp;$A27&amp;"_"&amp;G$1&amp;"_tab"),$B27+1,$C27+1)),0))</f>
        <v>2</v>
      </c>
      <c r="H27" s="331" cm="1">
        <f t="array" aca="1" ref="H27" ca="1">IF($B27="","",IFERROR(INDEX(INDIRECT("vd_emp_"&amp;$A27&amp;"_"&amp;H$1&amp;"_tab"),$B27+1,$C27+1)*IF($A27=2020,1,INDEX(INDIRECT("vd_ml_"&amp;$A27&amp;"_"&amp;H$1&amp;"_tab"),$B27+1,$C27+1)),0))</f>
        <v>8</v>
      </c>
      <c r="I27" s="331">
        <f ca="1"/>
        <v>13</v>
      </c>
      <c r="J27" s="25" cm="1">
        <f t="array" aca="1" ref="J27" ca="1">IF(A27="","",SUMPRODUCT(TRANSPOSE(F27:H27),pass_per_van_by_vptype)*2)</f>
        <v>139.42104559056506</v>
      </c>
      <c r="K27" s="25" cm="1">
        <f t="array" aca="1" ref="K27" ca="1">IF(A27="","",SUMPRODUCT(TRANSPOSE(F27:H27),pass_per_van_by_vptype,rt_miles_avg_by_vanpool_type))</f>
        <v>5903.9074635224442</v>
      </c>
    </row>
    <row r="28" spans="1:11" x14ac:dyDescent="0.45">
      <c r="A28" s="331">
        <v>2020</v>
      </c>
      <c r="B28" s="331">
        <v>2</v>
      </c>
      <c r="C28" s="331">
        <v>1</v>
      </c>
      <c r="D28" s="331" t="s">
        <v>153</v>
      </c>
      <c r="E28" s="331" t="s">
        <v>152</v>
      </c>
      <c r="F28" s="331" cm="1">
        <f t="array" aca="1" ref="F28" ca="1">IF($B28="","",IFERROR(INDEX(INDIRECT("vd_emp_"&amp;$A28&amp;"_"&amp;F$1&amp;"_tab"),$B28+1,$C28+1)*IF($A28=2020,1,INDEX(INDIRECT("vd_ml_"&amp;$A28&amp;"_"&amp;F$1&amp;"_tab"),$B28+1,$C28+1)),0))</f>
        <v>7</v>
      </c>
      <c r="G28" s="331" cm="1">
        <f t="array" aca="1" ref="G28" ca="1">IF($B28="","",IFERROR(INDEX(INDIRECT("vd_emp_"&amp;$A28&amp;"_"&amp;G$1&amp;"_tab"),$B28+1,$C28+1)*IF($A28=2020,1,INDEX(INDIRECT("vd_ml_"&amp;$A28&amp;"_"&amp;G$1&amp;"_tab"),$B28+1,$C28+1)),0))</f>
        <v>8</v>
      </c>
      <c r="H28" s="331" cm="1">
        <f t="array" aca="1" ref="H28" ca="1">IF($B28="","",IFERROR(INDEX(INDIRECT("vd_emp_"&amp;$A28&amp;"_"&amp;H$1&amp;"_tab"),$B28+1,$C28+1)*IF($A28=2020,1,INDEX(INDIRECT("vd_ml_"&amp;$A28&amp;"_"&amp;H$1&amp;"_tab"),$B28+1,$C28+1)),0))</f>
        <v>19</v>
      </c>
      <c r="I28" s="331">
        <f ca="1"/>
        <v>34</v>
      </c>
      <c r="J28" s="25" cm="1">
        <f t="array" aca="1" ref="J28" ca="1">IF(A28="","",SUMPRODUCT(TRANSPOSE(F28:H28),pass_per_van_by_vptype)*2)</f>
        <v>363.38944552015494</v>
      </c>
      <c r="K28" s="25" cm="1">
        <f t="array" aca="1" ref="K28" ca="1">IF(A28="","",SUMPRODUCT(TRANSPOSE(F28:H28),pass_per_van_by_vptype,rt_miles_avg_by_vanpool_type))</f>
        <v>15431.305806196518</v>
      </c>
    </row>
    <row r="29" spans="1:11" x14ac:dyDescent="0.45">
      <c r="A29" s="331">
        <v>2020</v>
      </c>
      <c r="B29" s="331">
        <v>2</v>
      </c>
      <c r="C29" s="331">
        <v>2</v>
      </c>
      <c r="D29" s="331" t="s">
        <v>153</v>
      </c>
      <c r="E29" s="331" t="s">
        <v>153</v>
      </c>
      <c r="F29" s="331" cm="1">
        <f t="array" aca="1" ref="F29" ca="1">IF($B29="","",IFERROR(INDEX(INDIRECT("vd_emp_"&amp;$A29&amp;"_"&amp;F$1&amp;"_tab"),$B29+1,$C29+1)*IF($A29=2020,1,INDEX(INDIRECT("vd_ml_"&amp;$A29&amp;"_"&amp;F$1&amp;"_tab"),$B29+1,$C29+1)),0))</f>
        <v>0</v>
      </c>
      <c r="G29" s="331" cm="1">
        <f t="array" aca="1" ref="G29" ca="1">IF($B29="","",IFERROR(INDEX(INDIRECT("vd_emp_"&amp;$A29&amp;"_"&amp;G$1&amp;"_tab"),$B29+1,$C29+1)*IF($A29=2020,1,INDEX(INDIRECT("vd_ml_"&amp;$A29&amp;"_"&amp;G$1&amp;"_tab"),$B29+1,$C29+1)),0))</f>
        <v>0</v>
      </c>
      <c r="H29" s="331" cm="1">
        <f t="array" aca="1" ref="H29" ca="1">IF($B29="","",IFERROR(INDEX(INDIRECT("vd_emp_"&amp;$A29&amp;"_"&amp;H$1&amp;"_tab"),$B29+1,$C29+1)*IF($A29=2020,1,INDEX(INDIRECT("vd_ml_"&amp;$A29&amp;"_"&amp;H$1&amp;"_tab"),$B29+1,$C29+1)),0))</f>
        <v>0</v>
      </c>
      <c r="I29" s="331">
        <f ca="1"/>
        <v>0</v>
      </c>
      <c r="J29" s="25" cm="1">
        <f t="array" aca="1" ref="J29" ca="1">IF(A29="","",SUMPRODUCT(TRANSPOSE(F29:H29),pass_per_van_by_vptype)*2)</f>
        <v>0</v>
      </c>
      <c r="K29" s="25" cm="1">
        <f t="array" aca="1" ref="K29" ca="1">IF(A29="","",SUMPRODUCT(TRANSPOSE(F29:H29),pass_per_van_by_vptype,rt_miles_avg_by_vanpool_type))</f>
        <v>0</v>
      </c>
    </row>
    <row r="30" spans="1:11" x14ac:dyDescent="0.45">
      <c r="A30" s="331">
        <v>2020</v>
      </c>
      <c r="B30" s="331">
        <v>2</v>
      </c>
      <c r="C30" s="331">
        <v>3</v>
      </c>
      <c r="D30" s="331" t="s">
        <v>153</v>
      </c>
      <c r="E30" s="331" t="s">
        <v>154</v>
      </c>
      <c r="F30" s="331" cm="1">
        <f t="array" aca="1" ref="F30" ca="1">IF($B30="","",IFERROR(INDEX(INDIRECT("vd_emp_"&amp;$A30&amp;"_"&amp;F$1&amp;"_tab"),$B30+1,$C30+1)*IF($A30=2020,1,INDEX(INDIRECT("vd_ml_"&amp;$A30&amp;"_"&amp;F$1&amp;"_tab"),$B30+1,$C30+1)),0))</f>
        <v>0</v>
      </c>
      <c r="G30" s="331" cm="1">
        <f t="array" aca="1" ref="G30" ca="1">IF($B30="","",IFERROR(INDEX(INDIRECT("vd_emp_"&amp;$A30&amp;"_"&amp;G$1&amp;"_tab"),$B30+1,$C30+1)*IF($A30=2020,1,INDEX(INDIRECT("vd_ml_"&amp;$A30&amp;"_"&amp;G$1&amp;"_tab"),$B30+1,$C30+1)),0))</f>
        <v>0</v>
      </c>
      <c r="H30" s="331" cm="1">
        <f t="array" aca="1" ref="H30" ca="1">IF($B30="","",IFERROR(INDEX(INDIRECT("vd_emp_"&amp;$A30&amp;"_"&amp;H$1&amp;"_tab"),$B30+1,$C30+1)*IF($A30=2020,1,INDEX(INDIRECT("vd_ml_"&amp;$A30&amp;"_"&amp;H$1&amp;"_tab"),$B30+1,$C30+1)),0))</f>
        <v>2</v>
      </c>
      <c r="I30" s="331">
        <f ca="1"/>
        <v>2</v>
      </c>
      <c r="J30" s="25" cm="1">
        <f t="array" aca="1" ref="J30" ca="1">IF(A30="","",SUMPRODUCT(TRANSPOSE(F30:H30),pass_per_van_by_vptype)*2)</f>
        <v>21.972469635627533</v>
      </c>
      <c r="K30" s="25" cm="1">
        <f t="array" aca="1" ref="K30" ca="1">IF(A30="","",SUMPRODUCT(TRANSPOSE(F30:H30),pass_per_van_by_vptype,rt_miles_avg_by_vanpool_type))</f>
        <v>898.49522798335545</v>
      </c>
    </row>
    <row r="31" spans="1:11" x14ac:dyDescent="0.45">
      <c r="A31" s="331">
        <v>2020</v>
      </c>
      <c r="B31" s="331">
        <v>2</v>
      </c>
      <c r="C31" s="331">
        <v>4</v>
      </c>
      <c r="D31" s="331" t="s">
        <v>153</v>
      </c>
      <c r="E31" s="331" t="s">
        <v>155</v>
      </c>
      <c r="F31" s="331" cm="1">
        <f t="array" aca="1" ref="F31" ca="1">IF($B31="","",IFERROR(INDEX(INDIRECT("vd_emp_"&amp;$A31&amp;"_"&amp;F$1&amp;"_tab"),$B31+1,$C31+1)*IF($A31=2020,1,INDEX(INDIRECT("vd_ml_"&amp;$A31&amp;"_"&amp;F$1&amp;"_tab"),$B31+1,$C31+1)),0))</f>
        <v>3</v>
      </c>
      <c r="G31" s="331" cm="1">
        <f t="array" aca="1" ref="G31" ca="1">IF($B31="","",IFERROR(INDEX(INDIRECT("vd_emp_"&amp;$A31&amp;"_"&amp;G$1&amp;"_tab"),$B31+1,$C31+1)*IF($A31=2020,1,INDEX(INDIRECT("vd_ml_"&amp;$A31&amp;"_"&amp;G$1&amp;"_tab"),$B31+1,$C31+1)),0))</f>
        <v>0</v>
      </c>
      <c r="H31" s="331" cm="1">
        <f t="array" aca="1" ref="H31" ca="1">IF($B31="","",IFERROR(INDEX(INDIRECT("vd_emp_"&amp;$A31&amp;"_"&amp;H$1&amp;"_tab"),$B31+1,$C31+1)*IF($A31=2020,1,INDEX(INDIRECT("vd_ml_"&amp;$A31&amp;"_"&amp;H$1&amp;"_tab"),$B31+1,$C31+1)),0))</f>
        <v>3</v>
      </c>
      <c r="I31" s="331">
        <f ca="1"/>
        <v>6</v>
      </c>
      <c r="J31" s="25" cm="1">
        <f t="array" aca="1" ref="J31" ca="1">IF(A31="","",SUMPRODUCT(TRANSPOSE(F31:H31),pass_per_van_by_vptype)*2)</f>
        <v>63.84291497975709</v>
      </c>
      <c r="K31" s="25" cm="1">
        <f t="array" aca="1" ref="K31" ca="1">IF(A31="","",SUMPRODUCT(TRANSPOSE(F31:H31),pass_per_van_by_vptype,rt_miles_avg_by_vanpool_type))</f>
        <v>2754.2058815759005</v>
      </c>
    </row>
    <row r="32" spans="1:11" x14ac:dyDescent="0.45">
      <c r="A32" s="331">
        <v>2020</v>
      </c>
      <c r="B32" s="331">
        <v>2</v>
      </c>
      <c r="C32" s="331">
        <v>5</v>
      </c>
      <c r="D32" s="331" t="s">
        <v>153</v>
      </c>
      <c r="E32" s="331" t="s">
        <v>156</v>
      </c>
      <c r="F32" s="331" cm="1">
        <f t="array" aca="1" ref="F32" ca="1">IF($B32="","",IFERROR(INDEX(INDIRECT("vd_emp_"&amp;$A32&amp;"_"&amp;F$1&amp;"_tab"),$B32+1,$C32+1)*IF($A32=2020,1,INDEX(INDIRECT("vd_ml_"&amp;$A32&amp;"_"&amp;F$1&amp;"_tab"),$B32+1,$C32+1)),0))</f>
        <v>1</v>
      </c>
      <c r="G32" s="331" cm="1">
        <f t="array" aca="1" ref="G32" ca="1">IF($B32="","",IFERROR(INDEX(INDIRECT("vd_emp_"&amp;$A32&amp;"_"&amp;G$1&amp;"_tab"),$B32+1,$C32+1)*IF($A32=2020,1,INDEX(INDIRECT("vd_ml_"&amp;$A32&amp;"_"&amp;G$1&amp;"_tab"),$B32+1,$C32+1)),0))</f>
        <v>0</v>
      </c>
      <c r="H32" s="331" cm="1">
        <f t="array" aca="1" ref="H32" ca="1">IF($B32="","",IFERROR(INDEX(INDIRECT("vd_emp_"&amp;$A32&amp;"_"&amp;H$1&amp;"_tab"),$B32+1,$C32+1)*IF($A32=2020,1,INDEX(INDIRECT("vd_ml_"&amp;$A32&amp;"_"&amp;H$1&amp;"_tab"),$B32+1,$C32+1)),0))</f>
        <v>2</v>
      </c>
      <c r="I32" s="331">
        <f ca="1"/>
        <v>3</v>
      </c>
      <c r="J32" s="25" cm="1">
        <f t="array" aca="1" ref="J32" ca="1">IF(A32="","",SUMPRODUCT(TRANSPOSE(F32:H32),pass_per_van_by_vptype)*2)</f>
        <v>32.267206477732799</v>
      </c>
      <c r="K32" s="25" cm="1">
        <f t="array" aca="1" ref="K32" ca="1">IF(A32="","",SUMPRODUCT(TRANSPOSE(F32:H32),pass_per_van_by_vptype,rt_miles_avg_by_vanpool_type))</f>
        <v>1367.3162411836447</v>
      </c>
    </row>
    <row r="33" spans="1:11" x14ac:dyDescent="0.45">
      <c r="A33" s="331">
        <v>2020</v>
      </c>
      <c r="B33" s="331">
        <v>2</v>
      </c>
      <c r="C33" s="331">
        <v>6</v>
      </c>
      <c r="D33" s="331" t="s">
        <v>153</v>
      </c>
      <c r="E33" s="331" t="s">
        <v>157</v>
      </c>
      <c r="F33" s="331" cm="1">
        <f t="array" aca="1" ref="F33" ca="1">IF($B33="","",IFERROR(INDEX(INDIRECT("vd_emp_"&amp;$A33&amp;"_"&amp;F$1&amp;"_tab"),$B33+1,$C33+1)*IF($A33=2020,1,INDEX(INDIRECT("vd_ml_"&amp;$A33&amp;"_"&amp;F$1&amp;"_tab"),$B33+1,$C33+1)),0))</f>
        <v>0</v>
      </c>
      <c r="G33" s="331" cm="1">
        <f t="array" aca="1" ref="G33" ca="1">IF($B33="","",IFERROR(INDEX(INDIRECT("vd_emp_"&amp;$A33&amp;"_"&amp;G$1&amp;"_tab"),$B33+1,$C33+1)*IF($A33=2020,1,INDEX(INDIRECT("vd_ml_"&amp;$A33&amp;"_"&amp;G$1&amp;"_tab"),$B33+1,$C33+1)),0))</f>
        <v>4</v>
      </c>
      <c r="H33" s="331" cm="1">
        <f t="array" aca="1" ref="H33" ca="1">IF($B33="","",IFERROR(INDEX(INDIRECT("vd_emp_"&amp;$A33&amp;"_"&amp;H$1&amp;"_tab"),$B33+1,$C33+1)*IF($A33=2020,1,INDEX(INDIRECT("vd_ml_"&amp;$A33&amp;"_"&amp;H$1&amp;"_tab"),$B33+1,$C33+1)),0))</f>
        <v>0</v>
      </c>
      <c r="I33" s="331">
        <f ca="1"/>
        <v>4</v>
      </c>
      <c r="J33" s="25" cm="1">
        <f t="array" aca="1" ref="J33" ca="1">IF(A33="","",SUMPRODUCT(TRANSPOSE(F33:H33),pass_per_van_by_vptype)*2)</f>
        <v>41.293913043478263</v>
      </c>
      <c r="K33" s="25" cm="1">
        <f t="array" aca="1" ref="K33" ca="1">IF(A33="","",SUMPRODUCT(TRANSPOSE(F33:H33),pass_per_van_by_vptype,rt_miles_avg_by_vanpool_type))</f>
        <v>1806.9270239763091</v>
      </c>
    </row>
    <row r="34" spans="1:11" x14ac:dyDescent="0.45">
      <c r="A34" s="331">
        <v>2020</v>
      </c>
      <c r="B34" s="331">
        <v>2</v>
      </c>
      <c r="C34" s="331">
        <v>7</v>
      </c>
      <c r="D34" s="331" t="s">
        <v>153</v>
      </c>
      <c r="E34" s="331" t="s">
        <v>158</v>
      </c>
      <c r="F34" s="331" cm="1">
        <f t="array" aca="1" ref="F34" ca="1">IF($B34="","",IFERROR(INDEX(INDIRECT("vd_emp_"&amp;$A34&amp;"_"&amp;F$1&amp;"_tab"),$B34+1,$C34+1)*IF($A34=2020,1,INDEX(INDIRECT("vd_ml_"&amp;$A34&amp;"_"&amp;F$1&amp;"_tab"),$B34+1,$C34+1)),0))</f>
        <v>0</v>
      </c>
      <c r="G34" s="331" cm="1">
        <f t="array" aca="1" ref="G34" ca="1">IF($B34="","",IFERROR(INDEX(INDIRECT("vd_emp_"&amp;$A34&amp;"_"&amp;G$1&amp;"_tab"),$B34+1,$C34+1)*IF($A34=2020,1,INDEX(INDIRECT("vd_ml_"&amp;$A34&amp;"_"&amp;G$1&amp;"_tab"),$B34+1,$C34+1)),0))</f>
        <v>0</v>
      </c>
      <c r="H34" s="331" cm="1">
        <f t="array" aca="1" ref="H34" ca="1">IF($B34="","",IFERROR(INDEX(INDIRECT("vd_emp_"&amp;$A34&amp;"_"&amp;H$1&amp;"_tab"),$B34+1,$C34+1)*IF($A34=2020,1,INDEX(INDIRECT("vd_ml_"&amp;$A34&amp;"_"&amp;H$1&amp;"_tab"),$B34+1,$C34+1)),0))</f>
        <v>0</v>
      </c>
      <c r="I34" s="331">
        <f ca="1"/>
        <v>0</v>
      </c>
      <c r="J34" s="25" cm="1">
        <f t="array" aca="1" ref="J34" ca="1">IF(A34="","",SUMPRODUCT(TRANSPOSE(F34:H34),pass_per_van_by_vptype)*2)</f>
        <v>0</v>
      </c>
      <c r="K34" s="25" cm="1">
        <f t="array" aca="1" ref="K34" ca="1">IF(A34="","",SUMPRODUCT(TRANSPOSE(F34:H34),pass_per_van_by_vptype,rt_miles_avg_by_vanpool_type))</f>
        <v>0</v>
      </c>
    </row>
    <row r="35" spans="1:11" x14ac:dyDescent="0.45">
      <c r="A35" s="331">
        <v>2020</v>
      </c>
      <c r="B35" s="331">
        <v>2</v>
      </c>
      <c r="C35" s="331">
        <v>8</v>
      </c>
      <c r="D35" s="331" t="s">
        <v>153</v>
      </c>
      <c r="E35" s="331" t="s">
        <v>159</v>
      </c>
      <c r="F35" s="331" cm="1">
        <f t="array" aca="1" ref="F35" ca="1">IF($B35="","",IFERROR(INDEX(INDIRECT("vd_emp_"&amp;$A35&amp;"_"&amp;F$1&amp;"_tab"),$B35+1,$C35+1)*IF($A35=2020,1,INDEX(INDIRECT("vd_ml_"&amp;$A35&amp;"_"&amp;F$1&amp;"_tab"),$B35+1,$C35+1)),0))</f>
        <v>0</v>
      </c>
      <c r="G35" s="331" cm="1">
        <f t="array" aca="1" ref="G35" ca="1">IF($B35="","",IFERROR(INDEX(INDIRECT("vd_emp_"&amp;$A35&amp;"_"&amp;G$1&amp;"_tab"),$B35+1,$C35+1)*IF($A35=2020,1,INDEX(INDIRECT("vd_ml_"&amp;$A35&amp;"_"&amp;G$1&amp;"_tab"),$B35+1,$C35+1)),0))</f>
        <v>0</v>
      </c>
      <c r="H35" s="331" cm="1">
        <f t="array" aca="1" ref="H35" ca="1">IF($B35="","",IFERROR(INDEX(INDIRECT("vd_emp_"&amp;$A35&amp;"_"&amp;H$1&amp;"_tab"),$B35+1,$C35+1)*IF($A35=2020,1,INDEX(INDIRECT("vd_ml_"&amp;$A35&amp;"_"&amp;H$1&amp;"_tab"),$B35+1,$C35+1)),0))</f>
        <v>0</v>
      </c>
      <c r="I35" s="331">
        <f ca="1"/>
        <v>0</v>
      </c>
      <c r="J35" s="25" cm="1">
        <f t="array" aca="1" ref="J35" ca="1">IF(A35="","",SUMPRODUCT(TRANSPOSE(F35:H35),pass_per_van_by_vptype)*2)</f>
        <v>0</v>
      </c>
      <c r="K35" s="25" cm="1">
        <f t="array" aca="1" ref="K35" ca="1">IF(A35="","",SUMPRODUCT(TRANSPOSE(F35:H35),pass_per_van_by_vptype,rt_miles_avg_by_vanpool_type))</f>
        <v>0</v>
      </c>
    </row>
    <row r="36" spans="1:11" x14ac:dyDescent="0.45">
      <c r="A36" s="331">
        <v>2020</v>
      </c>
      <c r="B36" s="331">
        <v>2</v>
      </c>
      <c r="C36" s="331">
        <v>9</v>
      </c>
      <c r="D36" s="331" t="s">
        <v>153</v>
      </c>
      <c r="E36" s="331" t="s">
        <v>160</v>
      </c>
      <c r="F36" s="331" cm="1">
        <f t="array" aca="1" ref="F36" ca="1">IF($B36="","",IFERROR(INDEX(INDIRECT("vd_emp_"&amp;$A36&amp;"_"&amp;F$1&amp;"_tab"),$B36+1,$C36+1)*IF($A36=2020,1,INDEX(INDIRECT("vd_ml_"&amp;$A36&amp;"_"&amp;F$1&amp;"_tab"),$B36+1,$C36+1)),0))</f>
        <v>0</v>
      </c>
      <c r="G36" s="331" cm="1">
        <f t="array" aca="1" ref="G36" ca="1">IF($B36="","",IFERROR(INDEX(INDIRECT("vd_emp_"&amp;$A36&amp;"_"&amp;G$1&amp;"_tab"),$B36+1,$C36+1)*IF($A36=2020,1,INDEX(INDIRECT("vd_ml_"&amp;$A36&amp;"_"&amp;G$1&amp;"_tab"),$B36+1,$C36+1)),0))</f>
        <v>0</v>
      </c>
      <c r="H36" s="331" cm="1">
        <f t="array" aca="1" ref="H36" ca="1">IF($B36="","",IFERROR(INDEX(INDIRECT("vd_emp_"&amp;$A36&amp;"_"&amp;H$1&amp;"_tab"),$B36+1,$C36+1)*IF($A36=2020,1,INDEX(INDIRECT("vd_ml_"&amp;$A36&amp;"_"&amp;H$1&amp;"_tab"),$B36+1,$C36+1)),0))</f>
        <v>1</v>
      </c>
      <c r="I36" s="331">
        <f ca="1"/>
        <v>1</v>
      </c>
      <c r="J36" s="25" cm="1">
        <f t="array" aca="1" ref="J36" ca="1">IF(A36="","",SUMPRODUCT(TRANSPOSE(F36:H36),pass_per_van_by_vptype)*2)</f>
        <v>10.986234817813767</v>
      </c>
      <c r="K36" s="25" cm="1">
        <f t="array" aca="1" ref="K36" ca="1">IF(A36="","",SUMPRODUCT(TRANSPOSE(F36:H36),pass_per_van_by_vptype,rt_miles_avg_by_vanpool_type))</f>
        <v>449.24761399167772</v>
      </c>
    </row>
    <row r="37" spans="1:11" x14ac:dyDescent="0.45">
      <c r="A37" s="331">
        <v>2020</v>
      </c>
      <c r="B37" s="331">
        <v>2</v>
      </c>
      <c r="C37" s="331">
        <v>10</v>
      </c>
      <c r="D37" s="331" t="s">
        <v>153</v>
      </c>
      <c r="E37" s="331" t="s">
        <v>161</v>
      </c>
      <c r="F37" s="331" cm="1">
        <f t="array" aca="1" ref="F37" ca="1">IF($B37="","",IFERROR(INDEX(INDIRECT("vd_emp_"&amp;$A37&amp;"_"&amp;F$1&amp;"_tab"),$B37+1,$C37+1)*IF($A37=2020,1,INDEX(INDIRECT("vd_ml_"&amp;$A37&amp;"_"&amp;F$1&amp;"_tab"),$B37+1,$C37+1)),0))</f>
        <v>0</v>
      </c>
      <c r="G37" s="331" cm="1">
        <f t="array" aca="1" ref="G37" ca="1">IF($B37="","",IFERROR(INDEX(INDIRECT("vd_emp_"&amp;$A37&amp;"_"&amp;G$1&amp;"_tab"),$B37+1,$C37+1)*IF($A37=2020,1,INDEX(INDIRECT("vd_ml_"&amp;$A37&amp;"_"&amp;G$1&amp;"_tab"),$B37+1,$C37+1)),0))</f>
        <v>0</v>
      </c>
      <c r="H37" s="331" cm="1">
        <f t="array" aca="1" ref="H37" ca="1">IF($B37="","",IFERROR(INDEX(INDIRECT("vd_emp_"&amp;$A37&amp;"_"&amp;H$1&amp;"_tab"),$B37+1,$C37+1)*IF($A37=2020,1,INDEX(INDIRECT("vd_ml_"&amp;$A37&amp;"_"&amp;H$1&amp;"_tab"),$B37+1,$C37+1)),0))</f>
        <v>0</v>
      </c>
      <c r="I37" s="331">
        <f ca="1"/>
        <v>0</v>
      </c>
      <c r="J37" s="25" cm="1">
        <f t="array" aca="1" ref="J37" ca="1">IF(A37="","",SUMPRODUCT(TRANSPOSE(F37:H37),pass_per_van_by_vptype)*2)</f>
        <v>0</v>
      </c>
      <c r="K37" s="25" cm="1">
        <f t="array" aca="1" ref="K37" ca="1">IF(A37="","",SUMPRODUCT(TRANSPOSE(F37:H37),pass_per_van_by_vptype,rt_miles_avg_by_vanpool_type))</f>
        <v>0</v>
      </c>
    </row>
    <row r="38" spans="1:11" x14ac:dyDescent="0.45">
      <c r="A38" s="331">
        <v>2020</v>
      </c>
      <c r="B38" s="331">
        <v>2</v>
      </c>
      <c r="C38" s="331">
        <v>11</v>
      </c>
      <c r="D38" s="331" t="s">
        <v>153</v>
      </c>
      <c r="E38" s="331" t="s">
        <v>162</v>
      </c>
      <c r="F38" s="331" cm="1">
        <f t="array" aca="1" ref="F38" ca="1">IF($B38="","",IFERROR(INDEX(INDIRECT("vd_emp_"&amp;$A38&amp;"_"&amp;F$1&amp;"_tab"),$B38+1,$C38+1)*IF($A38=2020,1,INDEX(INDIRECT("vd_ml_"&amp;$A38&amp;"_"&amp;F$1&amp;"_tab"),$B38+1,$C38+1)),0))</f>
        <v>0</v>
      </c>
      <c r="G38" s="331" cm="1">
        <f t="array" aca="1" ref="G38" ca="1">IF($B38="","",IFERROR(INDEX(INDIRECT("vd_emp_"&amp;$A38&amp;"_"&amp;G$1&amp;"_tab"),$B38+1,$C38+1)*IF($A38=2020,1,INDEX(INDIRECT("vd_ml_"&amp;$A38&amp;"_"&amp;G$1&amp;"_tab"),$B38+1,$C38+1)),0))</f>
        <v>0</v>
      </c>
      <c r="H38" s="331" cm="1">
        <f t="array" aca="1" ref="H38" ca="1">IF($B38="","",IFERROR(INDEX(INDIRECT("vd_emp_"&amp;$A38&amp;"_"&amp;H$1&amp;"_tab"),$B38+1,$C38+1)*IF($A38=2020,1,INDEX(INDIRECT("vd_ml_"&amp;$A38&amp;"_"&amp;H$1&amp;"_tab"),$B38+1,$C38+1)),0))</f>
        <v>0</v>
      </c>
      <c r="I38" s="331">
        <f ca="1"/>
        <v>0</v>
      </c>
      <c r="J38" s="25" cm="1">
        <f t="array" aca="1" ref="J38" ca="1">IF(A38="","",SUMPRODUCT(TRANSPOSE(F38:H38),pass_per_van_by_vptype)*2)</f>
        <v>0</v>
      </c>
      <c r="K38" s="25" cm="1">
        <f t="array" aca="1" ref="K38" ca="1">IF(A38="","",SUMPRODUCT(TRANSPOSE(F38:H38),pass_per_van_by_vptype,rt_miles_avg_by_vanpool_type))</f>
        <v>0</v>
      </c>
    </row>
    <row r="39" spans="1:11" x14ac:dyDescent="0.45">
      <c r="A39" s="331">
        <v>2020</v>
      </c>
      <c r="B39" s="331">
        <v>3</v>
      </c>
      <c r="C39" s="331">
        <v>0</v>
      </c>
      <c r="D39" s="331" t="s">
        <v>154</v>
      </c>
      <c r="E39" s="331" t="s">
        <v>151</v>
      </c>
      <c r="F39" s="331" cm="1">
        <f t="array" aca="1" ref="F39" ca="1">IF($B39="","",IFERROR(INDEX(INDIRECT("vd_emp_"&amp;$A39&amp;"_"&amp;F$1&amp;"_tab"),$B39+1,$C39+1)*IF($A39=2020,1,INDEX(INDIRECT("vd_ml_"&amp;$A39&amp;"_"&amp;F$1&amp;"_tab"),$B39+1,$C39+1)),0))</f>
        <v>11</v>
      </c>
      <c r="G39" s="331" cm="1">
        <f t="array" aca="1" ref="G39" ca="1">IF($B39="","",IFERROR(INDEX(INDIRECT("vd_emp_"&amp;$A39&amp;"_"&amp;G$1&amp;"_tab"),$B39+1,$C39+1)*IF($A39=2020,1,INDEX(INDIRECT("vd_ml_"&amp;$A39&amp;"_"&amp;G$1&amp;"_tab"),$B39+1,$C39+1)),0))</f>
        <v>0</v>
      </c>
      <c r="H39" s="331" cm="1">
        <f t="array" aca="1" ref="H39" ca="1">IF($B39="","",IFERROR(INDEX(INDIRECT("vd_emp_"&amp;$A39&amp;"_"&amp;H$1&amp;"_tab"),$B39+1,$C39+1)*IF($A39=2020,1,INDEX(INDIRECT("vd_ml_"&amp;$A39&amp;"_"&amp;H$1&amp;"_tab"),$B39+1,$C39+1)),0))</f>
        <v>10</v>
      </c>
      <c r="I39" s="331">
        <f ca="1"/>
        <v>21</v>
      </c>
      <c r="J39" s="25" cm="1">
        <f t="array" aca="1" ref="J39" ca="1">IF(A39="","",SUMPRODUCT(TRANSPOSE(F39:H39),pass_per_van_by_vptype)*2)</f>
        <v>223.10445344129556</v>
      </c>
      <c r="K39" s="25" cm="1">
        <f t="array" aca="1" ref="K39" ca="1">IF(A39="","",SUMPRODUCT(TRANSPOSE(F39:H39),pass_per_van_by_vptype,rt_miles_avg_by_vanpool_type))</f>
        <v>9649.5072851199584</v>
      </c>
    </row>
    <row r="40" spans="1:11" x14ac:dyDescent="0.45">
      <c r="A40" s="331">
        <v>2020</v>
      </c>
      <c r="B40" s="331">
        <v>3</v>
      </c>
      <c r="C40" s="331">
        <v>1</v>
      </c>
      <c r="D40" s="331" t="s">
        <v>154</v>
      </c>
      <c r="E40" s="331" t="s">
        <v>152</v>
      </c>
      <c r="F40" s="331" cm="1">
        <f t="array" aca="1" ref="F40" ca="1">IF($B40="","",IFERROR(INDEX(INDIRECT("vd_emp_"&amp;$A40&amp;"_"&amp;F$1&amp;"_tab"),$B40+1,$C40+1)*IF($A40=2020,1,INDEX(INDIRECT("vd_ml_"&amp;$A40&amp;"_"&amp;F$1&amp;"_tab"),$B40+1,$C40+1)),0))</f>
        <v>6</v>
      </c>
      <c r="G40" s="331" cm="1">
        <f t="array" aca="1" ref="G40" ca="1">IF($B40="","",IFERROR(INDEX(INDIRECT("vd_emp_"&amp;$A40&amp;"_"&amp;G$1&amp;"_tab"),$B40+1,$C40+1)*IF($A40=2020,1,INDEX(INDIRECT("vd_ml_"&amp;$A40&amp;"_"&amp;G$1&amp;"_tab"),$B40+1,$C40+1)),0))</f>
        <v>7</v>
      </c>
      <c r="H40" s="331" cm="1">
        <f t="array" aca="1" ref="H40" ca="1">IF($B40="","",IFERROR(INDEX(INDIRECT("vd_emp_"&amp;$A40&amp;"_"&amp;H$1&amp;"_tab"),$B40+1,$C40+1)*IF($A40=2020,1,INDEX(INDIRECT("vd_ml_"&amp;$A40&amp;"_"&amp;H$1&amp;"_tab"),$B40+1,$C40+1)),0))</f>
        <v>12</v>
      </c>
      <c r="I40" s="331">
        <f ca="1"/>
        <v>25</v>
      </c>
      <c r="J40" s="25" cm="1">
        <f t="array" aca="1" ref="J40" ca="1">IF(A40="","",SUMPRODUCT(TRANSPOSE(F40:H40),pass_per_van_by_vptype)*2)</f>
        <v>265.86758669248377</v>
      </c>
      <c r="K40" s="25" cm="1">
        <f t="array" aca="1" ref="K40" ca="1">IF(A40="","",SUMPRODUCT(TRANSPOSE(F40:H40),pass_per_van_by_vptype,rt_miles_avg_by_vanpool_type))</f>
        <v>11366.019739060408</v>
      </c>
    </row>
    <row r="41" spans="1:11" x14ac:dyDescent="0.45">
      <c r="A41" s="331">
        <v>2020</v>
      </c>
      <c r="B41" s="331">
        <v>3</v>
      </c>
      <c r="C41" s="331">
        <v>2</v>
      </c>
      <c r="D41" s="331" t="s">
        <v>154</v>
      </c>
      <c r="E41" s="331" t="s">
        <v>153</v>
      </c>
      <c r="F41" s="331" cm="1">
        <f t="array" aca="1" ref="F41" ca="1">IF($B41="","",IFERROR(INDEX(INDIRECT("vd_emp_"&amp;$A41&amp;"_"&amp;F$1&amp;"_tab"),$B41+1,$C41+1)*IF($A41=2020,1,INDEX(INDIRECT("vd_ml_"&amp;$A41&amp;"_"&amp;F$1&amp;"_tab"),$B41+1,$C41+1)),0))</f>
        <v>0</v>
      </c>
      <c r="G41" s="331" cm="1">
        <f t="array" aca="1" ref="G41" ca="1">IF($B41="","",IFERROR(INDEX(INDIRECT("vd_emp_"&amp;$A41&amp;"_"&amp;G$1&amp;"_tab"),$B41+1,$C41+1)*IF($A41=2020,1,INDEX(INDIRECT("vd_ml_"&amp;$A41&amp;"_"&amp;G$1&amp;"_tab"),$B41+1,$C41+1)),0))</f>
        <v>1</v>
      </c>
      <c r="H41" s="331" cm="1">
        <f t="array" aca="1" ref="H41" ca="1">IF($B41="","",IFERROR(INDEX(INDIRECT("vd_emp_"&amp;$A41&amp;"_"&amp;H$1&amp;"_tab"),$B41+1,$C41+1)*IF($A41=2020,1,INDEX(INDIRECT("vd_ml_"&amp;$A41&amp;"_"&amp;H$1&amp;"_tab"),$B41+1,$C41+1)),0))</f>
        <v>0</v>
      </c>
      <c r="I41" s="331">
        <f ca="1"/>
        <v>1</v>
      </c>
      <c r="J41" s="25" cm="1">
        <f t="array" aca="1" ref="J41" ca="1">IF(A41="","",SUMPRODUCT(TRANSPOSE(F41:H41),pass_per_van_by_vptype)*2)</f>
        <v>10.323478260869566</v>
      </c>
      <c r="K41" s="25" cm="1">
        <f t="array" aca="1" ref="K41" ca="1">IF(A41="","",SUMPRODUCT(TRANSPOSE(F41:H41),pass_per_van_by_vptype,rt_miles_avg_by_vanpool_type))</f>
        <v>451.73175599407728</v>
      </c>
    </row>
    <row r="42" spans="1:11" x14ac:dyDescent="0.45">
      <c r="A42" s="331">
        <v>2020</v>
      </c>
      <c r="B42" s="331">
        <v>3</v>
      </c>
      <c r="C42" s="331">
        <v>3</v>
      </c>
      <c r="D42" s="331" t="s">
        <v>154</v>
      </c>
      <c r="E42" s="331" t="s">
        <v>154</v>
      </c>
      <c r="F42" s="331" cm="1">
        <f t="array" aca="1" ref="F42" ca="1">IF($B42="","",IFERROR(INDEX(INDIRECT("vd_emp_"&amp;$A42&amp;"_"&amp;F$1&amp;"_tab"),$B42+1,$C42+1)*IF($A42=2020,1,INDEX(INDIRECT("vd_ml_"&amp;$A42&amp;"_"&amp;F$1&amp;"_tab"),$B42+1,$C42+1)),0))</f>
        <v>0</v>
      </c>
      <c r="G42" s="331" cm="1">
        <f t="array" aca="1" ref="G42" ca="1">IF($B42="","",IFERROR(INDEX(INDIRECT("vd_emp_"&amp;$A42&amp;"_"&amp;G$1&amp;"_tab"),$B42+1,$C42+1)*IF($A42=2020,1,INDEX(INDIRECT("vd_ml_"&amp;$A42&amp;"_"&amp;G$1&amp;"_tab"),$B42+1,$C42+1)),0))</f>
        <v>0</v>
      </c>
      <c r="H42" s="331" cm="1">
        <f t="array" aca="1" ref="H42" ca="1">IF($B42="","",IFERROR(INDEX(INDIRECT("vd_emp_"&amp;$A42&amp;"_"&amp;H$1&amp;"_tab"),$B42+1,$C42+1)*IF($A42=2020,1,INDEX(INDIRECT("vd_ml_"&amp;$A42&amp;"_"&amp;H$1&amp;"_tab"),$B42+1,$C42+1)),0))</f>
        <v>0</v>
      </c>
      <c r="I42" s="331">
        <f ca="1"/>
        <v>0</v>
      </c>
      <c r="J42" s="25" cm="1">
        <f t="array" aca="1" ref="J42" ca="1">IF(A42="","",SUMPRODUCT(TRANSPOSE(F42:H42),pass_per_van_by_vptype)*2)</f>
        <v>0</v>
      </c>
      <c r="K42" s="25" cm="1">
        <f t="array" aca="1" ref="K42" ca="1">IF(A42="","",SUMPRODUCT(TRANSPOSE(F42:H42),pass_per_van_by_vptype,rt_miles_avg_by_vanpool_type))</f>
        <v>0</v>
      </c>
    </row>
    <row r="43" spans="1:11" x14ac:dyDescent="0.45">
      <c r="A43" s="331">
        <v>2020</v>
      </c>
      <c r="B43" s="331">
        <v>3</v>
      </c>
      <c r="C43" s="331">
        <v>4</v>
      </c>
      <c r="D43" s="331" t="s">
        <v>154</v>
      </c>
      <c r="E43" s="331" t="s">
        <v>155</v>
      </c>
      <c r="F43" s="331" cm="1">
        <f t="array" aca="1" ref="F43" ca="1">IF($B43="","",IFERROR(INDEX(INDIRECT("vd_emp_"&amp;$A43&amp;"_"&amp;F$1&amp;"_tab"),$B43+1,$C43+1)*IF($A43=2020,1,INDEX(INDIRECT("vd_ml_"&amp;$A43&amp;"_"&amp;F$1&amp;"_tab"),$B43+1,$C43+1)),0))</f>
        <v>1</v>
      </c>
      <c r="G43" s="331" cm="1">
        <f t="array" aca="1" ref="G43" ca="1">IF($B43="","",IFERROR(INDEX(INDIRECT("vd_emp_"&amp;$A43&amp;"_"&amp;G$1&amp;"_tab"),$B43+1,$C43+1)*IF($A43=2020,1,INDEX(INDIRECT("vd_ml_"&amp;$A43&amp;"_"&amp;G$1&amp;"_tab"),$B43+1,$C43+1)),0))</f>
        <v>1</v>
      </c>
      <c r="H43" s="331" cm="1">
        <f t="array" aca="1" ref="H43" ca="1">IF($B43="","",IFERROR(INDEX(INDIRECT("vd_emp_"&amp;$A43&amp;"_"&amp;H$1&amp;"_tab"),$B43+1,$C43+1)*IF($A43=2020,1,INDEX(INDIRECT("vd_ml_"&amp;$A43&amp;"_"&amp;H$1&amp;"_tab"),$B43+1,$C43+1)),0))</f>
        <v>3</v>
      </c>
      <c r="I43" s="331">
        <f ca="1"/>
        <v>5</v>
      </c>
      <c r="J43" s="25" cm="1">
        <f t="array" aca="1" ref="J43" ca="1">IF(A43="","",SUMPRODUCT(TRANSPOSE(F43:H43),pass_per_van_by_vptype)*2)</f>
        <v>53.576919556416129</v>
      </c>
      <c r="K43" s="25" cm="1">
        <f t="array" aca="1" ref="K43" ca="1">IF(A43="","",SUMPRODUCT(TRANSPOSE(F43:H43),pass_per_van_by_vptype,rt_miles_avg_by_vanpool_type))</f>
        <v>2268.2956111693993</v>
      </c>
    </row>
    <row r="44" spans="1:11" x14ac:dyDescent="0.45">
      <c r="A44" s="331">
        <v>2020</v>
      </c>
      <c r="B44" s="331">
        <v>3</v>
      </c>
      <c r="C44" s="331">
        <v>5</v>
      </c>
      <c r="D44" s="331" t="s">
        <v>154</v>
      </c>
      <c r="E44" s="331" t="s">
        <v>156</v>
      </c>
      <c r="F44" s="331" cm="1">
        <f t="array" aca="1" ref="F44" ca="1">IF($B44="","",IFERROR(INDEX(INDIRECT("vd_emp_"&amp;$A44&amp;"_"&amp;F$1&amp;"_tab"),$B44+1,$C44+1)*IF($A44=2020,1,INDEX(INDIRECT("vd_ml_"&amp;$A44&amp;"_"&amp;F$1&amp;"_tab"),$B44+1,$C44+1)),0))</f>
        <v>0</v>
      </c>
      <c r="G44" s="331" cm="1">
        <f t="array" aca="1" ref="G44" ca="1">IF($B44="","",IFERROR(INDEX(INDIRECT("vd_emp_"&amp;$A44&amp;"_"&amp;G$1&amp;"_tab"),$B44+1,$C44+1)*IF($A44=2020,1,INDEX(INDIRECT("vd_ml_"&amp;$A44&amp;"_"&amp;G$1&amp;"_tab"),$B44+1,$C44+1)),0))</f>
        <v>0</v>
      </c>
      <c r="H44" s="331" cm="1">
        <f t="array" aca="1" ref="H44" ca="1">IF($B44="","",IFERROR(INDEX(INDIRECT("vd_emp_"&amp;$A44&amp;"_"&amp;H$1&amp;"_tab"),$B44+1,$C44+1)*IF($A44=2020,1,INDEX(INDIRECT("vd_ml_"&amp;$A44&amp;"_"&amp;H$1&amp;"_tab"),$B44+1,$C44+1)),0))</f>
        <v>1</v>
      </c>
      <c r="I44" s="331">
        <f ca="1"/>
        <v>1</v>
      </c>
      <c r="J44" s="25" cm="1">
        <f t="array" aca="1" ref="J44" ca="1">IF(A44="","",SUMPRODUCT(TRANSPOSE(F44:H44),pass_per_van_by_vptype)*2)</f>
        <v>10.986234817813767</v>
      </c>
      <c r="K44" s="25" cm="1">
        <f t="array" aca="1" ref="K44" ca="1">IF(A44="","",SUMPRODUCT(TRANSPOSE(F44:H44),pass_per_van_by_vptype,rt_miles_avg_by_vanpool_type))</f>
        <v>449.24761399167772</v>
      </c>
    </row>
    <row r="45" spans="1:11" x14ac:dyDescent="0.45">
      <c r="A45" s="331">
        <v>2020</v>
      </c>
      <c r="B45" s="331">
        <v>3</v>
      </c>
      <c r="C45" s="331">
        <v>6</v>
      </c>
      <c r="D45" s="331" t="s">
        <v>154</v>
      </c>
      <c r="E45" s="331" t="s">
        <v>157</v>
      </c>
      <c r="F45" s="331" cm="1">
        <f t="array" aca="1" ref="F45" ca="1">IF($B45="","",IFERROR(INDEX(INDIRECT("vd_emp_"&amp;$A45&amp;"_"&amp;F$1&amp;"_tab"),$B45+1,$C45+1)*IF($A45=2020,1,INDEX(INDIRECT("vd_ml_"&amp;$A45&amp;"_"&amp;F$1&amp;"_tab"),$B45+1,$C45+1)),0))</f>
        <v>2</v>
      </c>
      <c r="G45" s="331" cm="1">
        <f t="array" aca="1" ref="G45" ca="1">IF($B45="","",IFERROR(INDEX(INDIRECT("vd_emp_"&amp;$A45&amp;"_"&amp;G$1&amp;"_tab"),$B45+1,$C45+1)*IF($A45=2020,1,INDEX(INDIRECT("vd_ml_"&amp;$A45&amp;"_"&amp;G$1&amp;"_tab"),$B45+1,$C45+1)),0))</f>
        <v>14</v>
      </c>
      <c r="H45" s="331" cm="1">
        <f t="array" aca="1" ref="H45" ca="1">IF($B45="","",IFERROR(INDEX(INDIRECT("vd_emp_"&amp;$A45&amp;"_"&amp;H$1&amp;"_tab"),$B45+1,$C45+1)*IF($A45=2020,1,INDEX(INDIRECT("vd_ml_"&amp;$A45&amp;"_"&amp;H$1&amp;"_tab"),$B45+1,$C45+1)),0))</f>
        <v>4</v>
      </c>
      <c r="I45" s="331">
        <f ca="1"/>
        <v>20</v>
      </c>
      <c r="J45" s="25" cm="1">
        <f t="array" aca="1" ref="J45" ca="1">IF(A45="","",SUMPRODUCT(TRANSPOSE(F45:H45),pass_per_van_by_vptype)*2)</f>
        <v>209.06310860763952</v>
      </c>
      <c r="K45" s="25" cm="1">
        <f t="array" aca="1" ref="K45" ca="1">IF(A45="","",SUMPRODUCT(TRANSPOSE(F45:H45),pass_per_van_by_vptype,rt_miles_avg_by_vanpool_type))</f>
        <v>9058.8770662843708</v>
      </c>
    </row>
    <row r="46" spans="1:11" x14ac:dyDescent="0.45">
      <c r="A46" s="331">
        <v>2020</v>
      </c>
      <c r="B46" s="331">
        <v>3</v>
      </c>
      <c r="C46" s="331">
        <v>7</v>
      </c>
      <c r="D46" s="331" t="s">
        <v>154</v>
      </c>
      <c r="E46" s="331" t="s">
        <v>158</v>
      </c>
      <c r="F46" s="331" cm="1">
        <f t="array" aca="1" ref="F46" ca="1">IF($B46="","",IFERROR(INDEX(INDIRECT("vd_emp_"&amp;$A46&amp;"_"&amp;F$1&amp;"_tab"),$B46+1,$C46+1)*IF($A46=2020,1,INDEX(INDIRECT("vd_ml_"&amp;$A46&amp;"_"&amp;F$1&amp;"_tab"),$B46+1,$C46+1)),0))</f>
        <v>0</v>
      </c>
      <c r="G46" s="331" cm="1">
        <f t="array" aca="1" ref="G46" ca="1">IF($B46="","",IFERROR(INDEX(INDIRECT("vd_emp_"&amp;$A46&amp;"_"&amp;G$1&amp;"_tab"),$B46+1,$C46+1)*IF($A46=2020,1,INDEX(INDIRECT("vd_ml_"&amp;$A46&amp;"_"&amp;G$1&amp;"_tab"),$B46+1,$C46+1)),0))</f>
        <v>0</v>
      </c>
      <c r="H46" s="331" cm="1">
        <f t="array" aca="1" ref="H46" ca="1">IF($B46="","",IFERROR(INDEX(INDIRECT("vd_emp_"&amp;$A46&amp;"_"&amp;H$1&amp;"_tab"),$B46+1,$C46+1)*IF($A46=2020,1,INDEX(INDIRECT("vd_ml_"&amp;$A46&amp;"_"&amp;H$1&amp;"_tab"),$B46+1,$C46+1)),0))</f>
        <v>0</v>
      </c>
      <c r="I46" s="331">
        <f ca="1"/>
        <v>0</v>
      </c>
      <c r="J46" s="25" cm="1">
        <f t="array" aca="1" ref="J46" ca="1">IF(A46="","",SUMPRODUCT(TRANSPOSE(F46:H46),pass_per_van_by_vptype)*2)</f>
        <v>0</v>
      </c>
      <c r="K46" s="25" cm="1">
        <f t="array" aca="1" ref="K46" ca="1">IF(A46="","",SUMPRODUCT(TRANSPOSE(F46:H46),pass_per_van_by_vptype,rt_miles_avg_by_vanpool_type))</f>
        <v>0</v>
      </c>
    </row>
    <row r="47" spans="1:11" x14ac:dyDescent="0.45">
      <c r="A47" s="331">
        <v>2020</v>
      </c>
      <c r="B47" s="331">
        <v>3</v>
      </c>
      <c r="C47" s="331">
        <v>8</v>
      </c>
      <c r="D47" s="331" t="s">
        <v>154</v>
      </c>
      <c r="E47" s="331" t="s">
        <v>159</v>
      </c>
      <c r="F47" s="331" cm="1">
        <f t="array" aca="1" ref="F47" ca="1">IF($B47="","",IFERROR(INDEX(INDIRECT("vd_emp_"&amp;$A47&amp;"_"&amp;F$1&amp;"_tab"),$B47+1,$C47+1)*IF($A47=2020,1,INDEX(INDIRECT("vd_ml_"&amp;$A47&amp;"_"&amp;F$1&amp;"_tab"),$B47+1,$C47+1)),0))</f>
        <v>0</v>
      </c>
      <c r="G47" s="331" cm="1">
        <f t="array" aca="1" ref="G47" ca="1">IF($B47="","",IFERROR(INDEX(INDIRECT("vd_emp_"&amp;$A47&amp;"_"&amp;G$1&amp;"_tab"),$B47+1,$C47+1)*IF($A47=2020,1,INDEX(INDIRECT("vd_ml_"&amp;$A47&amp;"_"&amp;G$1&amp;"_tab"),$B47+1,$C47+1)),0))</f>
        <v>0</v>
      </c>
      <c r="H47" s="331" cm="1">
        <f t="array" aca="1" ref="H47" ca="1">IF($B47="","",IFERROR(INDEX(INDIRECT("vd_emp_"&amp;$A47&amp;"_"&amp;H$1&amp;"_tab"),$B47+1,$C47+1)*IF($A47=2020,1,INDEX(INDIRECT("vd_ml_"&amp;$A47&amp;"_"&amp;H$1&amp;"_tab"),$B47+1,$C47+1)),0))</f>
        <v>0</v>
      </c>
      <c r="I47" s="331">
        <f ca="1"/>
        <v>0</v>
      </c>
      <c r="J47" s="25" cm="1">
        <f t="array" aca="1" ref="J47" ca="1">IF(A47="","",SUMPRODUCT(TRANSPOSE(F47:H47),pass_per_van_by_vptype)*2)</f>
        <v>0</v>
      </c>
      <c r="K47" s="25" cm="1">
        <f t="array" aca="1" ref="K47" ca="1">IF(A47="","",SUMPRODUCT(TRANSPOSE(F47:H47),pass_per_van_by_vptype,rt_miles_avg_by_vanpool_type))</f>
        <v>0</v>
      </c>
    </row>
    <row r="48" spans="1:11" x14ac:dyDescent="0.45">
      <c r="A48" s="331">
        <v>2020</v>
      </c>
      <c r="B48" s="331">
        <v>3</v>
      </c>
      <c r="C48" s="331">
        <v>9</v>
      </c>
      <c r="D48" s="331" t="s">
        <v>154</v>
      </c>
      <c r="E48" s="331" t="s">
        <v>160</v>
      </c>
      <c r="F48" s="331" cm="1">
        <f t="array" aca="1" ref="F48" ca="1">IF($B48="","",IFERROR(INDEX(INDIRECT("vd_emp_"&amp;$A48&amp;"_"&amp;F$1&amp;"_tab"),$B48+1,$C48+1)*IF($A48=2020,1,INDEX(INDIRECT("vd_ml_"&amp;$A48&amp;"_"&amp;F$1&amp;"_tab"),$B48+1,$C48+1)),0))</f>
        <v>1</v>
      </c>
      <c r="G48" s="331" cm="1">
        <f t="array" aca="1" ref="G48" ca="1">IF($B48="","",IFERROR(INDEX(INDIRECT("vd_emp_"&amp;$A48&amp;"_"&amp;G$1&amp;"_tab"),$B48+1,$C48+1)*IF($A48=2020,1,INDEX(INDIRECT("vd_ml_"&amp;$A48&amp;"_"&amp;G$1&amp;"_tab"),$B48+1,$C48+1)),0))</f>
        <v>0</v>
      </c>
      <c r="H48" s="331" cm="1">
        <f t="array" aca="1" ref="H48" ca="1">IF($B48="","",IFERROR(INDEX(INDIRECT("vd_emp_"&amp;$A48&amp;"_"&amp;H$1&amp;"_tab"),$B48+1,$C48+1)*IF($A48=2020,1,INDEX(INDIRECT("vd_ml_"&amp;$A48&amp;"_"&amp;H$1&amp;"_tab"),$B48+1,$C48+1)),0))</f>
        <v>0</v>
      </c>
      <c r="I48" s="331">
        <f ca="1"/>
        <v>1</v>
      </c>
      <c r="J48" s="25" cm="1">
        <f t="array" aca="1" ref="J48" ca="1">IF(A48="","",SUMPRODUCT(TRANSPOSE(F48:H48),pass_per_van_by_vptype)*2)</f>
        <v>10.294736842105264</v>
      </c>
      <c r="K48" s="25" cm="1">
        <f t="array" aca="1" ref="K48" ca="1">IF(A48="","",SUMPRODUCT(TRANSPOSE(F48:H48),pass_per_van_by_vptype,rt_miles_avg_by_vanpool_type))</f>
        <v>468.82101320028914</v>
      </c>
    </row>
    <row r="49" spans="1:11" x14ac:dyDescent="0.45">
      <c r="A49" s="331">
        <v>2020</v>
      </c>
      <c r="B49" s="331">
        <v>3</v>
      </c>
      <c r="C49" s="331">
        <v>10</v>
      </c>
      <c r="D49" s="331" t="s">
        <v>154</v>
      </c>
      <c r="E49" s="331" t="s">
        <v>161</v>
      </c>
      <c r="F49" s="331" cm="1">
        <f t="array" aca="1" ref="F49" ca="1">IF($B49="","",IFERROR(INDEX(INDIRECT("vd_emp_"&amp;$A49&amp;"_"&amp;F$1&amp;"_tab"),$B49+1,$C49+1)*IF($A49=2020,1,INDEX(INDIRECT("vd_ml_"&amp;$A49&amp;"_"&amp;F$1&amp;"_tab"),$B49+1,$C49+1)),0))</f>
        <v>0</v>
      </c>
      <c r="G49" s="331" cm="1">
        <f t="array" aca="1" ref="G49" ca="1">IF($B49="","",IFERROR(INDEX(INDIRECT("vd_emp_"&amp;$A49&amp;"_"&amp;G$1&amp;"_tab"),$B49+1,$C49+1)*IF($A49=2020,1,INDEX(INDIRECT("vd_ml_"&amp;$A49&amp;"_"&amp;G$1&amp;"_tab"),$B49+1,$C49+1)),0))</f>
        <v>0</v>
      </c>
      <c r="H49" s="331" cm="1">
        <f t="array" aca="1" ref="H49" ca="1">IF($B49="","",IFERROR(INDEX(INDIRECT("vd_emp_"&amp;$A49&amp;"_"&amp;H$1&amp;"_tab"),$B49+1,$C49+1)*IF($A49=2020,1,INDEX(INDIRECT("vd_ml_"&amp;$A49&amp;"_"&amp;H$1&amp;"_tab"),$B49+1,$C49+1)),0))</f>
        <v>0</v>
      </c>
      <c r="I49" s="331">
        <f ca="1"/>
        <v>0</v>
      </c>
      <c r="J49" s="25" cm="1">
        <f t="array" aca="1" ref="J49" ca="1">IF(A49="","",SUMPRODUCT(TRANSPOSE(F49:H49),pass_per_van_by_vptype)*2)</f>
        <v>0</v>
      </c>
      <c r="K49" s="25" cm="1">
        <f t="array" aca="1" ref="K49" ca="1">IF(A49="","",SUMPRODUCT(TRANSPOSE(F49:H49),pass_per_van_by_vptype,rt_miles_avg_by_vanpool_type))</f>
        <v>0</v>
      </c>
    </row>
    <row r="50" spans="1:11" x14ac:dyDescent="0.45">
      <c r="A50" s="331">
        <v>2020</v>
      </c>
      <c r="B50" s="331">
        <v>3</v>
      </c>
      <c r="C50" s="331">
        <v>11</v>
      </c>
      <c r="D50" s="331" t="s">
        <v>154</v>
      </c>
      <c r="E50" s="331" t="s">
        <v>162</v>
      </c>
      <c r="F50" s="331" cm="1">
        <f t="array" aca="1" ref="F50" ca="1">IF($B50="","",IFERROR(INDEX(INDIRECT("vd_emp_"&amp;$A50&amp;"_"&amp;F$1&amp;"_tab"),$B50+1,$C50+1)*IF($A50=2020,1,INDEX(INDIRECT("vd_ml_"&amp;$A50&amp;"_"&amp;F$1&amp;"_tab"),$B50+1,$C50+1)),0))</f>
        <v>0</v>
      </c>
      <c r="G50" s="331" cm="1">
        <f t="array" aca="1" ref="G50" ca="1">IF($B50="","",IFERROR(INDEX(INDIRECT("vd_emp_"&amp;$A50&amp;"_"&amp;G$1&amp;"_tab"),$B50+1,$C50+1)*IF($A50=2020,1,INDEX(INDIRECT("vd_ml_"&amp;$A50&amp;"_"&amp;G$1&amp;"_tab"),$B50+1,$C50+1)),0))</f>
        <v>0</v>
      </c>
      <c r="H50" s="331" cm="1">
        <f t="array" aca="1" ref="H50" ca="1">IF($B50="","",IFERROR(INDEX(INDIRECT("vd_emp_"&amp;$A50&amp;"_"&amp;H$1&amp;"_tab"),$B50+1,$C50+1)*IF($A50=2020,1,INDEX(INDIRECT("vd_ml_"&amp;$A50&amp;"_"&amp;H$1&amp;"_tab"),$B50+1,$C50+1)),0))</f>
        <v>0</v>
      </c>
      <c r="I50" s="331">
        <f ca="1"/>
        <v>0</v>
      </c>
      <c r="J50" s="25" cm="1">
        <f t="array" aca="1" ref="J50" ca="1">IF(A50="","",SUMPRODUCT(TRANSPOSE(F50:H50),pass_per_van_by_vptype)*2)</f>
        <v>0</v>
      </c>
      <c r="K50" s="25" cm="1">
        <f t="array" aca="1" ref="K50" ca="1">IF(A50="","",SUMPRODUCT(TRANSPOSE(F50:H50),pass_per_van_by_vptype,rt_miles_avg_by_vanpool_type))</f>
        <v>0</v>
      </c>
    </row>
    <row r="51" spans="1:11" x14ac:dyDescent="0.45">
      <c r="A51" s="331">
        <v>2020</v>
      </c>
      <c r="B51" s="331">
        <v>4</v>
      </c>
      <c r="C51" s="331">
        <v>0</v>
      </c>
      <c r="D51" s="331" t="s">
        <v>155</v>
      </c>
      <c r="E51" s="331" t="s">
        <v>151</v>
      </c>
      <c r="F51" s="331" cm="1">
        <f t="array" aca="1" ref="F51" ca="1">IF($B51="","",IFERROR(INDEX(INDIRECT("vd_emp_"&amp;$A51&amp;"_"&amp;F$1&amp;"_tab"),$B51+1,$C51+1)*IF($A51=2020,1,INDEX(INDIRECT("vd_ml_"&amp;$A51&amp;"_"&amp;F$1&amp;"_tab"),$B51+1,$C51+1)),0))</f>
        <v>3</v>
      </c>
      <c r="G51" s="331" cm="1">
        <f t="array" aca="1" ref="G51" ca="1">IF($B51="","",IFERROR(INDEX(INDIRECT("vd_emp_"&amp;$A51&amp;"_"&amp;G$1&amp;"_tab"),$B51+1,$C51+1)*IF($A51=2020,1,INDEX(INDIRECT("vd_ml_"&amp;$A51&amp;"_"&amp;G$1&amp;"_tab"),$B51+1,$C51+1)),0))</f>
        <v>0</v>
      </c>
      <c r="H51" s="331" cm="1">
        <f t="array" aca="1" ref="H51" ca="1">IF($B51="","",IFERROR(INDEX(INDIRECT("vd_emp_"&amp;$A51&amp;"_"&amp;H$1&amp;"_tab"),$B51+1,$C51+1)*IF($A51=2020,1,INDEX(INDIRECT("vd_ml_"&amp;$A51&amp;"_"&amp;H$1&amp;"_tab"),$B51+1,$C51+1)),0))</f>
        <v>3</v>
      </c>
      <c r="I51" s="331">
        <f ca="1"/>
        <v>6</v>
      </c>
      <c r="J51" s="25" cm="1">
        <f t="array" aca="1" ref="J51" ca="1">IF(A51="","",SUMPRODUCT(TRANSPOSE(F51:H51),pass_per_van_by_vptype)*2)</f>
        <v>63.84291497975709</v>
      </c>
      <c r="K51" s="25" cm="1">
        <f t="array" aca="1" ref="K51" ca="1">IF(A51="","",SUMPRODUCT(TRANSPOSE(F51:H51),pass_per_van_by_vptype,rt_miles_avg_by_vanpool_type))</f>
        <v>2754.2058815759005</v>
      </c>
    </row>
    <row r="52" spans="1:11" x14ac:dyDescent="0.45">
      <c r="A52" s="331">
        <v>2020</v>
      </c>
      <c r="B52" s="331">
        <v>4</v>
      </c>
      <c r="C52" s="331">
        <v>1</v>
      </c>
      <c r="D52" s="331" t="s">
        <v>155</v>
      </c>
      <c r="E52" s="331" t="s">
        <v>152</v>
      </c>
      <c r="F52" s="331" cm="1">
        <f t="array" aca="1" ref="F52" ca="1">IF($B52="","",IFERROR(INDEX(INDIRECT("vd_emp_"&amp;$A52&amp;"_"&amp;F$1&amp;"_tab"),$B52+1,$C52+1)*IF($A52=2020,1,INDEX(INDIRECT("vd_ml_"&amp;$A52&amp;"_"&amp;F$1&amp;"_tab"),$B52+1,$C52+1)),0))</f>
        <v>1</v>
      </c>
      <c r="G52" s="331" cm="1">
        <f t="array" aca="1" ref="G52" ca="1">IF($B52="","",IFERROR(INDEX(INDIRECT("vd_emp_"&amp;$A52&amp;"_"&amp;G$1&amp;"_tab"),$B52+1,$C52+1)*IF($A52=2020,1,INDEX(INDIRECT("vd_ml_"&amp;$A52&amp;"_"&amp;G$1&amp;"_tab"),$B52+1,$C52+1)),0))</f>
        <v>1</v>
      </c>
      <c r="H52" s="331" cm="1">
        <f t="array" aca="1" ref="H52" ca="1">IF($B52="","",IFERROR(INDEX(INDIRECT("vd_emp_"&amp;$A52&amp;"_"&amp;H$1&amp;"_tab"),$B52+1,$C52+1)*IF($A52=2020,1,INDEX(INDIRECT("vd_ml_"&amp;$A52&amp;"_"&amp;H$1&amp;"_tab"),$B52+1,$C52+1)),0))</f>
        <v>3</v>
      </c>
      <c r="I52" s="331">
        <f ca="1"/>
        <v>5</v>
      </c>
      <c r="J52" s="25" cm="1">
        <f t="array" aca="1" ref="J52" ca="1">IF(A52="","",SUMPRODUCT(TRANSPOSE(F52:H52),pass_per_van_by_vptype)*2)</f>
        <v>53.576919556416129</v>
      </c>
      <c r="K52" s="25" cm="1">
        <f t="array" aca="1" ref="K52" ca="1">IF(A52="","",SUMPRODUCT(TRANSPOSE(F52:H52),pass_per_van_by_vptype,rt_miles_avg_by_vanpool_type))</f>
        <v>2268.2956111693993</v>
      </c>
    </row>
    <row r="53" spans="1:11" x14ac:dyDescent="0.45">
      <c r="A53" s="331">
        <v>2020</v>
      </c>
      <c r="B53" s="331">
        <v>4</v>
      </c>
      <c r="C53" s="331">
        <v>2</v>
      </c>
      <c r="D53" s="331" t="s">
        <v>155</v>
      </c>
      <c r="E53" s="331" t="s">
        <v>153</v>
      </c>
      <c r="F53" s="331" cm="1">
        <f t="array" aca="1" ref="F53" ca="1">IF($B53="","",IFERROR(INDEX(INDIRECT("vd_emp_"&amp;$A53&amp;"_"&amp;F$1&amp;"_tab"),$B53+1,$C53+1)*IF($A53=2020,1,INDEX(INDIRECT("vd_ml_"&amp;$A53&amp;"_"&amp;F$1&amp;"_tab"),$B53+1,$C53+1)),0))</f>
        <v>0</v>
      </c>
      <c r="G53" s="331" cm="1">
        <f t="array" aca="1" ref="G53" ca="1">IF($B53="","",IFERROR(INDEX(INDIRECT("vd_emp_"&amp;$A53&amp;"_"&amp;G$1&amp;"_tab"),$B53+1,$C53+1)*IF($A53=2020,1,INDEX(INDIRECT("vd_ml_"&amp;$A53&amp;"_"&amp;G$1&amp;"_tab"),$B53+1,$C53+1)),0))</f>
        <v>0</v>
      </c>
      <c r="H53" s="331" cm="1">
        <f t="array" aca="1" ref="H53" ca="1">IF($B53="","",IFERROR(INDEX(INDIRECT("vd_emp_"&amp;$A53&amp;"_"&amp;H$1&amp;"_tab"),$B53+1,$C53+1)*IF($A53=2020,1,INDEX(INDIRECT("vd_ml_"&amp;$A53&amp;"_"&amp;H$1&amp;"_tab"),$B53+1,$C53+1)),0))</f>
        <v>0</v>
      </c>
      <c r="I53" s="331">
        <f ca="1"/>
        <v>0</v>
      </c>
      <c r="J53" s="25" cm="1">
        <f t="array" aca="1" ref="J53" ca="1">IF(A53="","",SUMPRODUCT(TRANSPOSE(F53:H53),pass_per_van_by_vptype)*2)</f>
        <v>0</v>
      </c>
      <c r="K53" s="25" cm="1">
        <f t="array" aca="1" ref="K53" ca="1">IF(A53="","",SUMPRODUCT(TRANSPOSE(F53:H53),pass_per_van_by_vptype,rt_miles_avg_by_vanpool_type))</f>
        <v>0</v>
      </c>
    </row>
    <row r="54" spans="1:11" x14ac:dyDescent="0.45">
      <c r="A54" s="331">
        <v>2020</v>
      </c>
      <c r="B54" s="331">
        <v>4</v>
      </c>
      <c r="C54" s="331">
        <v>3</v>
      </c>
      <c r="D54" s="331" t="s">
        <v>155</v>
      </c>
      <c r="E54" s="331" t="s">
        <v>154</v>
      </c>
      <c r="F54" s="331" cm="1">
        <f t="array" aca="1" ref="F54" ca="1">IF($B54="","",IFERROR(INDEX(INDIRECT("vd_emp_"&amp;$A54&amp;"_"&amp;F$1&amp;"_tab"),$B54+1,$C54+1)*IF($A54=2020,1,INDEX(INDIRECT("vd_ml_"&amp;$A54&amp;"_"&amp;F$1&amp;"_tab"),$B54+1,$C54+1)),0))</f>
        <v>0</v>
      </c>
      <c r="G54" s="331" cm="1">
        <f t="array" aca="1" ref="G54" ca="1">IF($B54="","",IFERROR(INDEX(INDIRECT("vd_emp_"&amp;$A54&amp;"_"&amp;G$1&amp;"_tab"),$B54+1,$C54+1)*IF($A54=2020,1,INDEX(INDIRECT("vd_ml_"&amp;$A54&amp;"_"&amp;G$1&amp;"_tab"),$B54+1,$C54+1)),0))</f>
        <v>0</v>
      </c>
      <c r="H54" s="331" cm="1">
        <f t="array" aca="1" ref="H54" ca="1">IF($B54="","",IFERROR(INDEX(INDIRECT("vd_emp_"&amp;$A54&amp;"_"&amp;H$1&amp;"_tab"),$B54+1,$C54+1)*IF($A54=2020,1,INDEX(INDIRECT("vd_ml_"&amp;$A54&amp;"_"&amp;H$1&amp;"_tab"),$B54+1,$C54+1)),0))</f>
        <v>0</v>
      </c>
      <c r="I54" s="331">
        <f ca="1"/>
        <v>0</v>
      </c>
      <c r="J54" s="25" cm="1">
        <f t="array" aca="1" ref="J54" ca="1">IF(A54="","",SUMPRODUCT(TRANSPOSE(F54:H54),pass_per_van_by_vptype)*2)</f>
        <v>0</v>
      </c>
      <c r="K54" s="25" cm="1">
        <f t="array" aca="1" ref="K54" ca="1">IF(A54="","",SUMPRODUCT(TRANSPOSE(F54:H54),pass_per_van_by_vptype,rt_miles_avg_by_vanpool_type))</f>
        <v>0</v>
      </c>
    </row>
    <row r="55" spans="1:11" x14ac:dyDescent="0.45">
      <c r="A55" s="331">
        <v>2020</v>
      </c>
      <c r="B55" s="331">
        <v>4</v>
      </c>
      <c r="C55" s="331">
        <v>4</v>
      </c>
      <c r="D55" s="331" t="s">
        <v>155</v>
      </c>
      <c r="E55" s="331" t="s">
        <v>155</v>
      </c>
      <c r="F55" s="331" cm="1">
        <f t="array" aca="1" ref="F55" ca="1">IF($B55="","",IFERROR(INDEX(INDIRECT("vd_emp_"&amp;$A55&amp;"_"&amp;F$1&amp;"_tab"),$B55+1,$C55+1)*IF($A55=2020,1,INDEX(INDIRECT("vd_ml_"&amp;$A55&amp;"_"&amp;F$1&amp;"_tab"),$B55+1,$C55+1)),0))</f>
        <v>1</v>
      </c>
      <c r="G55" s="331" cm="1">
        <f t="array" aca="1" ref="G55" ca="1">IF($B55="","",IFERROR(INDEX(INDIRECT("vd_emp_"&amp;$A55&amp;"_"&amp;G$1&amp;"_tab"),$B55+1,$C55+1)*IF($A55=2020,1,INDEX(INDIRECT("vd_ml_"&amp;$A55&amp;"_"&amp;G$1&amp;"_tab"),$B55+1,$C55+1)),0))</f>
        <v>0</v>
      </c>
      <c r="H55" s="331" cm="1">
        <f t="array" aca="1" ref="H55" ca="1">IF($B55="","",IFERROR(INDEX(INDIRECT("vd_emp_"&amp;$A55&amp;"_"&amp;H$1&amp;"_tab"),$B55+1,$C55+1)*IF($A55=2020,1,INDEX(INDIRECT("vd_ml_"&amp;$A55&amp;"_"&amp;H$1&amp;"_tab"),$B55+1,$C55+1)),0))</f>
        <v>1</v>
      </c>
      <c r="I55" s="331">
        <f ca="1"/>
        <v>2</v>
      </c>
      <c r="J55" s="25" cm="1">
        <f t="array" aca="1" ref="J55" ca="1">IF(A55="","",SUMPRODUCT(TRANSPOSE(F55:H55),pass_per_van_by_vptype)*2)</f>
        <v>21.280971659919032</v>
      </c>
      <c r="K55" s="25" cm="1">
        <f t="array" aca="1" ref="K55" ca="1">IF(A55="","",SUMPRODUCT(TRANSPOSE(F55:H55),pass_per_van_by_vptype,rt_miles_avg_by_vanpool_type))</f>
        <v>918.06862719196693</v>
      </c>
    </row>
    <row r="56" spans="1:11" x14ac:dyDescent="0.45">
      <c r="A56" s="331">
        <v>2020</v>
      </c>
      <c r="B56" s="331">
        <v>4</v>
      </c>
      <c r="C56" s="331">
        <v>5</v>
      </c>
      <c r="D56" s="331" t="s">
        <v>155</v>
      </c>
      <c r="E56" s="331" t="s">
        <v>156</v>
      </c>
      <c r="F56" s="331" cm="1">
        <f t="array" aca="1" ref="F56" ca="1">IF($B56="","",IFERROR(INDEX(INDIRECT("vd_emp_"&amp;$A56&amp;"_"&amp;F$1&amp;"_tab"),$B56+1,$C56+1)*IF($A56=2020,1,INDEX(INDIRECT("vd_ml_"&amp;$A56&amp;"_"&amp;F$1&amp;"_tab"),$B56+1,$C56+1)),0))</f>
        <v>0</v>
      </c>
      <c r="G56" s="331" cm="1">
        <f t="array" aca="1" ref="G56" ca="1">IF($B56="","",IFERROR(INDEX(INDIRECT("vd_emp_"&amp;$A56&amp;"_"&amp;G$1&amp;"_tab"),$B56+1,$C56+1)*IF($A56=2020,1,INDEX(INDIRECT("vd_ml_"&amp;$A56&amp;"_"&amp;G$1&amp;"_tab"),$B56+1,$C56+1)),0))</f>
        <v>0</v>
      </c>
      <c r="H56" s="331" cm="1">
        <f t="array" aca="1" ref="H56" ca="1">IF($B56="","",IFERROR(INDEX(INDIRECT("vd_emp_"&amp;$A56&amp;"_"&amp;H$1&amp;"_tab"),$B56+1,$C56+1)*IF($A56=2020,1,INDEX(INDIRECT("vd_ml_"&amp;$A56&amp;"_"&amp;H$1&amp;"_tab"),$B56+1,$C56+1)),0))</f>
        <v>0</v>
      </c>
      <c r="I56" s="331">
        <f ca="1"/>
        <v>0</v>
      </c>
      <c r="J56" s="25" cm="1">
        <f t="array" aca="1" ref="J56" ca="1">IF(A56="","",SUMPRODUCT(TRANSPOSE(F56:H56),pass_per_van_by_vptype)*2)</f>
        <v>0</v>
      </c>
      <c r="K56" s="25" cm="1">
        <f t="array" aca="1" ref="K56" ca="1">IF(A56="","",SUMPRODUCT(TRANSPOSE(F56:H56),pass_per_van_by_vptype,rt_miles_avg_by_vanpool_type))</f>
        <v>0</v>
      </c>
    </row>
    <row r="57" spans="1:11" x14ac:dyDescent="0.45">
      <c r="A57" s="331">
        <v>2020</v>
      </c>
      <c r="B57" s="331">
        <v>4</v>
      </c>
      <c r="C57" s="331">
        <v>6</v>
      </c>
      <c r="D57" s="331" t="s">
        <v>155</v>
      </c>
      <c r="E57" s="331" t="s">
        <v>157</v>
      </c>
      <c r="F57" s="331" cm="1">
        <f t="array" aca="1" ref="F57" ca="1">IF($B57="","",IFERROR(INDEX(INDIRECT("vd_emp_"&amp;$A57&amp;"_"&amp;F$1&amp;"_tab"),$B57+1,$C57+1)*IF($A57=2020,1,INDEX(INDIRECT("vd_ml_"&amp;$A57&amp;"_"&amp;F$1&amp;"_tab"),$B57+1,$C57+1)),0))</f>
        <v>0</v>
      </c>
      <c r="G57" s="331" cm="1">
        <f t="array" aca="1" ref="G57" ca="1">IF($B57="","",IFERROR(INDEX(INDIRECT("vd_emp_"&amp;$A57&amp;"_"&amp;G$1&amp;"_tab"),$B57+1,$C57+1)*IF($A57=2020,1,INDEX(INDIRECT("vd_ml_"&amp;$A57&amp;"_"&amp;G$1&amp;"_tab"),$B57+1,$C57+1)),0))</f>
        <v>0</v>
      </c>
      <c r="H57" s="331" cm="1">
        <f t="array" aca="1" ref="H57" ca="1">IF($B57="","",IFERROR(INDEX(INDIRECT("vd_emp_"&amp;$A57&amp;"_"&amp;H$1&amp;"_tab"),$B57+1,$C57+1)*IF($A57=2020,1,INDEX(INDIRECT("vd_ml_"&amp;$A57&amp;"_"&amp;H$1&amp;"_tab"),$B57+1,$C57+1)),0))</f>
        <v>0</v>
      </c>
      <c r="I57" s="331">
        <f ca="1"/>
        <v>0</v>
      </c>
      <c r="J57" s="25" cm="1">
        <f t="array" aca="1" ref="J57" ca="1">IF(A57="","",SUMPRODUCT(TRANSPOSE(F57:H57),pass_per_van_by_vptype)*2)</f>
        <v>0</v>
      </c>
      <c r="K57" s="25" cm="1">
        <f t="array" aca="1" ref="K57" ca="1">IF(A57="","",SUMPRODUCT(TRANSPOSE(F57:H57),pass_per_van_by_vptype,rt_miles_avg_by_vanpool_type))</f>
        <v>0</v>
      </c>
    </row>
    <row r="58" spans="1:11" x14ac:dyDescent="0.45">
      <c r="A58" s="331">
        <v>2020</v>
      </c>
      <c r="B58" s="331">
        <v>4</v>
      </c>
      <c r="C58" s="331">
        <v>7</v>
      </c>
      <c r="D58" s="331" t="s">
        <v>155</v>
      </c>
      <c r="E58" s="331" t="s">
        <v>158</v>
      </c>
      <c r="F58" s="331" cm="1">
        <f t="array" aca="1" ref="F58" ca="1">IF($B58="","",IFERROR(INDEX(INDIRECT("vd_emp_"&amp;$A58&amp;"_"&amp;F$1&amp;"_tab"),$B58+1,$C58+1)*IF($A58=2020,1,INDEX(INDIRECT("vd_ml_"&amp;$A58&amp;"_"&amp;F$1&amp;"_tab"),$B58+1,$C58+1)),0))</f>
        <v>0</v>
      </c>
      <c r="G58" s="331" cm="1">
        <f t="array" aca="1" ref="G58" ca="1">IF($B58="","",IFERROR(INDEX(INDIRECT("vd_emp_"&amp;$A58&amp;"_"&amp;G$1&amp;"_tab"),$B58+1,$C58+1)*IF($A58=2020,1,INDEX(INDIRECT("vd_ml_"&amp;$A58&amp;"_"&amp;G$1&amp;"_tab"),$B58+1,$C58+1)),0))</f>
        <v>0</v>
      </c>
      <c r="H58" s="331" cm="1">
        <f t="array" aca="1" ref="H58" ca="1">IF($B58="","",IFERROR(INDEX(INDIRECT("vd_emp_"&amp;$A58&amp;"_"&amp;H$1&amp;"_tab"),$B58+1,$C58+1)*IF($A58=2020,1,INDEX(INDIRECT("vd_ml_"&amp;$A58&amp;"_"&amp;H$1&amp;"_tab"),$B58+1,$C58+1)),0))</f>
        <v>0</v>
      </c>
      <c r="I58" s="331">
        <f ca="1"/>
        <v>0</v>
      </c>
      <c r="J58" s="25" cm="1">
        <f t="array" aca="1" ref="J58" ca="1">IF(A58="","",SUMPRODUCT(TRANSPOSE(F58:H58),pass_per_van_by_vptype)*2)</f>
        <v>0</v>
      </c>
      <c r="K58" s="25" cm="1">
        <f t="array" aca="1" ref="K58" ca="1">IF(A58="","",SUMPRODUCT(TRANSPOSE(F58:H58),pass_per_van_by_vptype,rt_miles_avg_by_vanpool_type))</f>
        <v>0</v>
      </c>
    </row>
    <row r="59" spans="1:11" x14ac:dyDescent="0.45">
      <c r="A59" s="331">
        <v>2020</v>
      </c>
      <c r="B59" s="331">
        <v>4</v>
      </c>
      <c r="C59" s="331">
        <v>8</v>
      </c>
      <c r="D59" s="331" t="s">
        <v>155</v>
      </c>
      <c r="E59" s="331" t="s">
        <v>159</v>
      </c>
      <c r="F59" s="331" cm="1">
        <f t="array" aca="1" ref="F59" ca="1">IF($B59="","",IFERROR(INDEX(INDIRECT("vd_emp_"&amp;$A59&amp;"_"&amp;F$1&amp;"_tab"),$B59+1,$C59+1)*IF($A59=2020,1,INDEX(INDIRECT("vd_ml_"&amp;$A59&amp;"_"&amp;F$1&amp;"_tab"),$B59+1,$C59+1)),0))</f>
        <v>0</v>
      </c>
      <c r="G59" s="331" cm="1">
        <f t="array" aca="1" ref="G59" ca="1">IF($B59="","",IFERROR(INDEX(INDIRECT("vd_emp_"&amp;$A59&amp;"_"&amp;G$1&amp;"_tab"),$B59+1,$C59+1)*IF($A59=2020,1,INDEX(INDIRECT("vd_ml_"&amp;$A59&amp;"_"&amp;G$1&amp;"_tab"),$B59+1,$C59+1)),0))</f>
        <v>0</v>
      </c>
      <c r="H59" s="331" cm="1">
        <f t="array" aca="1" ref="H59" ca="1">IF($B59="","",IFERROR(INDEX(INDIRECT("vd_emp_"&amp;$A59&amp;"_"&amp;H$1&amp;"_tab"),$B59+1,$C59+1)*IF($A59=2020,1,INDEX(INDIRECT("vd_ml_"&amp;$A59&amp;"_"&amp;H$1&amp;"_tab"),$B59+1,$C59+1)),0))</f>
        <v>0</v>
      </c>
      <c r="I59" s="331">
        <f ca="1"/>
        <v>0</v>
      </c>
      <c r="J59" s="25" cm="1">
        <f t="array" aca="1" ref="J59" ca="1">IF(A59="","",SUMPRODUCT(TRANSPOSE(F59:H59),pass_per_van_by_vptype)*2)</f>
        <v>0</v>
      </c>
      <c r="K59" s="25" cm="1">
        <f t="array" aca="1" ref="K59" ca="1">IF(A59="","",SUMPRODUCT(TRANSPOSE(F59:H59),pass_per_van_by_vptype,rt_miles_avg_by_vanpool_type))</f>
        <v>0</v>
      </c>
    </row>
    <row r="60" spans="1:11" x14ac:dyDescent="0.45">
      <c r="A60" s="331">
        <v>2020</v>
      </c>
      <c r="B60" s="331">
        <v>4</v>
      </c>
      <c r="C60" s="331">
        <v>9</v>
      </c>
      <c r="D60" s="331" t="s">
        <v>155</v>
      </c>
      <c r="E60" s="331" t="s">
        <v>160</v>
      </c>
      <c r="F60" s="331" cm="1">
        <f t="array" aca="1" ref="F60" ca="1">IF($B60="","",IFERROR(INDEX(INDIRECT("vd_emp_"&amp;$A60&amp;"_"&amp;F$1&amp;"_tab"),$B60+1,$C60+1)*IF($A60=2020,1,INDEX(INDIRECT("vd_ml_"&amp;$A60&amp;"_"&amp;F$1&amp;"_tab"),$B60+1,$C60+1)),0))</f>
        <v>0</v>
      </c>
      <c r="G60" s="331" cm="1">
        <f t="array" aca="1" ref="G60" ca="1">IF($B60="","",IFERROR(INDEX(INDIRECT("vd_emp_"&amp;$A60&amp;"_"&amp;G$1&amp;"_tab"),$B60+1,$C60+1)*IF($A60=2020,1,INDEX(INDIRECT("vd_ml_"&amp;$A60&amp;"_"&amp;G$1&amp;"_tab"),$B60+1,$C60+1)),0))</f>
        <v>0</v>
      </c>
      <c r="H60" s="331" cm="1">
        <f t="array" aca="1" ref="H60" ca="1">IF($B60="","",IFERROR(INDEX(INDIRECT("vd_emp_"&amp;$A60&amp;"_"&amp;H$1&amp;"_tab"),$B60+1,$C60+1)*IF($A60=2020,1,INDEX(INDIRECT("vd_ml_"&amp;$A60&amp;"_"&amp;H$1&amp;"_tab"),$B60+1,$C60+1)),0))</f>
        <v>0</v>
      </c>
      <c r="I60" s="331">
        <f ca="1"/>
        <v>0</v>
      </c>
      <c r="J60" s="25" cm="1">
        <f t="array" aca="1" ref="J60" ca="1">IF(A60="","",SUMPRODUCT(TRANSPOSE(F60:H60),pass_per_van_by_vptype)*2)</f>
        <v>0</v>
      </c>
      <c r="K60" s="25" cm="1">
        <f t="array" aca="1" ref="K60" ca="1">IF(A60="","",SUMPRODUCT(TRANSPOSE(F60:H60),pass_per_van_by_vptype,rt_miles_avg_by_vanpool_type))</f>
        <v>0</v>
      </c>
    </row>
    <row r="61" spans="1:11" x14ac:dyDescent="0.45">
      <c r="A61" s="331">
        <v>2020</v>
      </c>
      <c r="B61" s="331">
        <v>4</v>
      </c>
      <c r="C61" s="331">
        <v>10</v>
      </c>
      <c r="D61" s="331" t="s">
        <v>155</v>
      </c>
      <c r="E61" s="331" t="s">
        <v>161</v>
      </c>
      <c r="F61" s="331" cm="1">
        <f t="array" aca="1" ref="F61" ca="1">IF($B61="","",IFERROR(INDEX(INDIRECT("vd_emp_"&amp;$A61&amp;"_"&amp;F$1&amp;"_tab"),$B61+1,$C61+1)*IF($A61=2020,1,INDEX(INDIRECT("vd_ml_"&amp;$A61&amp;"_"&amp;F$1&amp;"_tab"),$B61+1,$C61+1)),0))</f>
        <v>0</v>
      </c>
      <c r="G61" s="331" cm="1">
        <f t="array" aca="1" ref="G61" ca="1">IF($B61="","",IFERROR(INDEX(INDIRECT("vd_emp_"&amp;$A61&amp;"_"&amp;G$1&amp;"_tab"),$B61+1,$C61+1)*IF($A61=2020,1,INDEX(INDIRECT("vd_ml_"&amp;$A61&amp;"_"&amp;G$1&amp;"_tab"),$B61+1,$C61+1)),0))</f>
        <v>0</v>
      </c>
      <c r="H61" s="331" cm="1">
        <f t="array" aca="1" ref="H61" ca="1">IF($B61="","",IFERROR(INDEX(INDIRECT("vd_emp_"&amp;$A61&amp;"_"&amp;H$1&amp;"_tab"),$B61+1,$C61+1)*IF($A61=2020,1,INDEX(INDIRECT("vd_ml_"&amp;$A61&amp;"_"&amp;H$1&amp;"_tab"),$B61+1,$C61+1)),0))</f>
        <v>0</v>
      </c>
      <c r="I61" s="331">
        <f ca="1"/>
        <v>0</v>
      </c>
      <c r="J61" s="25" cm="1">
        <f t="array" aca="1" ref="J61" ca="1">IF(A61="","",SUMPRODUCT(TRANSPOSE(F61:H61),pass_per_van_by_vptype)*2)</f>
        <v>0</v>
      </c>
      <c r="K61" s="25" cm="1">
        <f t="array" aca="1" ref="K61" ca="1">IF(A61="","",SUMPRODUCT(TRANSPOSE(F61:H61),pass_per_van_by_vptype,rt_miles_avg_by_vanpool_type))</f>
        <v>0</v>
      </c>
    </row>
    <row r="62" spans="1:11" x14ac:dyDescent="0.45">
      <c r="A62" s="331">
        <v>2020</v>
      </c>
      <c r="B62" s="331">
        <v>4</v>
      </c>
      <c r="C62" s="331">
        <v>11</v>
      </c>
      <c r="D62" s="331" t="s">
        <v>155</v>
      </c>
      <c r="E62" s="331" t="s">
        <v>162</v>
      </c>
      <c r="F62" s="331" cm="1">
        <f t="array" aca="1" ref="F62" ca="1">IF($B62="","",IFERROR(INDEX(INDIRECT("vd_emp_"&amp;$A62&amp;"_"&amp;F$1&amp;"_tab"),$B62+1,$C62+1)*IF($A62=2020,1,INDEX(INDIRECT("vd_ml_"&amp;$A62&amp;"_"&amp;F$1&amp;"_tab"),$B62+1,$C62+1)),0))</f>
        <v>0</v>
      </c>
      <c r="G62" s="331" cm="1">
        <f t="array" aca="1" ref="G62" ca="1">IF($B62="","",IFERROR(INDEX(INDIRECT("vd_emp_"&amp;$A62&amp;"_"&amp;G$1&amp;"_tab"),$B62+1,$C62+1)*IF($A62=2020,1,INDEX(INDIRECT("vd_ml_"&amp;$A62&amp;"_"&amp;G$1&amp;"_tab"),$B62+1,$C62+1)),0))</f>
        <v>0</v>
      </c>
      <c r="H62" s="331" cm="1">
        <f t="array" aca="1" ref="H62" ca="1">IF($B62="","",IFERROR(INDEX(INDIRECT("vd_emp_"&amp;$A62&amp;"_"&amp;H$1&amp;"_tab"),$B62+1,$C62+1)*IF($A62=2020,1,INDEX(INDIRECT("vd_ml_"&amp;$A62&amp;"_"&amp;H$1&amp;"_tab"),$B62+1,$C62+1)),0))</f>
        <v>0</v>
      </c>
      <c r="I62" s="331">
        <f ca="1"/>
        <v>0</v>
      </c>
      <c r="J62" s="25" cm="1">
        <f t="array" aca="1" ref="J62" ca="1">IF(A62="","",SUMPRODUCT(TRANSPOSE(F62:H62),pass_per_van_by_vptype)*2)</f>
        <v>0</v>
      </c>
      <c r="K62" s="25" cm="1">
        <f t="array" aca="1" ref="K62" ca="1">IF(A62="","",SUMPRODUCT(TRANSPOSE(F62:H62),pass_per_van_by_vptype,rt_miles_avg_by_vanpool_type))</f>
        <v>0</v>
      </c>
    </row>
    <row r="63" spans="1:11" x14ac:dyDescent="0.45">
      <c r="A63" s="331">
        <v>2020</v>
      </c>
      <c r="B63" s="331">
        <v>5</v>
      </c>
      <c r="C63" s="331">
        <v>0</v>
      </c>
      <c r="D63" s="331" t="s">
        <v>156</v>
      </c>
      <c r="E63" s="331" t="s">
        <v>151</v>
      </c>
      <c r="F63" s="331" cm="1">
        <f t="array" aca="1" ref="F63" ca="1">IF($B63="","",IFERROR(INDEX(INDIRECT("vd_emp_"&amp;$A63&amp;"_"&amp;F$1&amp;"_tab"),$B63+1,$C63+1)*IF($A63=2020,1,INDEX(INDIRECT("vd_ml_"&amp;$A63&amp;"_"&amp;F$1&amp;"_tab"),$B63+1,$C63+1)),0))</f>
        <v>7</v>
      </c>
      <c r="G63" s="331" cm="1">
        <f t="array" aca="1" ref="G63" ca="1">IF($B63="","",IFERROR(INDEX(INDIRECT("vd_emp_"&amp;$A63&amp;"_"&amp;G$1&amp;"_tab"),$B63+1,$C63+1)*IF($A63=2020,1,INDEX(INDIRECT("vd_ml_"&amp;$A63&amp;"_"&amp;G$1&amp;"_tab"),$B63+1,$C63+1)),0))</f>
        <v>3</v>
      </c>
      <c r="H63" s="331" cm="1">
        <f t="array" aca="1" ref="H63" ca="1">IF($B63="","",IFERROR(INDEX(INDIRECT("vd_emp_"&amp;$A63&amp;"_"&amp;H$1&amp;"_tab"),$B63+1,$C63+1)*IF($A63=2020,1,INDEX(INDIRECT("vd_ml_"&amp;$A63&amp;"_"&amp;H$1&amp;"_tab"),$B63+1,$C63+1)),0))</f>
        <v>4</v>
      </c>
      <c r="I63" s="331">
        <f ca="1"/>
        <v>14</v>
      </c>
      <c r="J63" s="25" cm="1">
        <f t="array" aca="1" ref="J63" ca="1">IF(A63="","",SUMPRODUCT(TRANSPOSE(F63:H63),pass_per_van_by_vptype)*2)</f>
        <v>146.97853194860062</v>
      </c>
      <c r="K63" s="25" cm="1">
        <f t="array" aca="1" ref="K63" ca="1">IF(A63="","",SUMPRODUCT(TRANSPOSE(F63:H63),pass_per_van_by_vptype,rt_miles_avg_by_vanpool_type))</f>
        <v>6433.9328163509672</v>
      </c>
    </row>
    <row r="64" spans="1:11" x14ac:dyDescent="0.45">
      <c r="A64" s="331">
        <v>2020</v>
      </c>
      <c r="B64" s="331">
        <v>5</v>
      </c>
      <c r="C64" s="331">
        <v>1</v>
      </c>
      <c r="D64" s="331" t="s">
        <v>156</v>
      </c>
      <c r="E64" s="331" t="s">
        <v>152</v>
      </c>
      <c r="F64" s="331" cm="1">
        <f t="array" aca="1" ref="F64" ca="1">IF($B64="","",IFERROR(INDEX(INDIRECT("vd_emp_"&amp;$A64&amp;"_"&amp;F$1&amp;"_tab"),$B64+1,$C64+1)*IF($A64=2020,1,INDEX(INDIRECT("vd_ml_"&amp;$A64&amp;"_"&amp;F$1&amp;"_tab"),$B64+1,$C64+1)),0))</f>
        <v>4</v>
      </c>
      <c r="G64" s="331" cm="1">
        <f t="array" aca="1" ref="G64" ca="1">IF($B64="","",IFERROR(INDEX(INDIRECT("vd_emp_"&amp;$A64&amp;"_"&amp;G$1&amp;"_tab"),$B64+1,$C64+1)*IF($A64=2020,1,INDEX(INDIRECT("vd_ml_"&amp;$A64&amp;"_"&amp;G$1&amp;"_tab"),$B64+1,$C64+1)),0))</f>
        <v>4</v>
      </c>
      <c r="H64" s="331" cm="1">
        <f t="array" aca="1" ref="H64" ca="1">IF($B64="","",IFERROR(INDEX(INDIRECT("vd_emp_"&amp;$A64&amp;"_"&amp;H$1&amp;"_tab"),$B64+1,$C64+1)*IF($A64=2020,1,INDEX(INDIRECT("vd_ml_"&amp;$A64&amp;"_"&amp;H$1&amp;"_tab"),$B64+1,$C64+1)),0))</f>
        <v>10</v>
      </c>
      <c r="I64" s="331">
        <f ca="1"/>
        <v>18</v>
      </c>
      <c r="J64" s="25" cm="1">
        <f t="array" aca="1" ref="J64" ca="1">IF(A64="","",SUMPRODUCT(TRANSPOSE(F64:H64),pass_per_van_by_vptype)*2)</f>
        <v>192.33520859003698</v>
      </c>
      <c r="K64" s="25" cm="1">
        <f t="array" aca="1" ref="K64" ca="1">IF(A64="","",SUMPRODUCT(TRANSPOSE(F64:H64),pass_per_van_by_vptype,rt_miles_avg_by_vanpool_type))</f>
        <v>8174.687216694243</v>
      </c>
    </row>
    <row r="65" spans="1:11" x14ac:dyDescent="0.45">
      <c r="A65" s="331">
        <v>2020</v>
      </c>
      <c r="B65" s="331">
        <v>5</v>
      </c>
      <c r="C65" s="331">
        <v>2</v>
      </c>
      <c r="D65" s="331" t="s">
        <v>156</v>
      </c>
      <c r="E65" s="331" t="s">
        <v>153</v>
      </c>
      <c r="F65" s="331" cm="1">
        <f t="array" aca="1" ref="F65" ca="1">IF($B65="","",IFERROR(INDEX(INDIRECT("vd_emp_"&amp;$A65&amp;"_"&amp;F$1&amp;"_tab"),$B65+1,$C65+1)*IF($A65=2020,1,INDEX(INDIRECT("vd_ml_"&amp;$A65&amp;"_"&amp;F$1&amp;"_tab"),$B65+1,$C65+1)),0))</f>
        <v>0</v>
      </c>
      <c r="G65" s="331" cm="1">
        <f t="array" aca="1" ref="G65" ca="1">IF($B65="","",IFERROR(INDEX(INDIRECT("vd_emp_"&amp;$A65&amp;"_"&amp;G$1&amp;"_tab"),$B65+1,$C65+1)*IF($A65=2020,1,INDEX(INDIRECT("vd_ml_"&amp;$A65&amp;"_"&amp;G$1&amp;"_tab"),$B65+1,$C65+1)),0))</f>
        <v>0</v>
      </c>
      <c r="H65" s="331" cm="1">
        <f t="array" aca="1" ref="H65" ca="1">IF($B65="","",IFERROR(INDEX(INDIRECT("vd_emp_"&amp;$A65&amp;"_"&amp;H$1&amp;"_tab"),$B65+1,$C65+1)*IF($A65=2020,1,INDEX(INDIRECT("vd_ml_"&amp;$A65&amp;"_"&amp;H$1&amp;"_tab"),$B65+1,$C65+1)),0))</f>
        <v>0</v>
      </c>
      <c r="I65" s="331">
        <f ca="1"/>
        <v>0</v>
      </c>
      <c r="J65" s="25" cm="1">
        <f t="array" aca="1" ref="J65" ca="1">IF(A65="","",SUMPRODUCT(TRANSPOSE(F65:H65),pass_per_van_by_vptype)*2)</f>
        <v>0</v>
      </c>
      <c r="K65" s="25" cm="1">
        <f t="array" aca="1" ref="K65" ca="1">IF(A65="","",SUMPRODUCT(TRANSPOSE(F65:H65),pass_per_van_by_vptype,rt_miles_avg_by_vanpool_type))</f>
        <v>0</v>
      </c>
    </row>
    <row r="66" spans="1:11" x14ac:dyDescent="0.45">
      <c r="A66" s="331">
        <v>2020</v>
      </c>
      <c r="B66" s="331">
        <v>5</v>
      </c>
      <c r="C66" s="331">
        <v>3</v>
      </c>
      <c r="D66" s="331" t="s">
        <v>156</v>
      </c>
      <c r="E66" s="331" t="s">
        <v>154</v>
      </c>
      <c r="F66" s="331" cm="1">
        <f t="array" aca="1" ref="F66" ca="1">IF($B66="","",IFERROR(INDEX(INDIRECT("vd_emp_"&amp;$A66&amp;"_"&amp;F$1&amp;"_tab"),$B66+1,$C66+1)*IF($A66=2020,1,INDEX(INDIRECT("vd_ml_"&amp;$A66&amp;"_"&amp;F$1&amp;"_tab"),$B66+1,$C66+1)),0))</f>
        <v>0</v>
      </c>
      <c r="G66" s="331" cm="1">
        <f t="array" aca="1" ref="G66" ca="1">IF($B66="","",IFERROR(INDEX(INDIRECT("vd_emp_"&amp;$A66&amp;"_"&amp;G$1&amp;"_tab"),$B66+1,$C66+1)*IF($A66=2020,1,INDEX(INDIRECT("vd_ml_"&amp;$A66&amp;"_"&amp;G$1&amp;"_tab"),$B66+1,$C66+1)),0))</f>
        <v>0</v>
      </c>
      <c r="H66" s="331" cm="1">
        <f t="array" aca="1" ref="H66" ca="1">IF($B66="","",IFERROR(INDEX(INDIRECT("vd_emp_"&amp;$A66&amp;"_"&amp;H$1&amp;"_tab"),$B66+1,$C66+1)*IF($A66=2020,1,INDEX(INDIRECT("vd_ml_"&amp;$A66&amp;"_"&amp;H$1&amp;"_tab"),$B66+1,$C66+1)),0))</f>
        <v>0</v>
      </c>
      <c r="I66" s="331">
        <f ca="1"/>
        <v>0</v>
      </c>
      <c r="J66" s="25" cm="1">
        <f t="array" aca="1" ref="J66" ca="1">IF(A66="","",SUMPRODUCT(TRANSPOSE(F66:H66),pass_per_van_by_vptype)*2)</f>
        <v>0</v>
      </c>
      <c r="K66" s="25" cm="1">
        <f t="array" aca="1" ref="K66" ca="1">IF(A66="","",SUMPRODUCT(TRANSPOSE(F66:H66),pass_per_van_by_vptype,rt_miles_avg_by_vanpool_type))</f>
        <v>0</v>
      </c>
    </row>
    <row r="67" spans="1:11" x14ac:dyDescent="0.45">
      <c r="A67" s="331">
        <v>2020</v>
      </c>
      <c r="B67" s="331">
        <v>5</v>
      </c>
      <c r="C67" s="331">
        <v>4</v>
      </c>
      <c r="D67" s="331" t="s">
        <v>156</v>
      </c>
      <c r="E67" s="331" t="s">
        <v>155</v>
      </c>
      <c r="F67" s="331" cm="1">
        <f t="array" aca="1" ref="F67" ca="1">IF($B67="","",IFERROR(INDEX(INDIRECT("vd_emp_"&amp;$A67&amp;"_"&amp;F$1&amp;"_tab"),$B67+1,$C67+1)*IF($A67=2020,1,INDEX(INDIRECT("vd_ml_"&amp;$A67&amp;"_"&amp;F$1&amp;"_tab"),$B67+1,$C67+1)),0))</f>
        <v>2</v>
      </c>
      <c r="G67" s="331" cm="1">
        <f t="array" aca="1" ref="G67" ca="1">IF($B67="","",IFERROR(INDEX(INDIRECT("vd_emp_"&amp;$A67&amp;"_"&amp;G$1&amp;"_tab"),$B67+1,$C67+1)*IF($A67=2020,1,INDEX(INDIRECT("vd_ml_"&amp;$A67&amp;"_"&amp;G$1&amp;"_tab"),$B67+1,$C67+1)),0))</f>
        <v>0</v>
      </c>
      <c r="H67" s="331" cm="1">
        <f t="array" aca="1" ref="H67" ca="1">IF($B67="","",IFERROR(INDEX(INDIRECT("vd_emp_"&amp;$A67&amp;"_"&amp;H$1&amp;"_tab"),$B67+1,$C67+1)*IF($A67=2020,1,INDEX(INDIRECT("vd_ml_"&amp;$A67&amp;"_"&amp;H$1&amp;"_tab"),$B67+1,$C67+1)),0))</f>
        <v>0</v>
      </c>
      <c r="I67" s="331">
        <f ca="1"/>
        <v>2</v>
      </c>
      <c r="J67" s="25" cm="1">
        <f t="array" aca="1" ref="J67" ca="1">IF(A67="","",SUMPRODUCT(TRANSPOSE(F67:H67),pass_per_van_by_vptype)*2)</f>
        <v>20.589473684210528</v>
      </c>
      <c r="K67" s="25" cm="1">
        <f t="array" aca="1" ref="K67" ca="1">IF(A67="","",SUMPRODUCT(TRANSPOSE(F67:H67),pass_per_van_by_vptype,rt_miles_avg_by_vanpool_type))</f>
        <v>937.64202640057829</v>
      </c>
    </row>
    <row r="68" spans="1:11" x14ac:dyDescent="0.45">
      <c r="A68" s="331">
        <v>2020</v>
      </c>
      <c r="B68" s="331">
        <v>5</v>
      </c>
      <c r="C68" s="331">
        <v>5</v>
      </c>
      <c r="D68" s="331" t="s">
        <v>156</v>
      </c>
      <c r="E68" s="331" t="s">
        <v>156</v>
      </c>
      <c r="F68" s="331" cm="1">
        <f t="array" aca="1" ref="F68" ca="1">IF($B68="","",IFERROR(INDEX(INDIRECT("vd_emp_"&amp;$A68&amp;"_"&amp;F$1&amp;"_tab"),$B68+1,$C68+1)*IF($A68=2020,1,INDEX(INDIRECT("vd_ml_"&amp;$A68&amp;"_"&amp;F$1&amp;"_tab"),$B68+1,$C68+1)),0))</f>
        <v>0</v>
      </c>
      <c r="G68" s="331" cm="1">
        <f t="array" aca="1" ref="G68" ca="1">IF($B68="","",IFERROR(INDEX(INDIRECT("vd_emp_"&amp;$A68&amp;"_"&amp;G$1&amp;"_tab"),$B68+1,$C68+1)*IF($A68=2020,1,INDEX(INDIRECT("vd_ml_"&amp;$A68&amp;"_"&amp;G$1&amp;"_tab"),$B68+1,$C68+1)),0))</f>
        <v>0</v>
      </c>
      <c r="H68" s="331" cm="1">
        <f t="array" aca="1" ref="H68" ca="1">IF($B68="","",IFERROR(INDEX(INDIRECT("vd_emp_"&amp;$A68&amp;"_"&amp;H$1&amp;"_tab"),$B68+1,$C68+1)*IF($A68=2020,1,INDEX(INDIRECT("vd_ml_"&amp;$A68&amp;"_"&amp;H$1&amp;"_tab"),$B68+1,$C68+1)),0))</f>
        <v>2</v>
      </c>
      <c r="I68" s="331">
        <f ca="1"/>
        <v>2</v>
      </c>
      <c r="J68" s="25" cm="1">
        <f t="array" aca="1" ref="J68" ca="1">IF(A68="","",SUMPRODUCT(TRANSPOSE(F68:H68),pass_per_van_by_vptype)*2)</f>
        <v>21.972469635627533</v>
      </c>
      <c r="K68" s="25" cm="1">
        <f t="array" aca="1" ref="K68" ca="1">IF(A68="","",SUMPRODUCT(TRANSPOSE(F68:H68),pass_per_van_by_vptype,rt_miles_avg_by_vanpool_type))</f>
        <v>898.49522798335545</v>
      </c>
    </row>
    <row r="69" spans="1:11" x14ac:dyDescent="0.45">
      <c r="A69" s="331">
        <v>2020</v>
      </c>
      <c r="B69" s="331">
        <v>5</v>
      </c>
      <c r="C69" s="331">
        <v>6</v>
      </c>
      <c r="D69" s="331" t="s">
        <v>156</v>
      </c>
      <c r="E69" s="331" t="s">
        <v>157</v>
      </c>
      <c r="F69" s="331" cm="1">
        <f t="array" aca="1" ref="F69" ca="1">IF($B69="","",IFERROR(INDEX(INDIRECT("vd_emp_"&amp;$A69&amp;"_"&amp;F$1&amp;"_tab"),$B69+1,$C69+1)*IF($A69=2020,1,INDEX(INDIRECT("vd_ml_"&amp;$A69&amp;"_"&amp;F$1&amp;"_tab"),$B69+1,$C69+1)),0))</f>
        <v>1</v>
      </c>
      <c r="G69" s="331" cm="1">
        <f t="array" aca="1" ref="G69" ca="1">IF($B69="","",IFERROR(INDEX(INDIRECT("vd_emp_"&amp;$A69&amp;"_"&amp;G$1&amp;"_tab"),$B69+1,$C69+1)*IF($A69=2020,1,INDEX(INDIRECT("vd_ml_"&amp;$A69&amp;"_"&amp;G$1&amp;"_tab"),$B69+1,$C69+1)),0))</f>
        <v>1</v>
      </c>
      <c r="H69" s="331" cm="1">
        <f t="array" aca="1" ref="H69" ca="1">IF($B69="","",IFERROR(INDEX(INDIRECT("vd_emp_"&amp;$A69&amp;"_"&amp;H$1&amp;"_tab"),$B69+1,$C69+1)*IF($A69=2020,1,INDEX(INDIRECT("vd_ml_"&amp;$A69&amp;"_"&amp;H$1&amp;"_tab"),$B69+1,$C69+1)),0))</f>
        <v>2</v>
      </c>
      <c r="I69" s="331">
        <f ca="1"/>
        <v>4</v>
      </c>
      <c r="J69" s="25" cm="1">
        <f t="array" aca="1" ref="J69" ca="1">IF(A69="","",SUMPRODUCT(TRANSPOSE(F69:H69),pass_per_van_by_vptype)*2)</f>
        <v>42.590684738602363</v>
      </c>
      <c r="K69" s="25" cm="1">
        <f t="array" aca="1" ref="K69" ca="1">IF(A69="","",SUMPRODUCT(TRANSPOSE(F69:H69),pass_per_van_by_vptype,rt_miles_avg_by_vanpool_type))</f>
        <v>1819.0479971777218</v>
      </c>
    </row>
    <row r="70" spans="1:11" x14ac:dyDescent="0.45">
      <c r="A70" s="331">
        <v>2020</v>
      </c>
      <c r="B70" s="331">
        <v>5</v>
      </c>
      <c r="C70" s="331">
        <v>7</v>
      </c>
      <c r="D70" s="331" t="s">
        <v>156</v>
      </c>
      <c r="E70" s="331" t="s">
        <v>158</v>
      </c>
      <c r="F70" s="331" cm="1">
        <f t="array" aca="1" ref="F70" ca="1">IF($B70="","",IFERROR(INDEX(INDIRECT("vd_emp_"&amp;$A70&amp;"_"&amp;F$1&amp;"_tab"),$B70+1,$C70+1)*IF($A70=2020,1,INDEX(INDIRECT("vd_ml_"&amp;$A70&amp;"_"&amp;F$1&amp;"_tab"),$B70+1,$C70+1)),0))</f>
        <v>0</v>
      </c>
      <c r="G70" s="331" cm="1">
        <f t="array" aca="1" ref="G70" ca="1">IF($B70="","",IFERROR(INDEX(INDIRECT("vd_emp_"&amp;$A70&amp;"_"&amp;G$1&amp;"_tab"),$B70+1,$C70+1)*IF($A70=2020,1,INDEX(INDIRECT("vd_ml_"&amp;$A70&amp;"_"&amp;G$1&amp;"_tab"),$B70+1,$C70+1)),0))</f>
        <v>0</v>
      </c>
      <c r="H70" s="331" cm="1">
        <f t="array" aca="1" ref="H70" ca="1">IF($B70="","",IFERROR(INDEX(INDIRECT("vd_emp_"&amp;$A70&amp;"_"&amp;H$1&amp;"_tab"),$B70+1,$C70+1)*IF($A70=2020,1,INDEX(INDIRECT("vd_ml_"&amp;$A70&amp;"_"&amp;H$1&amp;"_tab"),$B70+1,$C70+1)),0))</f>
        <v>0</v>
      </c>
      <c r="I70" s="331">
        <f ca="1"/>
        <v>0</v>
      </c>
      <c r="J70" s="25" cm="1">
        <f t="array" aca="1" ref="J70" ca="1">IF(A70="","",SUMPRODUCT(TRANSPOSE(F70:H70),pass_per_van_by_vptype)*2)</f>
        <v>0</v>
      </c>
      <c r="K70" s="25" cm="1">
        <f t="array" aca="1" ref="K70" ca="1">IF(A70="","",SUMPRODUCT(TRANSPOSE(F70:H70),pass_per_van_by_vptype,rt_miles_avg_by_vanpool_type))</f>
        <v>0</v>
      </c>
    </row>
    <row r="71" spans="1:11" x14ac:dyDescent="0.45">
      <c r="A71" s="331">
        <v>2020</v>
      </c>
      <c r="B71" s="331">
        <v>5</v>
      </c>
      <c r="C71" s="331">
        <v>8</v>
      </c>
      <c r="D71" s="331" t="s">
        <v>156</v>
      </c>
      <c r="E71" s="331" t="s">
        <v>159</v>
      </c>
      <c r="F71" s="331" cm="1">
        <f t="array" aca="1" ref="F71" ca="1">IF($B71="","",IFERROR(INDEX(INDIRECT("vd_emp_"&amp;$A71&amp;"_"&amp;F$1&amp;"_tab"),$B71+1,$C71+1)*IF($A71=2020,1,INDEX(INDIRECT("vd_ml_"&amp;$A71&amp;"_"&amp;F$1&amp;"_tab"),$B71+1,$C71+1)),0))</f>
        <v>0</v>
      </c>
      <c r="G71" s="331" cm="1">
        <f t="array" aca="1" ref="G71" ca="1">IF($B71="","",IFERROR(INDEX(INDIRECT("vd_emp_"&amp;$A71&amp;"_"&amp;G$1&amp;"_tab"),$B71+1,$C71+1)*IF($A71=2020,1,INDEX(INDIRECT("vd_ml_"&amp;$A71&amp;"_"&amp;G$1&amp;"_tab"),$B71+1,$C71+1)),0))</f>
        <v>0</v>
      </c>
      <c r="H71" s="331" cm="1">
        <f t="array" aca="1" ref="H71" ca="1">IF($B71="","",IFERROR(INDEX(INDIRECT("vd_emp_"&amp;$A71&amp;"_"&amp;H$1&amp;"_tab"),$B71+1,$C71+1)*IF($A71=2020,1,INDEX(INDIRECT("vd_ml_"&amp;$A71&amp;"_"&amp;H$1&amp;"_tab"),$B71+1,$C71+1)),0))</f>
        <v>0</v>
      </c>
      <c r="I71" s="331">
        <f ca="1"/>
        <v>0</v>
      </c>
      <c r="J71" s="25" cm="1">
        <f t="array" aca="1" ref="J71" ca="1">IF(A71="","",SUMPRODUCT(TRANSPOSE(F71:H71),pass_per_van_by_vptype)*2)</f>
        <v>0</v>
      </c>
      <c r="K71" s="25" cm="1">
        <f t="array" aca="1" ref="K71" ca="1">IF(A71="","",SUMPRODUCT(TRANSPOSE(F71:H71),pass_per_van_by_vptype,rt_miles_avg_by_vanpool_type))</f>
        <v>0</v>
      </c>
    </row>
    <row r="72" spans="1:11" x14ac:dyDescent="0.45">
      <c r="A72" s="331">
        <v>2020</v>
      </c>
      <c r="B72" s="331">
        <v>5</v>
      </c>
      <c r="C72" s="331">
        <v>9</v>
      </c>
      <c r="D72" s="331" t="s">
        <v>156</v>
      </c>
      <c r="E72" s="331" t="s">
        <v>160</v>
      </c>
      <c r="F72" s="331" cm="1">
        <f t="array" aca="1" ref="F72" ca="1">IF($B72="","",IFERROR(INDEX(INDIRECT("vd_emp_"&amp;$A72&amp;"_"&amp;F$1&amp;"_tab"),$B72+1,$C72+1)*IF($A72=2020,1,INDEX(INDIRECT("vd_ml_"&amp;$A72&amp;"_"&amp;F$1&amp;"_tab"),$B72+1,$C72+1)),0))</f>
        <v>0</v>
      </c>
      <c r="G72" s="331" cm="1">
        <f t="array" aca="1" ref="G72" ca="1">IF($B72="","",IFERROR(INDEX(INDIRECT("vd_emp_"&amp;$A72&amp;"_"&amp;G$1&amp;"_tab"),$B72+1,$C72+1)*IF($A72=2020,1,INDEX(INDIRECT("vd_ml_"&amp;$A72&amp;"_"&amp;G$1&amp;"_tab"),$B72+1,$C72+1)),0))</f>
        <v>0</v>
      </c>
      <c r="H72" s="331" cm="1">
        <f t="array" aca="1" ref="H72" ca="1">IF($B72="","",IFERROR(INDEX(INDIRECT("vd_emp_"&amp;$A72&amp;"_"&amp;H$1&amp;"_tab"),$B72+1,$C72+1)*IF($A72=2020,1,INDEX(INDIRECT("vd_ml_"&amp;$A72&amp;"_"&amp;H$1&amp;"_tab"),$B72+1,$C72+1)),0))</f>
        <v>0</v>
      </c>
      <c r="I72" s="331">
        <f ca="1"/>
        <v>0</v>
      </c>
      <c r="J72" s="25" cm="1">
        <f t="array" aca="1" ref="J72" ca="1">IF(A72="","",SUMPRODUCT(TRANSPOSE(F72:H72),pass_per_van_by_vptype)*2)</f>
        <v>0</v>
      </c>
      <c r="K72" s="25" cm="1">
        <f t="array" aca="1" ref="K72" ca="1">IF(A72="","",SUMPRODUCT(TRANSPOSE(F72:H72),pass_per_van_by_vptype,rt_miles_avg_by_vanpool_type))</f>
        <v>0</v>
      </c>
    </row>
    <row r="73" spans="1:11" x14ac:dyDescent="0.45">
      <c r="A73" s="331">
        <v>2020</v>
      </c>
      <c r="B73" s="331">
        <v>5</v>
      </c>
      <c r="C73" s="331">
        <v>10</v>
      </c>
      <c r="D73" s="331" t="s">
        <v>156</v>
      </c>
      <c r="E73" s="331" t="s">
        <v>161</v>
      </c>
      <c r="F73" s="331" cm="1">
        <f t="array" aca="1" ref="F73" ca="1">IF($B73="","",IFERROR(INDEX(INDIRECT("vd_emp_"&amp;$A73&amp;"_"&amp;F$1&amp;"_tab"),$B73+1,$C73+1)*IF($A73=2020,1,INDEX(INDIRECT("vd_ml_"&amp;$A73&amp;"_"&amp;F$1&amp;"_tab"),$B73+1,$C73+1)),0))</f>
        <v>0</v>
      </c>
      <c r="G73" s="331" cm="1">
        <f t="array" aca="1" ref="G73" ca="1">IF($B73="","",IFERROR(INDEX(INDIRECT("vd_emp_"&amp;$A73&amp;"_"&amp;G$1&amp;"_tab"),$B73+1,$C73+1)*IF($A73=2020,1,INDEX(INDIRECT("vd_ml_"&amp;$A73&amp;"_"&amp;G$1&amp;"_tab"),$B73+1,$C73+1)),0))</f>
        <v>0</v>
      </c>
      <c r="H73" s="331" cm="1">
        <f t="array" aca="1" ref="H73" ca="1">IF($B73="","",IFERROR(INDEX(INDIRECT("vd_emp_"&amp;$A73&amp;"_"&amp;H$1&amp;"_tab"),$B73+1,$C73+1)*IF($A73=2020,1,INDEX(INDIRECT("vd_ml_"&amp;$A73&amp;"_"&amp;H$1&amp;"_tab"),$B73+1,$C73+1)),0))</f>
        <v>0</v>
      </c>
      <c r="I73" s="331">
        <f ca="1"/>
        <v>0</v>
      </c>
      <c r="J73" s="25" cm="1">
        <f t="array" aca="1" ref="J73" ca="1">IF(A73="","",SUMPRODUCT(TRANSPOSE(F73:H73),pass_per_van_by_vptype)*2)</f>
        <v>0</v>
      </c>
      <c r="K73" s="25" cm="1">
        <f t="array" aca="1" ref="K73" ca="1">IF(A73="","",SUMPRODUCT(TRANSPOSE(F73:H73),pass_per_van_by_vptype,rt_miles_avg_by_vanpool_type))</f>
        <v>0</v>
      </c>
    </row>
    <row r="74" spans="1:11" x14ac:dyDescent="0.45">
      <c r="A74" s="331">
        <v>2020</v>
      </c>
      <c r="B74" s="331">
        <v>5</v>
      </c>
      <c r="C74" s="331">
        <v>11</v>
      </c>
      <c r="D74" s="331" t="s">
        <v>156</v>
      </c>
      <c r="E74" s="331" t="s">
        <v>162</v>
      </c>
      <c r="F74" s="331" cm="1">
        <f t="array" aca="1" ref="F74" ca="1">IF($B74="","",IFERROR(INDEX(INDIRECT("vd_emp_"&amp;$A74&amp;"_"&amp;F$1&amp;"_tab"),$B74+1,$C74+1)*IF($A74=2020,1,INDEX(INDIRECT("vd_ml_"&amp;$A74&amp;"_"&amp;F$1&amp;"_tab"),$B74+1,$C74+1)),0))</f>
        <v>0</v>
      </c>
      <c r="G74" s="331" cm="1">
        <f t="array" aca="1" ref="G74" ca="1">IF($B74="","",IFERROR(INDEX(INDIRECT("vd_emp_"&amp;$A74&amp;"_"&amp;G$1&amp;"_tab"),$B74+1,$C74+1)*IF($A74=2020,1,INDEX(INDIRECT("vd_ml_"&amp;$A74&amp;"_"&amp;G$1&amp;"_tab"),$B74+1,$C74+1)),0))</f>
        <v>0</v>
      </c>
      <c r="H74" s="331" cm="1">
        <f t="array" aca="1" ref="H74" ca="1">IF($B74="","",IFERROR(INDEX(INDIRECT("vd_emp_"&amp;$A74&amp;"_"&amp;H$1&amp;"_tab"),$B74+1,$C74+1)*IF($A74=2020,1,INDEX(INDIRECT("vd_ml_"&amp;$A74&amp;"_"&amp;H$1&amp;"_tab"),$B74+1,$C74+1)),0))</f>
        <v>0</v>
      </c>
      <c r="I74" s="331">
        <f ca="1"/>
        <v>0</v>
      </c>
      <c r="J74" s="25" cm="1">
        <f t="array" aca="1" ref="J74" ca="1">IF(A74="","",SUMPRODUCT(TRANSPOSE(F74:H74),pass_per_van_by_vptype)*2)</f>
        <v>0</v>
      </c>
      <c r="K74" s="25" cm="1">
        <f t="array" aca="1" ref="K74" ca="1">IF(A74="","",SUMPRODUCT(TRANSPOSE(F74:H74),pass_per_van_by_vptype,rt_miles_avg_by_vanpool_type))</f>
        <v>0</v>
      </c>
    </row>
    <row r="75" spans="1:11" x14ac:dyDescent="0.45">
      <c r="A75" s="331">
        <v>2020</v>
      </c>
      <c r="B75" s="331">
        <v>6</v>
      </c>
      <c r="C75" s="331">
        <v>0</v>
      </c>
      <c r="D75" s="331" t="s">
        <v>157</v>
      </c>
      <c r="E75" s="331" t="s">
        <v>151</v>
      </c>
      <c r="F75" s="331" cm="1">
        <f t="array" aca="1" ref="F75" ca="1">IF($B75="","",IFERROR(INDEX(INDIRECT("vd_emp_"&amp;$A75&amp;"_"&amp;F$1&amp;"_tab"),$B75+1,$C75+1)*IF($A75=2020,1,INDEX(INDIRECT("vd_ml_"&amp;$A75&amp;"_"&amp;F$1&amp;"_tab"),$B75+1,$C75+1)),0))</f>
        <v>0</v>
      </c>
      <c r="G75" s="331" cm="1">
        <f t="array" aca="1" ref="G75" ca="1">IF($B75="","",IFERROR(INDEX(INDIRECT("vd_emp_"&amp;$A75&amp;"_"&amp;G$1&amp;"_tab"),$B75+1,$C75+1)*IF($A75=2020,1,INDEX(INDIRECT("vd_ml_"&amp;$A75&amp;"_"&amp;G$1&amp;"_tab"),$B75+1,$C75+1)),0))</f>
        <v>0</v>
      </c>
      <c r="H75" s="331" cm="1">
        <f t="array" aca="1" ref="H75" ca="1">IF($B75="","",IFERROR(INDEX(INDIRECT("vd_emp_"&amp;$A75&amp;"_"&amp;H$1&amp;"_tab"),$B75+1,$C75+1)*IF($A75=2020,1,INDEX(INDIRECT("vd_ml_"&amp;$A75&amp;"_"&amp;H$1&amp;"_tab"),$B75+1,$C75+1)),0))</f>
        <v>1</v>
      </c>
      <c r="I75" s="331">
        <f ca="1"/>
        <v>1</v>
      </c>
      <c r="J75" s="25" cm="1">
        <f t="array" aca="1" ref="J75" ca="1">IF(A75="","",SUMPRODUCT(TRANSPOSE(F75:H75),pass_per_van_by_vptype)*2)</f>
        <v>10.986234817813767</v>
      </c>
      <c r="K75" s="25" cm="1">
        <f t="array" aca="1" ref="K75" ca="1">IF(A75="","",SUMPRODUCT(TRANSPOSE(F75:H75),pass_per_van_by_vptype,rt_miles_avg_by_vanpool_type))</f>
        <v>449.24761399167772</v>
      </c>
    </row>
    <row r="76" spans="1:11" x14ac:dyDescent="0.45">
      <c r="A76" s="331">
        <v>2020</v>
      </c>
      <c r="B76" s="331">
        <v>6</v>
      </c>
      <c r="C76" s="331">
        <v>1</v>
      </c>
      <c r="D76" s="331" t="s">
        <v>157</v>
      </c>
      <c r="E76" s="331" t="s">
        <v>152</v>
      </c>
      <c r="F76" s="331" cm="1">
        <f t="array" aca="1" ref="F76" ca="1">IF($B76="","",IFERROR(INDEX(INDIRECT("vd_emp_"&amp;$A76&amp;"_"&amp;F$1&amp;"_tab"),$B76+1,$C76+1)*IF($A76=2020,1,INDEX(INDIRECT("vd_ml_"&amp;$A76&amp;"_"&amp;F$1&amp;"_tab"),$B76+1,$C76+1)),0))</f>
        <v>0</v>
      </c>
      <c r="G76" s="331" cm="1">
        <f t="array" aca="1" ref="G76" ca="1">IF($B76="","",IFERROR(INDEX(INDIRECT("vd_emp_"&amp;$A76&amp;"_"&amp;G$1&amp;"_tab"),$B76+1,$C76+1)*IF($A76=2020,1,INDEX(INDIRECT("vd_ml_"&amp;$A76&amp;"_"&amp;G$1&amp;"_tab"),$B76+1,$C76+1)),0))</f>
        <v>0</v>
      </c>
      <c r="H76" s="331" cm="1">
        <f t="array" aca="1" ref="H76" ca="1">IF($B76="","",IFERROR(INDEX(INDIRECT("vd_emp_"&amp;$A76&amp;"_"&amp;H$1&amp;"_tab"),$B76+1,$C76+1)*IF($A76=2020,1,INDEX(INDIRECT("vd_ml_"&amp;$A76&amp;"_"&amp;H$1&amp;"_tab"),$B76+1,$C76+1)),0))</f>
        <v>0</v>
      </c>
      <c r="I76" s="331">
        <f ca="1"/>
        <v>0</v>
      </c>
      <c r="J76" s="25" cm="1">
        <f t="array" aca="1" ref="J76" ca="1">IF(A76="","",SUMPRODUCT(TRANSPOSE(F76:H76),pass_per_van_by_vptype)*2)</f>
        <v>0</v>
      </c>
      <c r="K76" s="25" cm="1">
        <f t="array" aca="1" ref="K76" ca="1">IF(A76="","",SUMPRODUCT(TRANSPOSE(F76:H76),pass_per_van_by_vptype,rt_miles_avg_by_vanpool_type))</f>
        <v>0</v>
      </c>
    </row>
    <row r="77" spans="1:11" x14ac:dyDescent="0.45">
      <c r="A77" s="331">
        <v>2020</v>
      </c>
      <c r="B77" s="331">
        <v>6</v>
      </c>
      <c r="C77" s="331">
        <v>2</v>
      </c>
      <c r="D77" s="331" t="s">
        <v>157</v>
      </c>
      <c r="E77" s="331" t="s">
        <v>153</v>
      </c>
      <c r="F77" s="331" cm="1">
        <f t="array" aca="1" ref="F77" ca="1">IF($B77="","",IFERROR(INDEX(INDIRECT("vd_emp_"&amp;$A77&amp;"_"&amp;F$1&amp;"_tab"),$B77+1,$C77+1)*IF($A77=2020,1,INDEX(INDIRECT("vd_ml_"&amp;$A77&amp;"_"&amp;F$1&amp;"_tab"),$B77+1,$C77+1)),0))</f>
        <v>0</v>
      </c>
      <c r="G77" s="331" cm="1">
        <f t="array" aca="1" ref="G77" ca="1">IF($B77="","",IFERROR(INDEX(INDIRECT("vd_emp_"&amp;$A77&amp;"_"&amp;G$1&amp;"_tab"),$B77+1,$C77+1)*IF($A77=2020,1,INDEX(INDIRECT("vd_ml_"&amp;$A77&amp;"_"&amp;G$1&amp;"_tab"),$B77+1,$C77+1)),0))</f>
        <v>0</v>
      </c>
      <c r="H77" s="331" cm="1">
        <f t="array" aca="1" ref="H77" ca="1">IF($B77="","",IFERROR(INDEX(INDIRECT("vd_emp_"&amp;$A77&amp;"_"&amp;H$1&amp;"_tab"),$B77+1,$C77+1)*IF($A77=2020,1,INDEX(INDIRECT("vd_ml_"&amp;$A77&amp;"_"&amp;H$1&amp;"_tab"),$B77+1,$C77+1)),0))</f>
        <v>0</v>
      </c>
      <c r="I77" s="331">
        <f ca="1"/>
        <v>0</v>
      </c>
      <c r="J77" s="25" cm="1">
        <f t="array" aca="1" ref="J77" ca="1">IF(A77="","",SUMPRODUCT(TRANSPOSE(F77:H77),pass_per_van_by_vptype)*2)</f>
        <v>0</v>
      </c>
      <c r="K77" s="25" cm="1">
        <f t="array" aca="1" ref="K77" ca="1">IF(A77="","",SUMPRODUCT(TRANSPOSE(F77:H77),pass_per_van_by_vptype,rt_miles_avg_by_vanpool_type))</f>
        <v>0</v>
      </c>
    </row>
    <row r="78" spans="1:11" x14ac:dyDescent="0.45">
      <c r="A78" s="331">
        <v>2020</v>
      </c>
      <c r="B78" s="331">
        <v>6</v>
      </c>
      <c r="C78" s="331">
        <v>3</v>
      </c>
      <c r="D78" s="331" t="s">
        <v>157</v>
      </c>
      <c r="E78" s="331" t="s">
        <v>154</v>
      </c>
      <c r="F78" s="331" cm="1">
        <f t="array" aca="1" ref="F78" ca="1">IF($B78="","",IFERROR(INDEX(INDIRECT("vd_emp_"&amp;$A78&amp;"_"&amp;F$1&amp;"_tab"),$B78+1,$C78+1)*IF($A78=2020,1,INDEX(INDIRECT("vd_ml_"&amp;$A78&amp;"_"&amp;F$1&amp;"_tab"),$B78+1,$C78+1)),0))</f>
        <v>0</v>
      </c>
      <c r="G78" s="331" cm="1">
        <f t="array" aca="1" ref="G78" ca="1">IF($B78="","",IFERROR(INDEX(INDIRECT("vd_emp_"&amp;$A78&amp;"_"&amp;G$1&amp;"_tab"),$B78+1,$C78+1)*IF($A78=2020,1,INDEX(INDIRECT("vd_ml_"&amp;$A78&amp;"_"&amp;G$1&amp;"_tab"),$B78+1,$C78+1)),0))</f>
        <v>0</v>
      </c>
      <c r="H78" s="331" cm="1">
        <f t="array" aca="1" ref="H78" ca="1">IF($B78="","",IFERROR(INDEX(INDIRECT("vd_emp_"&amp;$A78&amp;"_"&amp;H$1&amp;"_tab"),$B78+1,$C78+1)*IF($A78=2020,1,INDEX(INDIRECT("vd_ml_"&amp;$A78&amp;"_"&amp;H$1&amp;"_tab"),$B78+1,$C78+1)),0))</f>
        <v>0</v>
      </c>
      <c r="I78" s="331">
        <f ca="1"/>
        <v>0</v>
      </c>
      <c r="J78" s="25" cm="1">
        <f t="array" aca="1" ref="J78" ca="1">IF(A78="","",SUMPRODUCT(TRANSPOSE(F78:H78),pass_per_van_by_vptype)*2)</f>
        <v>0</v>
      </c>
      <c r="K78" s="25" cm="1">
        <f t="array" aca="1" ref="K78" ca="1">IF(A78="","",SUMPRODUCT(TRANSPOSE(F78:H78),pass_per_van_by_vptype,rt_miles_avg_by_vanpool_type))</f>
        <v>0</v>
      </c>
    </row>
    <row r="79" spans="1:11" x14ac:dyDescent="0.45">
      <c r="A79" s="331">
        <v>2020</v>
      </c>
      <c r="B79" s="331">
        <v>6</v>
      </c>
      <c r="C79" s="331">
        <v>4</v>
      </c>
      <c r="D79" s="331" t="s">
        <v>157</v>
      </c>
      <c r="E79" s="331" t="s">
        <v>155</v>
      </c>
      <c r="F79" s="331" cm="1">
        <f t="array" aca="1" ref="F79" ca="1">IF($B79="","",IFERROR(INDEX(INDIRECT("vd_emp_"&amp;$A79&amp;"_"&amp;F$1&amp;"_tab"),$B79+1,$C79+1)*IF($A79=2020,1,INDEX(INDIRECT("vd_ml_"&amp;$A79&amp;"_"&amp;F$1&amp;"_tab"),$B79+1,$C79+1)),0))</f>
        <v>0</v>
      </c>
      <c r="G79" s="331" cm="1">
        <f t="array" aca="1" ref="G79" ca="1">IF($B79="","",IFERROR(INDEX(INDIRECT("vd_emp_"&amp;$A79&amp;"_"&amp;G$1&amp;"_tab"),$B79+1,$C79+1)*IF($A79=2020,1,INDEX(INDIRECT("vd_ml_"&amp;$A79&amp;"_"&amp;G$1&amp;"_tab"),$B79+1,$C79+1)),0))</f>
        <v>0</v>
      </c>
      <c r="H79" s="331" cm="1">
        <f t="array" aca="1" ref="H79" ca="1">IF($B79="","",IFERROR(INDEX(INDIRECT("vd_emp_"&amp;$A79&amp;"_"&amp;H$1&amp;"_tab"),$B79+1,$C79+1)*IF($A79=2020,1,INDEX(INDIRECT("vd_ml_"&amp;$A79&amp;"_"&amp;H$1&amp;"_tab"),$B79+1,$C79+1)),0))</f>
        <v>0</v>
      </c>
      <c r="I79" s="331">
        <f ca="1"/>
        <v>0</v>
      </c>
      <c r="J79" s="25" cm="1">
        <f t="array" aca="1" ref="J79" ca="1">IF(A79="","",SUMPRODUCT(TRANSPOSE(F79:H79),pass_per_van_by_vptype)*2)</f>
        <v>0</v>
      </c>
      <c r="K79" s="25" cm="1">
        <f t="array" aca="1" ref="K79" ca="1">IF(A79="","",SUMPRODUCT(TRANSPOSE(F79:H79),pass_per_van_by_vptype,rt_miles_avg_by_vanpool_type))</f>
        <v>0</v>
      </c>
    </row>
    <row r="80" spans="1:11" x14ac:dyDescent="0.45">
      <c r="A80" s="331">
        <v>2020</v>
      </c>
      <c r="B80" s="331">
        <v>6</v>
      </c>
      <c r="C80" s="331">
        <v>5</v>
      </c>
      <c r="D80" s="331" t="s">
        <v>157</v>
      </c>
      <c r="E80" s="331" t="s">
        <v>156</v>
      </c>
      <c r="F80" s="331" cm="1">
        <f t="array" aca="1" ref="F80" ca="1">IF($B80="","",IFERROR(INDEX(INDIRECT("vd_emp_"&amp;$A80&amp;"_"&amp;F$1&amp;"_tab"),$B80+1,$C80+1)*IF($A80=2020,1,INDEX(INDIRECT("vd_ml_"&amp;$A80&amp;"_"&amp;F$1&amp;"_tab"),$B80+1,$C80+1)),0))</f>
        <v>0</v>
      </c>
      <c r="G80" s="331" cm="1">
        <f t="array" aca="1" ref="G80" ca="1">IF($B80="","",IFERROR(INDEX(INDIRECT("vd_emp_"&amp;$A80&amp;"_"&amp;G$1&amp;"_tab"),$B80+1,$C80+1)*IF($A80=2020,1,INDEX(INDIRECT("vd_ml_"&amp;$A80&amp;"_"&amp;G$1&amp;"_tab"),$B80+1,$C80+1)),0))</f>
        <v>0</v>
      </c>
      <c r="H80" s="331" cm="1">
        <f t="array" aca="1" ref="H80" ca="1">IF($B80="","",IFERROR(INDEX(INDIRECT("vd_emp_"&amp;$A80&amp;"_"&amp;H$1&amp;"_tab"),$B80+1,$C80+1)*IF($A80=2020,1,INDEX(INDIRECT("vd_ml_"&amp;$A80&amp;"_"&amp;H$1&amp;"_tab"),$B80+1,$C80+1)),0))</f>
        <v>0</v>
      </c>
      <c r="I80" s="331">
        <f ca="1"/>
        <v>0</v>
      </c>
      <c r="J80" s="25" cm="1">
        <f t="array" aca="1" ref="J80" ca="1">IF(A80="","",SUMPRODUCT(TRANSPOSE(F80:H80),pass_per_van_by_vptype)*2)</f>
        <v>0</v>
      </c>
      <c r="K80" s="25" cm="1">
        <f t="array" aca="1" ref="K80" ca="1">IF(A80="","",SUMPRODUCT(TRANSPOSE(F80:H80),pass_per_van_by_vptype,rt_miles_avg_by_vanpool_type))</f>
        <v>0</v>
      </c>
    </row>
    <row r="81" spans="1:11" x14ac:dyDescent="0.45">
      <c r="A81" s="331">
        <v>2020</v>
      </c>
      <c r="B81" s="331">
        <v>6</v>
      </c>
      <c r="C81" s="331">
        <v>6</v>
      </c>
      <c r="D81" s="331" t="s">
        <v>157</v>
      </c>
      <c r="E81" s="331" t="s">
        <v>157</v>
      </c>
      <c r="F81" s="331" cm="1">
        <f t="array" aca="1" ref="F81" ca="1">IF($B81="","",IFERROR(INDEX(INDIRECT("vd_emp_"&amp;$A81&amp;"_"&amp;F$1&amp;"_tab"),$B81+1,$C81+1)*IF($A81=2020,1,INDEX(INDIRECT("vd_ml_"&amp;$A81&amp;"_"&amp;F$1&amp;"_tab"),$B81+1,$C81+1)),0))</f>
        <v>0</v>
      </c>
      <c r="G81" s="331" cm="1">
        <f t="array" aca="1" ref="G81" ca="1">IF($B81="","",IFERROR(INDEX(INDIRECT("vd_emp_"&amp;$A81&amp;"_"&amp;G$1&amp;"_tab"),$B81+1,$C81+1)*IF($A81=2020,1,INDEX(INDIRECT("vd_ml_"&amp;$A81&amp;"_"&amp;G$1&amp;"_tab"),$B81+1,$C81+1)),0))</f>
        <v>2</v>
      </c>
      <c r="H81" s="331" cm="1">
        <f t="array" aca="1" ref="H81" ca="1">IF($B81="","",IFERROR(INDEX(INDIRECT("vd_emp_"&amp;$A81&amp;"_"&amp;H$1&amp;"_tab"),$B81+1,$C81+1)*IF($A81=2020,1,INDEX(INDIRECT("vd_ml_"&amp;$A81&amp;"_"&amp;H$1&amp;"_tab"),$B81+1,$C81+1)),0))</f>
        <v>0</v>
      </c>
      <c r="I81" s="331">
        <f ca="1"/>
        <v>2</v>
      </c>
      <c r="J81" s="25" cm="1">
        <f t="array" aca="1" ref="J81" ca="1">IF(A81="","",SUMPRODUCT(TRANSPOSE(F81:H81),pass_per_van_by_vptype)*2)</f>
        <v>20.646956521739131</v>
      </c>
      <c r="K81" s="25" cm="1">
        <f t="array" aca="1" ref="K81" ca="1">IF(A81="","",SUMPRODUCT(TRANSPOSE(F81:H81),pass_per_van_by_vptype,rt_miles_avg_by_vanpool_type))</f>
        <v>903.46351198815455</v>
      </c>
    </row>
    <row r="82" spans="1:11" x14ac:dyDescent="0.45">
      <c r="A82" s="331">
        <v>2020</v>
      </c>
      <c r="B82" s="331">
        <v>6</v>
      </c>
      <c r="C82" s="331">
        <v>7</v>
      </c>
      <c r="D82" s="331" t="s">
        <v>157</v>
      </c>
      <c r="E82" s="331" t="s">
        <v>158</v>
      </c>
      <c r="F82" s="331" cm="1">
        <f t="array" aca="1" ref="F82" ca="1">IF($B82="","",IFERROR(INDEX(INDIRECT("vd_emp_"&amp;$A82&amp;"_"&amp;F$1&amp;"_tab"),$B82+1,$C82+1)*IF($A82=2020,1,INDEX(INDIRECT("vd_ml_"&amp;$A82&amp;"_"&amp;F$1&amp;"_tab"),$B82+1,$C82+1)),0))</f>
        <v>0</v>
      </c>
      <c r="G82" s="331" cm="1">
        <f t="array" aca="1" ref="G82" ca="1">IF($B82="","",IFERROR(INDEX(INDIRECT("vd_emp_"&amp;$A82&amp;"_"&amp;G$1&amp;"_tab"),$B82+1,$C82+1)*IF($A82=2020,1,INDEX(INDIRECT("vd_ml_"&amp;$A82&amp;"_"&amp;G$1&amp;"_tab"),$B82+1,$C82+1)),0))</f>
        <v>0</v>
      </c>
      <c r="H82" s="331" cm="1">
        <f t="array" aca="1" ref="H82" ca="1">IF($B82="","",IFERROR(INDEX(INDIRECT("vd_emp_"&amp;$A82&amp;"_"&amp;H$1&amp;"_tab"),$B82+1,$C82+1)*IF($A82=2020,1,INDEX(INDIRECT("vd_ml_"&amp;$A82&amp;"_"&amp;H$1&amp;"_tab"),$B82+1,$C82+1)),0))</f>
        <v>0</v>
      </c>
      <c r="I82" s="331">
        <f ca="1"/>
        <v>0</v>
      </c>
      <c r="J82" s="25" cm="1">
        <f t="array" aca="1" ref="J82" ca="1">IF(A82="","",SUMPRODUCT(TRANSPOSE(F82:H82),pass_per_van_by_vptype)*2)</f>
        <v>0</v>
      </c>
      <c r="K82" s="25" cm="1">
        <f t="array" aca="1" ref="K82" ca="1">IF(A82="","",SUMPRODUCT(TRANSPOSE(F82:H82),pass_per_van_by_vptype,rt_miles_avg_by_vanpool_type))</f>
        <v>0</v>
      </c>
    </row>
    <row r="83" spans="1:11" x14ac:dyDescent="0.45">
      <c r="A83" s="331">
        <v>2020</v>
      </c>
      <c r="B83" s="331">
        <v>6</v>
      </c>
      <c r="C83" s="331">
        <v>8</v>
      </c>
      <c r="D83" s="331" t="s">
        <v>157</v>
      </c>
      <c r="E83" s="331" t="s">
        <v>159</v>
      </c>
      <c r="F83" s="331" cm="1">
        <f t="array" aca="1" ref="F83" ca="1">IF($B83="","",IFERROR(INDEX(INDIRECT("vd_emp_"&amp;$A83&amp;"_"&amp;F$1&amp;"_tab"),$B83+1,$C83+1)*IF($A83=2020,1,INDEX(INDIRECT("vd_ml_"&amp;$A83&amp;"_"&amp;F$1&amp;"_tab"),$B83+1,$C83+1)),0))</f>
        <v>0</v>
      </c>
      <c r="G83" s="331" cm="1">
        <f t="array" aca="1" ref="G83" ca="1">IF($B83="","",IFERROR(INDEX(INDIRECT("vd_emp_"&amp;$A83&amp;"_"&amp;G$1&amp;"_tab"),$B83+1,$C83+1)*IF($A83=2020,1,INDEX(INDIRECT("vd_ml_"&amp;$A83&amp;"_"&amp;G$1&amp;"_tab"),$B83+1,$C83+1)),0))</f>
        <v>0</v>
      </c>
      <c r="H83" s="331" cm="1">
        <f t="array" aca="1" ref="H83" ca="1">IF($B83="","",IFERROR(INDEX(INDIRECT("vd_emp_"&amp;$A83&amp;"_"&amp;H$1&amp;"_tab"),$B83+1,$C83+1)*IF($A83=2020,1,INDEX(INDIRECT("vd_ml_"&amp;$A83&amp;"_"&amp;H$1&amp;"_tab"),$B83+1,$C83+1)),0))</f>
        <v>0</v>
      </c>
      <c r="I83" s="331">
        <f ca="1"/>
        <v>0</v>
      </c>
      <c r="J83" s="25" cm="1">
        <f t="array" aca="1" ref="J83" ca="1">IF(A83="","",SUMPRODUCT(TRANSPOSE(F83:H83),pass_per_van_by_vptype)*2)</f>
        <v>0</v>
      </c>
      <c r="K83" s="25" cm="1">
        <f t="array" aca="1" ref="K83" ca="1">IF(A83="","",SUMPRODUCT(TRANSPOSE(F83:H83),pass_per_van_by_vptype,rt_miles_avg_by_vanpool_type))</f>
        <v>0</v>
      </c>
    </row>
    <row r="84" spans="1:11" x14ac:dyDescent="0.45">
      <c r="A84" s="331">
        <v>2020</v>
      </c>
      <c r="B84" s="331">
        <v>6</v>
      </c>
      <c r="C84" s="331">
        <v>9</v>
      </c>
      <c r="D84" s="331" t="s">
        <v>157</v>
      </c>
      <c r="E84" s="331" t="s">
        <v>160</v>
      </c>
      <c r="F84" s="331" cm="1">
        <f t="array" aca="1" ref="F84" ca="1">IF($B84="","",IFERROR(INDEX(INDIRECT("vd_emp_"&amp;$A84&amp;"_"&amp;F$1&amp;"_tab"),$B84+1,$C84+1)*IF($A84=2020,1,INDEX(INDIRECT("vd_ml_"&amp;$A84&amp;"_"&amp;F$1&amp;"_tab"),$B84+1,$C84+1)),0))</f>
        <v>0</v>
      </c>
      <c r="G84" s="331" cm="1">
        <f t="array" aca="1" ref="G84" ca="1">IF($B84="","",IFERROR(INDEX(INDIRECT("vd_emp_"&amp;$A84&amp;"_"&amp;G$1&amp;"_tab"),$B84+1,$C84+1)*IF($A84=2020,1,INDEX(INDIRECT("vd_ml_"&amp;$A84&amp;"_"&amp;G$1&amp;"_tab"),$B84+1,$C84+1)),0))</f>
        <v>0</v>
      </c>
      <c r="H84" s="331" cm="1">
        <f t="array" aca="1" ref="H84" ca="1">IF($B84="","",IFERROR(INDEX(INDIRECT("vd_emp_"&amp;$A84&amp;"_"&amp;H$1&amp;"_tab"),$B84+1,$C84+1)*IF($A84=2020,1,INDEX(INDIRECT("vd_ml_"&amp;$A84&amp;"_"&amp;H$1&amp;"_tab"),$B84+1,$C84+1)),0))</f>
        <v>0</v>
      </c>
      <c r="I84" s="331">
        <f ca="1"/>
        <v>0</v>
      </c>
      <c r="J84" s="25" cm="1">
        <f t="array" aca="1" ref="J84" ca="1">IF(A84="","",SUMPRODUCT(TRANSPOSE(F84:H84),pass_per_van_by_vptype)*2)</f>
        <v>0</v>
      </c>
      <c r="K84" s="25" cm="1">
        <f t="array" aca="1" ref="K84" ca="1">IF(A84="","",SUMPRODUCT(TRANSPOSE(F84:H84),pass_per_van_by_vptype,rt_miles_avg_by_vanpool_type))</f>
        <v>0</v>
      </c>
    </row>
    <row r="85" spans="1:11" x14ac:dyDescent="0.45">
      <c r="A85" s="331">
        <v>2020</v>
      </c>
      <c r="B85" s="331">
        <v>6</v>
      </c>
      <c r="C85" s="331">
        <v>10</v>
      </c>
      <c r="D85" s="331" t="s">
        <v>157</v>
      </c>
      <c r="E85" s="331" t="s">
        <v>161</v>
      </c>
      <c r="F85" s="331" cm="1">
        <f t="array" aca="1" ref="F85" ca="1">IF($B85="","",IFERROR(INDEX(INDIRECT("vd_emp_"&amp;$A85&amp;"_"&amp;F$1&amp;"_tab"),$B85+1,$C85+1)*IF($A85=2020,1,INDEX(INDIRECT("vd_ml_"&amp;$A85&amp;"_"&amp;F$1&amp;"_tab"),$B85+1,$C85+1)),0))</f>
        <v>0</v>
      </c>
      <c r="G85" s="331" cm="1">
        <f t="array" aca="1" ref="G85" ca="1">IF($B85="","",IFERROR(INDEX(INDIRECT("vd_emp_"&amp;$A85&amp;"_"&amp;G$1&amp;"_tab"),$B85+1,$C85+1)*IF($A85=2020,1,INDEX(INDIRECT("vd_ml_"&amp;$A85&amp;"_"&amp;G$1&amp;"_tab"),$B85+1,$C85+1)),0))</f>
        <v>0</v>
      </c>
      <c r="H85" s="331" cm="1">
        <f t="array" aca="1" ref="H85" ca="1">IF($B85="","",IFERROR(INDEX(INDIRECT("vd_emp_"&amp;$A85&amp;"_"&amp;H$1&amp;"_tab"),$B85+1,$C85+1)*IF($A85=2020,1,INDEX(INDIRECT("vd_ml_"&amp;$A85&amp;"_"&amp;H$1&amp;"_tab"),$B85+1,$C85+1)),0))</f>
        <v>0</v>
      </c>
      <c r="I85" s="331">
        <f ca="1"/>
        <v>0</v>
      </c>
      <c r="J85" s="25" cm="1">
        <f t="array" aca="1" ref="J85" ca="1">IF(A85="","",SUMPRODUCT(TRANSPOSE(F85:H85),pass_per_van_by_vptype)*2)</f>
        <v>0</v>
      </c>
      <c r="K85" s="25" cm="1">
        <f t="array" aca="1" ref="K85" ca="1">IF(A85="","",SUMPRODUCT(TRANSPOSE(F85:H85),pass_per_van_by_vptype,rt_miles_avg_by_vanpool_type))</f>
        <v>0</v>
      </c>
    </row>
    <row r="86" spans="1:11" x14ac:dyDescent="0.45">
      <c r="A86" s="331">
        <v>2020</v>
      </c>
      <c r="B86" s="331">
        <v>6</v>
      </c>
      <c r="C86" s="331">
        <v>11</v>
      </c>
      <c r="D86" s="331" t="s">
        <v>157</v>
      </c>
      <c r="E86" s="331" t="s">
        <v>162</v>
      </c>
      <c r="F86" s="331" cm="1">
        <f t="array" aca="1" ref="F86" ca="1">IF($B86="","",IFERROR(INDEX(INDIRECT("vd_emp_"&amp;$A86&amp;"_"&amp;F$1&amp;"_tab"),$B86+1,$C86+1)*IF($A86=2020,1,INDEX(INDIRECT("vd_ml_"&amp;$A86&amp;"_"&amp;F$1&amp;"_tab"),$B86+1,$C86+1)),0))</f>
        <v>0</v>
      </c>
      <c r="G86" s="331" cm="1">
        <f t="array" aca="1" ref="G86" ca="1">IF($B86="","",IFERROR(INDEX(INDIRECT("vd_emp_"&amp;$A86&amp;"_"&amp;G$1&amp;"_tab"),$B86+1,$C86+1)*IF($A86=2020,1,INDEX(INDIRECT("vd_ml_"&amp;$A86&amp;"_"&amp;G$1&amp;"_tab"),$B86+1,$C86+1)),0))</f>
        <v>0</v>
      </c>
      <c r="H86" s="331" cm="1">
        <f t="array" aca="1" ref="H86" ca="1">IF($B86="","",IFERROR(INDEX(INDIRECT("vd_emp_"&amp;$A86&amp;"_"&amp;H$1&amp;"_tab"),$B86+1,$C86+1)*IF($A86=2020,1,INDEX(INDIRECT("vd_ml_"&amp;$A86&amp;"_"&amp;H$1&amp;"_tab"),$B86+1,$C86+1)),0))</f>
        <v>0</v>
      </c>
      <c r="I86" s="331">
        <f ca="1"/>
        <v>0</v>
      </c>
      <c r="J86" s="25" cm="1">
        <f t="array" aca="1" ref="J86" ca="1">IF(A86="","",SUMPRODUCT(TRANSPOSE(F86:H86),pass_per_van_by_vptype)*2)</f>
        <v>0</v>
      </c>
      <c r="K86" s="25" cm="1">
        <f t="array" aca="1" ref="K86" ca="1">IF(A86="","",SUMPRODUCT(TRANSPOSE(F86:H86),pass_per_van_by_vptype,rt_miles_avg_by_vanpool_type))</f>
        <v>0</v>
      </c>
    </row>
    <row r="87" spans="1:11" x14ac:dyDescent="0.45">
      <c r="A87" s="331">
        <v>2020</v>
      </c>
      <c r="B87" s="331">
        <v>7</v>
      </c>
      <c r="C87" s="331">
        <v>0</v>
      </c>
      <c r="D87" s="331" t="s">
        <v>158</v>
      </c>
      <c r="E87" s="331" t="s">
        <v>151</v>
      </c>
      <c r="F87" s="331" cm="1">
        <f t="array" aca="1" ref="F87" ca="1">IF($B87="","",IFERROR(INDEX(INDIRECT("vd_emp_"&amp;$A87&amp;"_"&amp;F$1&amp;"_tab"),$B87+1,$C87+1)*IF($A87=2020,1,INDEX(INDIRECT("vd_ml_"&amp;$A87&amp;"_"&amp;F$1&amp;"_tab"),$B87+1,$C87+1)),0))</f>
        <v>82</v>
      </c>
      <c r="G87" s="331" cm="1">
        <f t="array" aca="1" ref="G87" ca="1">IF($B87="","",IFERROR(INDEX(INDIRECT("vd_emp_"&amp;$A87&amp;"_"&amp;G$1&amp;"_tab"),$B87+1,$C87+1)*IF($A87=2020,1,INDEX(INDIRECT("vd_ml_"&amp;$A87&amp;"_"&amp;G$1&amp;"_tab"),$B87+1,$C87+1)),0))</f>
        <v>16</v>
      </c>
      <c r="H87" s="331" cm="1">
        <f t="array" aca="1" ref="H87" ca="1">IF($B87="","",IFERROR(INDEX(INDIRECT("vd_emp_"&amp;$A87&amp;"_"&amp;H$1&amp;"_tab"),$B87+1,$C87+1)*IF($A87=2020,1,INDEX(INDIRECT("vd_ml_"&amp;$A87&amp;"_"&amp;H$1&amp;"_tab"),$B87+1,$C87+1)),0))</f>
        <v>24</v>
      </c>
      <c r="I87" s="331">
        <f ca="1"/>
        <v>122</v>
      </c>
      <c r="J87" s="25" cm="1">
        <f t="array" aca="1" ref="J87" ca="1">IF(A87="","",SUMPRODUCT(TRANSPOSE(F87:H87),pass_per_van_by_vptype)*2)</f>
        <v>1273.013708854075</v>
      </c>
      <c r="K87" s="25" cm="1">
        <f t="array" aca="1" ref="K87" ca="1">IF(A87="","",SUMPRODUCT(TRANSPOSE(F87:H87),pass_per_van_by_vptype,rt_miles_avg_by_vanpool_type))</f>
        <v>56452.973914129216</v>
      </c>
    </row>
    <row r="88" spans="1:11" x14ac:dyDescent="0.45">
      <c r="A88" s="331">
        <v>2020</v>
      </c>
      <c r="B88" s="331">
        <v>7</v>
      </c>
      <c r="C88" s="331">
        <v>1</v>
      </c>
      <c r="D88" s="331" t="s">
        <v>158</v>
      </c>
      <c r="E88" s="331" t="s">
        <v>152</v>
      </c>
      <c r="F88" s="331" cm="1">
        <f t="array" aca="1" ref="F88" ca="1">IF($B88="","",IFERROR(INDEX(INDIRECT("vd_emp_"&amp;$A88&amp;"_"&amp;F$1&amp;"_tab"),$B88+1,$C88+1)*IF($A88=2020,1,INDEX(INDIRECT("vd_ml_"&amp;$A88&amp;"_"&amp;F$1&amp;"_tab"),$B88+1,$C88+1)),0))</f>
        <v>23</v>
      </c>
      <c r="G88" s="331" cm="1">
        <f t="array" aca="1" ref="G88" ca="1">IF($B88="","",IFERROR(INDEX(INDIRECT("vd_emp_"&amp;$A88&amp;"_"&amp;G$1&amp;"_tab"),$B88+1,$C88+1)*IF($A88=2020,1,INDEX(INDIRECT("vd_ml_"&amp;$A88&amp;"_"&amp;G$1&amp;"_tab"),$B88+1,$C88+1)),0))</f>
        <v>12</v>
      </c>
      <c r="H88" s="331" cm="1">
        <f t="array" aca="1" ref="H88" ca="1">IF($B88="","",IFERROR(INDEX(INDIRECT("vd_emp_"&amp;$A88&amp;"_"&amp;H$1&amp;"_tab"),$B88+1,$C88+1)*IF($A88=2020,1,INDEX(INDIRECT("vd_ml_"&amp;$A88&amp;"_"&amp;H$1&amp;"_tab"),$B88+1,$C88+1)),0))</f>
        <v>49</v>
      </c>
      <c r="I88" s="331">
        <f ca="1"/>
        <v>84</v>
      </c>
      <c r="J88" s="25" cm="1">
        <f t="array" aca="1" ref="J88" ca="1">IF(A88="","",SUMPRODUCT(TRANSPOSE(F88:H88),pass_per_van_by_vptype)*2)</f>
        <v>898.98619257173038</v>
      </c>
      <c r="K88" s="25" cm="1">
        <f t="array" aca="1" ref="K88" ca="1">IF(A88="","",SUMPRODUCT(TRANSPOSE(F88:H88),pass_per_van_by_vptype,rt_miles_avg_by_vanpool_type))</f>
        <v>38216.79746112779</v>
      </c>
    </row>
    <row r="89" spans="1:11" x14ac:dyDescent="0.45">
      <c r="A89" s="331">
        <v>2020</v>
      </c>
      <c r="B89" s="331">
        <v>7</v>
      </c>
      <c r="C89" s="331">
        <v>2</v>
      </c>
      <c r="D89" s="331" t="s">
        <v>158</v>
      </c>
      <c r="E89" s="331" t="s">
        <v>153</v>
      </c>
      <c r="F89" s="331" cm="1">
        <f t="array" aca="1" ref="F89" ca="1">IF($B89="","",IFERROR(INDEX(INDIRECT("vd_emp_"&amp;$A89&amp;"_"&amp;F$1&amp;"_tab"),$B89+1,$C89+1)*IF($A89=2020,1,INDEX(INDIRECT("vd_ml_"&amp;$A89&amp;"_"&amp;F$1&amp;"_tab"),$B89+1,$C89+1)),0))</f>
        <v>1</v>
      </c>
      <c r="G89" s="331" cm="1">
        <f t="array" aca="1" ref="G89" ca="1">IF($B89="","",IFERROR(INDEX(INDIRECT("vd_emp_"&amp;$A89&amp;"_"&amp;G$1&amp;"_tab"),$B89+1,$C89+1)*IF($A89=2020,1,INDEX(INDIRECT("vd_ml_"&amp;$A89&amp;"_"&amp;G$1&amp;"_tab"),$B89+1,$C89+1)),0))</f>
        <v>6</v>
      </c>
      <c r="H89" s="331" cm="1">
        <f t="array" aca="1" ref="H89" ca="1">IF($B89="","",IFERROR(INDEX(INDIRECT("vd_emp_"&amp;$A89&amp;"_"&amp;H$1&amp;"_tab"),$B89+1,$C89+1)*IF($A89=2020,1,INDEX(INDIRECT("vd_ml_"&amp;$A89&amp;"_"&amp;H$1&amp;"_tab"),$B89+1,$C89+1)),0))</f>
        <v>3</v>
      </c>
      <c r="I89" s="331">
        <f ca="1"/>
        <v>10</v>
      </c>
      <c r="J89" s="25" cm="1">
        <f t="array" aca="1" ref="J89" ca="1">IF(A89="","",SUMPRODUCT(TRANSPOSE(F89:H89),pass_per_van_by_vptype)*2)</f>
        <v>105.19431086076396</v>
      </c>
      <c r="K89" s="25" cm="1">
        <f t="array" aca="1" ref="K89" ca="1">IF(A89="","",SUMPRODUCT(TRANSPOSE(F89:H89),pass_per_van_by_vptype,rt_miles_avg_by_vanpool_type))</f>
        <v>4526.9543911397859</v>
      </c>
    </row>
    <row r="90" spans="1:11" x14ac:dyDescent="0.45">
      <c r="A90" s="331">
        <v>2020</v>
      </c>
      <c r="B90" s="331">
        <v>7</v>
      </c>
      <c r="C90" s="331">
        <v>3</v>
      </c>
      <c r="D90" s="331" t="s">
        <v>158</v>
      </c>
      <c r="E90" s="331" t="s">
        <v>154</v>
      </c>
      <c r="F90" s="331" cm="1">
        <f t="array" aca="1" ref="F90" ca="1">IF($B90="","",IFERROR(INDEX(INDIRECT("vd_emp_"&amp;$A90&amp;"_"&amp;F$1&amp;"_tab"),$B90+1,$C90+1)*IF($A90=2020,1,INDEX(INDIRECT("vd_ml_"&amp;$A90&amp;"_"&amp;F$1&amp;"_tab"),$B90+1,$C90+1)),0))</f>
        <v>1</v>
      </c>
      <c r="G90" s="331" cm="1">
        <f t="array" aca="1" ref="G90" ca="1">IF($B90="","",IFERROR(INDEX(INDIRECT("vd_emp_"&amp;$A90&amp;"_"&amp;G$1&amp;"_tab"),$B90+1,$C90+1)*IF($A90=2020,1,INDEX(INDIRECT("vd_ml_"&amp;$A90&amp;"_"&amp;G$1&amp;"_tab"),$B90+1,$C90+1)),0))</f>
        <v>2</v>
      </c>
      <c r="H90" s="331" cm="1">
        <f t="array" aca="1" ref="H90" ca="1">IF($B90="","",IFERROR(INDEX(INDIRECT("vd_emp_"&amp;$A90&amp;"_"&amp;H$1&amp;"_tab"),$B90+1,$C90+1)*IF($A90=2020,1,INDEX(INDIRECT("vd_ml_"&amp;$A90&amp;"_"&amp;H$1&amp;"_tab"),$B90+1,$C90+1)),0))</f>
        <v>1</v>
      </c>
      <c r="I90" s="331">
        <f ca="1"/>
        <v>4</v>
      </c>
      <c r="J90" s="25" cm="1">
        <f t="array" aca="1" ref="J90" ca="1">IF(A90="","",SUMPRODUCT(TRANSPOSE(F90:H90),pass_per_van_by_vptype)*2)</f>
        <v>41.92792818165816</v>
      </c>
      <c r="K90" s="25" cm="1">
        <f t="array" aca="1" ref="K90" ca="1">IF(A90="","",SUMPRODUCT(TRANSPOSE(F90:H90),pass_per_van_by_vptype,rt_miles_avg_by_vanpool_type))</f>
        <v>1821.5321391801215</v>
      </c>
    </row>
    <row r="91" spans="1:11" x14ac:dyDescent="0.45">
      <c r="A91" s="331">
        <v>2020</v>
      </c>
      <c r="B91" s="331">
        <v>7</v>
      </c>
      <c r="C91" s="331">
        <v>4</v>
      </c>
      <c r="D91" s="331" t="s">
        <v>158</v>
      </c>
      <c r="E91" s="331" t="s">
        <v>155</v>
      </c>
      <c r="F91" s="331" cm="1">
        <f t="array" aca="1" ref="F91" ca="1">IF($B91="","",IFERROR(INDEX(INDIRECT("vd_emp_"&amp;$A91&amp;"_"&amp;F$1&amp;"_tab"),$B91+1,$C91+1)*IF($A91=2020,1,INDEX(INDIRECT("vd_ml_"&amp;$A91&amp;"_"&amp;F$1&amp;"_tab"),$B91+1,$C91+1)),0))</f>
        <v>34</v>
      </c>
      <c r="G91" s="331" cm="1">
        <f t="array" aca="1" ref="G91" ca="1">IF($B91="","",IFERROR(INDEX(INDIRECT("vd_emp_"&amp;$A91&amp;"_"&amp;G$1&amp;"_tab"),$B91+1,$C91+1)*IF($A91=2020,1,INDEX(INDIRECT("vd_ml_"&amp;$A91&amp;"_"&amp;G$1&amp;"_tab"),$B91+1,$C91+1)),0))</f>
        <v>4</v>
      </c>
      <c r="H91" s="331" cm="1">
        <f t="array" aca="1" ref="H91" ca="1">IF($B91="","",IFERROR(INDEX(INDIRECT("vd_emp_"&amp;$A91&amp;"_"&amp;H$1&amp;"_tab"),$B91+1,$C91+1)*IF($A91=2020,1,INDEX(INDIRECT("vd_ml_"&amp;$A91&amp;"_"&amp;H$1&amp;"_tab"),$B91+1,$C91+1)),0))</f>
        <v>9</v>
      </c>
      <c r="I91" s="331">
        <f ca="1"/>
        <v>47</v>
      </c>
      <c r="J91" s="25" cm="1">
        <f t="array" aca="1" ref="J91" ca="1">IF(A91="","",SUMPRODUCT(TRANSPOSE(F91:H91),pass_per_van_by_vptype)*2)</f>
        <v>490.19107903538111</v>
      </c>
      <c r="K91" s="25" cm="1">
        <f t="array" aca="1" ref="K91" ca="1">IF(A91="","",SUMPRODUCT(TRANSPOSE(F91:H91),pass_per_van_by_vptype,rt_miles_avg_by_vanpool_type))</f>
        <v>21790.069998711242</v>
      </c>
    </row>
    <row r="92" spans="1:11" x14ac:dyDescent="0.45">
      <c r="A92" s="331">
        <v>2020</v>
      </c>
      <c r="B92" s="331">
        <v>7</v>
      </c>
      <c r="C92" s="331">
        <v>5</v>
      </c>
      <c r="D92" s="331" t="s">
        <v>158</v>
      </c>
      <c r="E92" s="331" t="s">
        <v>156</v>
      </c>
      <c r="F92" s="331" cm="1">
        <f t="array" aca="1" ref="F92" ca="1">IF($B92="","",IFERROR(INDEX(INDIRECT("vd_emp_"&amp;$A92&amp;"_"&amp;F$1&amp;"_tab"),$B92+1,$C92+1)*IF($A92=2020,1,INDEX(INDIRECT("vd_ml_"&amp;$A92&amp;"_"&amp;F$1&amp;"_tab"),$B92+1,$C92+1)),0))</f>
        <v>0</v>
      </c>
      <c r="G92" s="331" cm="1">
        <f t="array" aca="1" ref="G92" ca="1">IF($B92="","",IFERROR(INDEX(INDIRECT("vd_emp_"&amp;$A92&amp;"_"&amp;G$1&amp;"_tab"),$B92+1,$C92+1)*IF($A92=2020,1,INDEX(INDIRECT("vd_ml_"&amp;$A92&amp;"_"&amp;G$1&amp;"_tab"),$B92+1,$C92+1)),0))</f>
        <v>4</v>
      </c>
      <c r="H92" s="331" cm="1">
        <f t="array" aca="1" ref="H92" ca="1">IF($B92="","",IFERROR(INDEX(INDIRECT("vd_emp_"&amp;$A92&amp;"_"&amp;H$1&amp;"_tab"),$B92+1,$C92+1)*IF($A92=2020,1,INDEX(INDIRECT("vd_ml_"&amp;$A92&amp;"_"&amp;H$1&amp;"_tab"),$B92+1,$C92+1)),0))</f>
        <v>6</v>
      </c>
      <c r="I92" s="331">
        <f ca="1"/>
        <v>10</v>
      </c>
      <c r="J92" s="25" cm="1">
        <f t="array" aca="1" ref="J92" ca="1">IF(A92="","",SUMPRODUCT(TRANSPOSE(F92:H92),pass_per_van_by_vptype)*2)</f>
        <v>107.21132195036085</v>
      </c>
      <c r="K92" s="25" cm="1">
        <f t="array" aca="1" ref="K92" ca="1">IF(A92="","",SUMPRODUCT(TRANSPOSE(F92:H92),pass_per_van_by_vptype,rt_miles_avg_by_vanpool_type))</f>
        <v>4502.4127079263753</v>
      </c>
    </row>
    <row r="93" spans="1:11" x14ac:dyDescent="0.45">
      <c r="A93" s="331">
        <v>2020</v>
      </c>
      <c r="B93" s="331">
        <v>7</v>
      </c>
      <c r="C93" s="331">
        <v>6</v>
      </c>
      <c r="D93" s="331" t="s">
        <v>158</v>
      </c>
      <c r="E93" s="331" t="s">
        <v>157</v>
      </c>
      <c r="F93" s="331" cm="1">
        <f t="array" aca="1" ref="F93" ca="1">IF($B93="","",IFERROR(INDEX(INDIRECT("vd_emp_"&amp;$A93&amp;"_"&amp;F$1&amp;"_tab"),$B93+1,$C93+1)*IF($A93=2020,1,INDEX(INDIRECT("vd_ml_"&amp;$A93&amp;"_"&amp;F$1&amp;"_tab"),$B93+1,$C93+1)),0))</f>
        <v>0</v>
      </c>
      <c r="G93" s="331" cm="1">
        <f t="array" aca="1" ref="G93" ca="1">IF($B93="","",IFERROR(INDEX(INDIRECT("vd_emp_"&amp;$A93&amp;"_"&amp;G$1&amp;"_tab"),$B93+1,$C93+1)*IF($A93=2020,1,INDEX(INDIRECT("vd_ml_"&amp;$A93&amp;"_"&amp;G$1&amp;"_tab"),$B93+1,$C93+1)),0))</f>
        <v>0</v>
      </c>
      <c r="H93" s="331" cm="1">
        <f t="array" aca="1" ref="H93" ca="1">IF($B93="","",IFERROR(INDEX(INDIRECT("vd_emp_"&amp;$A93&amp;"_"&amp;H$1&amp;"_tab"),$B93+1,$C93+1)*IF($A93=2020,1,INDEX(INDIRECT("vd_ml_"&amp;$A93&amp;"_"&amp;H$1&amp;"_tab"),$B93+1,$C93+1)),0))</f>
        <v>0</v>
      </c>
      <c r="I93" s="331">
        <f ca="1"/>
        <v>0</v>
      </c>
      <c r="J93" s="25" cm="1">
        <f t="array" aca="1" ref="J93" ca="1">IF(A93="","",SUMPRODUCT(TRANSPOSE(F93:H93),pass_per_van_by_vptype)*2)</f>
        <v>0</v>
      </c>
      <c r="K93" s="25" cm="1">
        <f t="array" aca="1" ref="K93" ca="1">IF(A93="","",SUMPRODUCT(TRANSPOSE(F93:H93),pass_per_van_by_vptype,rt_miles_avg_by_vanpool_type))</f>
        <v>0</v>
      </c>
    </row>
    <row r="94" spans="1:11" x14ac:dyDescent="0.45">
      <c r="A94" s="331">
        <v>2020</v>
      </c>
      <c r="B94" s="331">
        <v>7</v>
      </c>
      <c r="C94" s="331">
        <v>7</v>
      </c>
      <c r="D94" s="331" t="s">
        <v>158</v>
      </c>
      <c r="E94" s="331" t="s">
        <v>158</v>
      </c>
      <c r="F94" s="331" cm="1">
        <f t="array" aca="1" ref="F94" ca="1">IF($B94="","",IFERROR(INDEX(INDIRECT("vd_emp_"&amp;$A94&amp;"_"&amp;F$1&amp;"_tab"),$B94+1,$C94+1)*IF($A94=2020,1,INDEX(INDIRECT("vd_ml_"&amp;$A94&amp;"_"&amp;F$1&amp;"_tab"),$B94+1,$C94+1)),0))</f>
        <v>0</v>
      </c>
      <c r="G94" s="331" cm="1">
        <f t="array" aca="1" ref="G94" ca="1">IF($B94="","",IFERROR(INDEX(INDIRECT("vd_emp_"&amp;$A94&amp;"_"&amp;G$1&amp;"_tab"),$B94+1,$C94+1)*IF($A94=2020,1,INDEX(INDIRECT("vd_ml_"&amp;$A94&amp;"_"&amp;G$1&amp;"_tab"),$B94+1,$C94+1)),0))</f>
        <v>0</v>
      </c>
      <c r="H94" s="331" cm="1">
        <f t="array" aca="1" ref="H94" ca="1">IF($B94="","",IFERROR(INDEX(INDIRECT("vd_emp_"&amp;$A94&amp;"_"&amp;H$1&amp;"_tab"),$B94+1,$C94+1)*IF($A94=2020,1,INDEX(INDIRECT("vd_ml_"&amp;$A94&amp;"_"&amp;H$1&amp;"_tab"),$B94+1,$C94+1)),0))</f>
        <v>0</v>
      </c>
      <c r="I94" s="331">
        <f ca="1"/>
        <v>0</v>
      </c>
      <c r="J94" s="25" cm="1">
        <f t="array" aca="1" ref="J94" ca="1">IF(A94="","",SUMPRODUCT(TRANSPOSE(F94:H94),pass_per_van_by_vptype)*2)</f>
        <v>0</v>
      </c>
      <c r="K94" s="25" cm="1">
        <f t="array" aca="1" ref="K94" ca="1">IF(A94="","",SUMPRODUCT(TRANSPOSE(F94:H94),pass_per_van_by_vptype,rt_miles_avg_by_vanpool_type))</f>
        <v>0</v>
      </c>
    </row>
    <row r="95" spans="1:11" x14ac:dyDescent="0.45">
      <c r="A95" s="331">
        <v>2020</v>
      </c>
      <c r="B95" s="331">
        <v>7</v>
      </c>
      <c r="C95" s="331">
        <v>8</v>
      </c>
      <c r="D95" s="331" t="s">
        <v>158</v>
      </c>
      <c r="E95" s="331" t="s">
        <v>159</v>
      </c>
      <c r="F95" s="331" cm="1">
        <f t="array" aca="1" ref="F95" ca="1">IF($B95="","",IFERROR(INDEX(INDIRECT("vd_emp_"&amp;$A95&amp;"_"&amp;F$1&amp;"_tab"),$B95+1,$C95+1)*IF($A95=2020,1,INDEX(INDIRECT("vd_ml_"&amp;$A95&amp;"_"&amp;F$1&amp;"_tab"),$B95+1,$C95+1)),0))</f>
        <v>0</v>
      </c>
      <c r="G95" s="331" cm="1">
        <f t="array" aca="1" ref="G95" ca="1">IF($B95="","",IFERROR(INDEX(INDIRECT("vd_emp_"&amp;$A95&amp;"_"&amp;G$1&amp;"_tab"),$B95+1,$C95+1)*IF($A95=2020,1,INDEX(INDIRECT("vd_ml_"&amp;$A95&amp;"_"&amp;G$1&amp;"_tab"),$B95+1,$C95+1)),0))</f>
        <v>0</v>
      </c>
      <c r="H95" s="331" cm="1">
        <f t="array" aca="1" ref="H95" ca="1">IF($B95="","",IFERROR(INDEX(INDIRECT("vd_emp_"&amp;$A95&amp;"_"&amp;H$1&amp;"_tab"),$B95+1,$C95+1)*IF($A95=2020,1,INDEX(INDIRECT("vd_ml_"&amp;$A95&amp;"_"&amp;H$1&amp;"_tab"),$B95+1,$C95+1)),0))</f>
        <v>0</v>
      </c>
      <c r="I95" s="331">
        <f ca="1"/>
        <v>0</v>
      </c>
      <c r="J95" s="25" cm="1">
        <f t="array" aca="1" ref="J95" ca="1">IF(A95="","",SUMPRODUCT(TRANSPOSE(F95:H95),pass_per_van_by_vptype)*2)</f>
        <v>0</v>
      </c>
      <c r="K95" s="25" cm="1">
        <f t="array" aca="1" ref="K95" ca="1">IF(A95="","",SUMPRODUCT(TRANSPOSE(F95:H95),pass_per_van_by_vptype,rt_miles_avg_by_vanpool_type))</f>
        <v>0</v>
      </c>
    </row>
    <row r="96" spans="1:11" x14ac:dyDescent="0.45">
      <c r="A96" s="331">
        <v>2020</v>
      </c>
      <c r="B96" s="331">
        <v>7</v>
      </c>
      <c r="C96" s="331">
        <v>9</v>
      </c>
      <c r="D96" s="331" t="s">
        <v>158</v>
      </c>
      <c r="E96" s="331" t="s">
        <v>160</v>
      </c>
      <c r="F96" s="331" cm="1">
        <f t="array" aca="1" ref="F96" ca="1">IF($B96="","",IFERROR(INDEX(INDIRECT("vd_emp_"&amp;$A96&amp;"_"&amp;F$1&amp;"_tab"),$B96+1,$C96+1)*IF($A96=2020,1,INDEX(INDIRECT("vd_ml_"&amp;$A96&amp;"_"&amp;F$1&amp;"_tab"),$B96+1,$C96+1)),0))</f>
        <v>0</v>
      </c>
      <c r="G96" s="331" cm="1">
        <f t="array" aca="1" ref="G96" ca="1">IF($B96="","",IFERROR(INDEX(INDIRECT("vd_emp_"&amp;$A96&amp;"_"&amp;G$1&amp;"_tab"),$B96+1,$C96+1)*IF($A96=2020,1,INDEX(INDIRECT("vd_ml_"&amp;$A96&amp;"_"&amp;G$1&amp;"_tab"),$B96+1,$C96+1)),0))</f>
        <v>0</v>
      </c>
      <c r="H96" s="331" cm="1">
        <f t="array" aca="1" ref="H96" ca="1">IF($B96="","",IFERROR(INDEX(INDIRECT("vd_emp_"&amp;$A96&amp;"_"&amp;H$1&amp;"_tab"),$B96+1,$C96+1)*IF($A96=2020,1,INDEX(INDIRECT("vd_ml_"&amp;$A96&amp;"_"&amp;H$1&amp;"_tab"),$B96+1,$C96+1)),0))</f>
        <v>0</v>
      </c>
      <c r="I96" s="331">
        <f ca="1"/>
        <v>0</v>
      </c>
      <c r="J96" s="25" cm="1">
        <f t="array" aca="1" ref="J96" ca="1">IF(A96="","",SUMPRODUCT(TRANSPOSE(F96:H96),pass_per_van_by_vptype)*2)</f>
        <v>0</v>
      </c>
      <c r="K96" s="25" cm="1">
        <f t="array" aca="1" ref="K96" ca="1">IF(A96="","",SUMPRODUCT(TRANSPOSE(F96:H96),pass_per_van_by_vptype,rt_miles_avg_by_vanpool_type))</f>
        <v>0</v>
      </c>
    </row>
    <row r="97" spans="1:11" x14ac:dyDescent="0.45">
      <c r="A97" s="331">
        <v>2020</v>
      </c>
      <c r="B97" s="331">
        <v>7</v>
      </c>
      <c r="C97" s="331">
        <v>10</v>
      </c>
      <c r="D97" s="331" t="s">
        <v>158</v>
      </c>
      <c r="E97" s="331" t="s">
        <v>161</v>
      </c>
      <c r="F97" s="331" cm="1">
        <f t="array" aca="1" ref="F97" ca="1">IF($B97="","",IFERROR(INDEX(INDIRECT("vd_emp_"&amp;$A97&amp;"_"&amp;F$1&amp;"_tab"),$B97+1,$C97+1)*IF($A97=2020,1,INDEX(INDIRECT("vd_ml_"&amp;$A97&amp;"_"&amp;F$1&amp;"_tab"),$B97+1,$C97+1)),0))</f>
        <v>0</v>
      </c>
      <c r="G97" s="331" cm="1">
        <f t="array" aca="1" ref="G97" ca="1">IF($B97="","",IFERROR(INDEX(INDIRECT("vd_emp_"&amp;$A97&amp;"_"&amp;G$1&amp;"_tab"),$B97+1,$C97+1)*IF($A97=2020,1,INDEX(INDIRECT("vd_ml_"&amp;$A97&amp;"_"&amp;G$1&amp;"_tab"),$B97+1,$C97+1)),0))</f>
        <v>0</v>
      </c>
      <c r="H97" s="331" cm="1">
        <f t="array" aca="1" ref="H97" ca="1">IF($B97="","",IFERROR(INDEX(INDIRECT("vd_emp_"&amp;$A97&amp;"_"&amp;H$1&amp;"_tab"),$B97+1,$C97+1)*IF($A97=2020,1,INDEX(INDIRECT("vd_ml_"&amp;$A97&amp;"_"&amp;H$1&amp;"_tab"),$B97+1,$C97+1)),0))</f>
        <v>0</v>
      </c>
      <c r="I97" s="331">
        <f ca="1"/>
        <v>0</v>
      </c>
      <c r="J97" s="25" cm="1">
        <f t="array" aca="1" ref="J97" ca="1">IF(A97="","",SUMPRODUCT(TRANSPOSE(F97:H97),pass_per_van_by_vptype)*2)</f>
        <v>0</v>
      </c>
      <c r="K97" s="25" cm="1">
        <f t="array" aca="1" ref="K97" ca="1">IF(A97="","",SUMPRODUCT(TRANSPOSE(F97:H97),pass_per_van_by_vptype,rt_miles_avg_by_vanpool_type))</f>
        <v>0</v>
      </c>
    </row>
    <row r="98" spans="1:11" x14ac:dyDescent="0.45">
      <c r="A98" s="331">
        <v>2020</v>
      </c>
      <c r="B98" s="331">
        <v>7</v>
      </c>
      <c r="C98" s="331">
        <v>11</v>
      </c>
      <c r="D98" s="331" t="s">
        <v>158</v>
      </c>
      <c r="E98" s="331" t="s">
        <v>162</v>
      </c>
      <c r="F98" s="331" cm="1">
        <f t="array" aca="1" ref="F98" ca="1">IF($B98="","",IFERROR(INDEX(INDIRECT("vd_emp_"&amp;$A98&amp;"_"&amp;F$1&amp;"_tab"),$B98+1,$C98+1)*IF($A98=2020,1,INDEX(INDIRECT("vd_ml_"&amp;$A98&amp;"_"&amp;F$1&amp;"_tab"),$B98+1,$C98+1)),0))</f>
        <v>0</v>
      </c>
      <c r="G98" s="331" cm="1">
        <f t="array" aca="1" ref="G98" ca="1">IF($B98="","",IFERROR(INDEX(INDIRECT("vd_emp_"&amp;$A98&amp;"_"&amp;G$1&amp;"_tab"),$B98+1,$C98+1)*IF($A98=2020,1,INDEX(INDIRECT("vd_ml_"&amp;$A98&amp;"_"&amp;G$1&amp;"_tab"),$B98+1,$C98+1)),0))</f>
        <v>0</v>
      </c>
      <c r="H98" s="331" cm="1">
        <f t="array" aca="1" ref="H98" ca="1">IF($B98="","",IFERROR(INDEX(INDIRECT("vd_emp_"&amp;$A98&amp;"_"&amp;H$1&amp;"_tab"),$B98+1,$C98+1)*IF($A98=2020,1,INDEX(INDIRECT("vd_ml_"&amp;$A98&amp;"_"&amp;H$1&amp;"_tab"),$B98+1,$C98+1)),0))</f>
        <v>0</v>
      </c>
      <c r="I98" s="331">
        <f ca="1"/>
        <v>0</v>
      </c>
      <c r="J98" s="25" cm="1">
        <f t="array" aca="1" ref="J98" ca="1">IF(A98="","",SUMPRODUCT(TRANSPOSE(F98:H98),pass_per_van_by_vptype)*2)</f>
        <v>0</v>
      </c>
      <c r="K98" s="25" cm="1">
        <f t="array" aca="1" ref="K98" ca="1">IF(A98="","",SUMPRODUCT(TRANSPOSE(F98:H98),pass_per_van_by_vptype,rt_miles_avg_by_vanpool_type))</f>
        <v>0</v>
      </c>
    </row>
    <row r="99" spans="1:11" x14ac:dyDescent="0.45">
      <c r="A99" s="331">
        <v>2020</v>
      </c>
      <c r="B99" s="331">
        <v>8</v>
      </c>
      <c r="C99" s="331">
        <v>0</v>
      </c>
      <c r="D99" s="331" t="s">
        <v>159</v>
      </c>
      <c r="E99" s="331" t="s">
        <v>151</v>
      </c>
      <c r="F99" s="331" cm="1">
        <f t="array" aca="1" ref="F99" ca="1">IF($B99="","",IFERROR(INDEX(INDIRECT("vd_emp_"&amp;$A99&amp;"_"&amp;F$1&amp;"_tab"),$B99+1,$C99+1)*IF($A99=2020,1,INDEX(INDIRECT("vd_ml_"&amp;$A99&amp;"_"&amp;F$1&amp;"_tab"),$B99+1,$C99+1)),0))</f>
        <v>1</v>
      </c>
      <c r="G99" s="331" cm="1">
        <f t="array" aca="1" ref="G99" ca="1">IF($B99="","",IFERROR(INDEX(INDIRECT("vd_emp_"&amp;$A99&amp;"_"&amp;G$1&amp;"_tab"),$B99+1,$C99+1)*IF($A99=2020,1,INDEX(INDIRECT("vd_ml_"&amp;$A99&amp;"_"&amp;G$1&amp;"_tab"),$B99+1,$C99+1)),0))</f>
        <v>0</v>
      </c>
      <c r="H99" s="331" cm="1">
        <f t="array" aca="1" ref="H99" ca="1">IF($B99="","",IFERROR(INDEX(INDIRECT("vd_emp_"&amp;$A99&amp;"_"&amp;H$1&amp;"_tab"),$B99+1,$C99+1)*IF($A99=2020,1,INDEX(INDIRECT("vd_ml_"&amp;$A99&amp;"_"&amp;H$1&amp;"_tab"),$B99+1,$C99+1)),0))</f>
        <v>1</v>
      </c>
      <c r="I99" s="331">
        <f ca="1"/>
        <v>2</v>
      </c>
      <c r="J99" s="25" cm="1">
        <f t="array" aca="1" ref="J99" ca="1">IF(A99="","",SUMPRODUCT(TRANSPOSE(F99:H99),pass_per_van_by_vptype)*2)</f>
        <v>21.280971659919032</v>
      </c>
      <c r="K99" s="25" cm="1">
        <f t="array" aca="1" ref="K99" ca="1">IF(A99="","",SUMPRODUCT(TRANSPOSE(F99:H99),pass_per_van_by_vptype,rt_miles_avg_by_vanpool_type))</f>
        <v>918.06862719196693</v>
      </c>
    </row>
    <row r="100" spans="1:11" x14ac:dyDescent="0.45">
      <c r="A100" s="331">
        <v>2020</v>
      </c>
      <c r="B100" s="331">
        <v>8</v>
      </c>
      <c r="C100" s="331">
        <v>1</v>
      </c>
      <c r="D100" s="331" t="s">
        <v>159</v>
      </c>
      <c r="E100" s="331" t="s">
        <v>152</v>
      </c>
      <c r="F100" s="331" cm="1">
        <f t="array" aca="1" ref="F100" ca="1">IF($B100="","",IFERROR(INDEX(INDIRECT("vd_emp_"&amp;$A100&amp;"_"&amp;F$1&amp;"_tab"),$B100+1,$C100+1)*IF($A100=2020,1,INDEX(INDIRECT("vd_ml_"&amp;$A100&amp;"_"&amp;F$1&amp;"_tab"),$B100+1,$C100+1)),0))</f>
        <v>1</v>
      </c>
      <c r="G100" s="331" cm="1">
        <f t="array" aca="1" ref="G100" ca="1">IF($B100="","",IFERROR(INDEX(INDIRECT("vd_emp_"&amp;$A100&amp;"_"&amp;G$1&amp;"_tab"),$B100+1,$C100+1)*IF($A100=2020,1,INDEX(INDIRECT("vd_ml_"&amp;$A100&amp;"_"&amp;G$1&amp;"_tab"),$B100+1,$C100+1)),0))</f>
        <v>0</v>
      </c>
      <c r="H100" s="331" cm="1">
        <f t="array" aca="1" ref="H100" ca="1">IF($B100="","",IFERROR(INDEX(INDIRECT("vd_emp_"&amp;$A100&amp;"_"&amp;H$1&amp;"_tab"),$B100+1,$C100+1)*IF($A100=2020,1,INDEX(INDIRECT("vd_ml_"&amp;$A100&amp;"_"&amp;H$1&amp;"_tab"),$B100+1,$C100+1)),0))</f>
        <v>6</v>
      </c>
      <c r="I100" s="331">
        <f ca="1"/>
        <v>7</v>
      </c>
      <c r="J100" s="25" cm="1">
        <f t="array" aca="1" ref="J100" ca="1">IF(A100="","",SUMPRODUCT(TRANSPOSE(F100:H100),pass_per_van_by_vptype)*2)</f>
        <v>76.212145748987865</v>
      </c>
      <c r="K100" s="25" cm="1">
        <f t="array" aca="1" ref="K100" ca="1">IF(A100="","",SUMPRODUCT(TRANSPOSE(F100:H100),pass_per_van_by_vptype,rt_miles_avg_by_vanpool_type))</f>
        <v>3164.3066971503554</v>
      </c>
    </row>
    <row r="101" spans="1:11" x14ac:dyDescent="0.45">
      <c r="A101" s="331">
        <v>2020</v>
      </c>
      <c r="B101" s="331">
        <v>8</v>
      </c>
      <c r="C101" s="331">
        <v>2</v>
      </c>
      <c r="D101" s="331" t="s">
        <v>159</v>
      </c>
      <c r="E101" s="331" t="s">
        <v>153</v>
      </c>
      <c r="F101" s="331" cm="1">
        <f t="array" aca="1" ref="F101" ca="1">IF($B101="","",IFERROR(INDEX(INDIRECT("vd_emp_"&amp;$A101&amp;"_"&amp;F$1&amp;"_tab"),$B101+1,$C101+1)*IF($A101=2020,1,INDEX(INDIRECT("vd_ml_"&amp;$A101&amp;"_"&amp;F$1&amp;"_tab"),$B101+1,$C101+1)),0))</f>
        <v>0</v>
      </c>
      <c r="G101" s="331" cm="1">
        <f t="array" aca="1" ref="G101" ca="1">IF($B101="","",IFERROR(INDEX(INDIRECT("vd_emp_"&amp;$A101&amp;"_"&amp;G$1&amp;"_tab"),$B101+1,$C101+1)*IF($A101=2020,1,INDEX(INDIRECT("vd_ml_"&amp;$A101&amp;"_"&amp;G$1&amp;"_tab"),$B101+1,$C101+1)),0))</f>
        <v>0</v>
      </c>
      <c r="H101" s="331" cm="1">
        <f t="array" aca="1" ref="H101" ca="1">IF($B101="","",IFERROR(INDEX(INDIRECT("vd_emp_"&amp;$A101&amp;"_"&amp;H$1&amp;"_tab"),$B101+1,$C101+1)*IF($A101=2020,1,INDEX(INDIRECT("vd_ml_"&amp;$A101&amp;"_"&amp;H$1&amp;"_tab"),$B101+1,$C101+1)),0))</f>
        <v>0</v>
      </c>
      <c r="I101" s="331">
        <f ca="1"/>
        <v>0</v>
      </c>
      <c r="J101" s="25" cm="1">
        <f t="array" aca="1" ref="J101" ca="1">IF(A101="","",SUMPRODUCT(TRANSPOSE(F101:H101),pass_per_van_by_vptype)*2)</f>
        <v>0</v>
      </c>
      <c r="K101" s="25" cm="1">
        <f t="array" aca="1" ref="K101" ca="1">IF(A101="","",SUMPRODUCT(TRANSPOSE(F101:H101),pass_per_van_by_vptype,rt_miles_avg_by_vanpool_type))</f>
        <v>0</v>
      </c>
    </row>
    <row r="102" spans="1:11" x14ac:dyDescent="0.45">
      <c r="A102" s="331">
        <v>2020</v>
      </c>
      <c r="B102" s="331">
        <v>8</v>
      </c>
      <c r="C102" s="331">
        <v>3</v>
      </c>
      <c r="D102" s="331" t="s">
        <v>159</v>
      </c>
      <c r="E102" s="331" t="s">
        <v>154</v>
      </c>
      <c r="F102" s="331" cm="1">
        <f t="array" aca="1" ref="F102" ca="1">IF($B102="","",IFERROR(INDEX(INDIRECT("vd_emp_"&amp;$A102&amp;"_"&amp;F$1&amp;"_tab"),$B102+1,$C102+1)*IF($A102=2020,1,INDEX(INDIRECT("vd_ml_"&amp;$A102&amp;"_"&amp;F$1&amp;"_tab"),$B102+1,$C102+1)),0))</f>
        <v>0</v>
      </c>
      <c r="G102" s="331" cm="1">
        <f t="array" aca="1" ref="G102" ca="1">IF($B102="","",IFERROR(INDEX(INDIRECT("vd_emp_"&amp;$A102&amp;"_"&amp;G$1&amp;"_tab"),$B102+1,$C102+1)*IF($A102=2020,1,INDEX(INDIRECT("vd_ml_"&amp;$A102&amp;"_"&amp;G$1&amp;"_tab"),$B102+1,$C102+1)),0))</f>
        <v>0</v>
      </c>
      <c r="H102" s="331" cm="1">
        <f t="array" aca="1" ref="H102" ca="1">IF($B102="","",IFERROR(INDEX(INDIRECT("vd_emp_"&amp;$A102&amp;"_"&amp;H$1&amp;"_tab"),$B102+1,$C102+1)*IF($A102=2020,1,INDEX(INDIRECT("vd_ml_"&amp;$A102&amp;"_"&amp;H$1&amp;"_tab"),$B102+1,$C102+1)),0))</f>
        <v>0</v>
      </c>
      <c r="I102" s="331">
        <f ca="1"/>
        <v>0</v>
      </c>
      <c r="J102" s="25" cm="1">
        <f t="array" aca="1" ref="J102" ca="1">IF(A102="","",SUMPRODUCT(TRANSPOSE(F102:H102),pass_per_van_by_vptype)*2)</f>
        <v>0</v>
      </c>
      <c r="K102" s="25" cm="1">
        <f t="array" aca="1" ref="K102" ca="1">IF(A102="","",SUMPRODUCT(TRANSPOSE(F102:H102),pass_per_van_by_vptype,rt_miles_avg_by_vanpool_type))</f>
        <v>0</v>
      </c>
    </row>
    <row r="103" spans="1:11" x14ac:dyDescent="0.45">
      <c r="A103" s="331">
        <v>2020</v>
      </c>
      <c r="B103" s="331">
        <v>8</v>
      </c>
      <c r="C103" s="331">
        <v>4</v>
      </c>
      <c r="D103" s="331" t="s">
        <v>159</v>
      </c>
      <c r="E103" s="331" t="s">
        <v>155</v>
      </c>
      <c r="F103" s="331" cm="1">
        <f t="array" aca="1" ref="F103" ca="1">IF($B103="","",IFERROR(INDEX(INDIRECT("vd_emp_"&amp;$A103&amp;"_"&amp;F$1&amp;"_tab"),$B103+1,$C103+1)*IF($A103=2020,1,INDEX(INDIRECT("vd_ml_"&amp;$A103&amp;"_"&amp;F$1&amp;"_tab"),$B103+1,$C103+1)),0))</f>
        <v>3</v>
      </c>
      <c r="G103" s="331" cm="1">
        <f t="array" aca="1" ref="G103" ca="1">IF($B103="","",IFERROR(INDEX(INDIRECT("vd_emp_"&amp;$A103&amp;"_"&amp;G$1&amp;"_tab"),$B103+1,$C103+1)*IF($A103=2020,1,INDEX(INDIRECT("vd_ml_"&amp;$A103&amp;"_"&amp;G$1&amp;"_tab"),$B103+1,$C103+1)),0))</f>
        <v>0</v>
      </c>
      <c r="H103" s="331" cm="1">
        <f t="array" aca="1" ref="H103" ca="1">IF($B103="","",IFERROR(INDEX(INDIRECT("vd_emp_"&amp;$A103&amp;"_"&amp;H$1&amp;"_tab"),$B103+1,$C103+1)*IF($A103=2020,1,INDEX(INDIRECT("vd_ml_"&amp;$A103&amp;"_"&amp;H$1&amp;"_tab"),$B103+1,$C103+1)),0))</f>
        <v>4</v>
      </c>
      <c r="I103" s="331">
        <f ca="1"/>
        <v>7</v>
      </c>
      <c r="J103" s="25" cm="1">
        <f t="array" aca="1" ref="J103" ca="1">IF(A103="","",SUMPRODUCT(TRANSPOSE(F103:H103),pass_per_van_by_vptype)*2)</f>
        <v>74.829149797570864</v>
      </c>
      <c r="K103" s="25" cm="1">
        <f t="array" aca="1" ref="K103" ca="1">IF(A103="","",SUMPRODUCT(TRANSPOSE(F103:H103),pass_per_van_by_vptype,rt_miles_avg_by_vanpool_type))</f>
        <v>3203.4534955675781</v>
      </c>
    </row>
    <row r="104" spans="1:11" x14ac:dyDescent="0.45">
      <c r="A104" s="331">
        <v>2020</v>
      </c>
      <c r="B104" s="331">
        <v>8</v>
      </c>
      <c r="C104" s="331">
        <v>5</v>
      </c>
      <c r="D104" s="331" t="s">
        <v>159</v>
      </c>
      <c r="E104" s="331" t="s">
        <v>156</v>
      </c>
      <c r="F104" s="331" cm="1">
        <f t="array" aca="1" ref="F104" ca="1">IF($B104="","",IFERROR(INDEX(INDIRECT("vd_emp_"&amp;$A104&amp;"_"&amp;F$1&amp;"_tab"),$B104+1,$C104+1)*IF($A104=2020,1,INDEX(INDIRECT("vd_ml_"&amp;$A104&amp;"_"&amp;F$1&amp;"_tab"),$B104+1,$C104+1)),0))</f>
        <v>0</v>
      </c>
      <c r="G104" s="331" cm="1">
        <f t="array" aca="1" ref="G104" ca="1">IF($B104="","",IFERROR(INDEX(INDIRECT("vd_emp_"&amp;$A104&amp;"_"&amp;G$1&amp;"_tab"),$B104+1,$C104+1)*IF($A104=2020,1,INDEX(INDIRECT("vd_ml_"&amp;$A104&amp;"_"&amp;G$1&amp;"_tab"),$B104+1,$C104+1)),0))</f>
        <v>0</v>
      </c>
      <c r="H104" s="331" cm="1">
        <f t="array" aca="1" ref="H104" ca="1">IF($B104="","",IFERROR(INDEX(INDIRECT("vd_emp_"&amp;$A104&amp;"_"&amp;H$1&amp;"_tab"),$B104+1,$C104+1)*IF($A104=2020,1,INDEX(INDIRECT("vd_ml_"&amp;$A104&amp;"_"&amp;H$1&amp;"_tab"),$B104+1,$C104+1)),0))</f>
        <v>2</v>
      </c>
      <c r="I104" s="331">
        <f ca="1"/>
        <v>2</v>
      </c>
      <c r="J104" s="25" cm="1">
        <f t="array" aca="1" ref="J104" ca="1">IF(A104="","",SUMPRODUCT(TRANSPOSE(F104:H104),pass_per_van_by_vptype)*2)</f>
        <v>21.972469635627533</v>
      </c>
      <c r="K104" s="25" cm="1">
        <f t="array" aca="1" ref="K104" ca="1">IF(A104="","",SUMPRODUCT(TRANSPOSE(F104:H104),pass_per_van_by_vptype,rt_miles_avg_by_vanpool_type))</f>
        <v>898.49522798335545</v>
      </c>
    </row>
    <row r="105" spans="1:11" x14ac:dyDescent="0.45">
      <c r="A105" s="331">
        <v>2020</v>
      </c>
      <c r="B105" s="331">
        <v>8</v>
      </c>
      <c r="C105" s="331">
        <v>6</v>
      </c>
      <c r="D105" s="331" t="s">
        <v>159</v>
      </c>
      <c r="E105" s="331" t="s">
        <v>157</v>
      </c>
      <c r="F105" s="331" cm="1">
        <f t="array" aca="1" ref="F105" ca="1">IF($B105="","",IFERROR(INDEX(INDIRECT("vd_emp_"&amp;$A105&amp;"_"&amp;F$1&amp;"_tab"),$B105+1,$C105+1)*IF($A105=2020,1,INDEX(INDIRECT("vd_ml_"&amp;$A105&amp;"_"&amp;F$1&amp;"_tab"),$B105+1,$C105+1)),0))</f>
        <v>0</v>
      </c>
      <c r="G105" s="331" cm="1">
        <f t="array" aca="1" ref="G105" ca="1">IF($B105="","",IFERROR(INDEX(INDIRECT("vd_emp_"&amp;$A105&amp;"_"&amp;G$1&amp;"_tab"),$B105+1,$C105+1)*IF($A105=2020,1,INDEX(INDIRECT("vd_ml_"&amp;$A105&amp;"_"&amp;G$1&amp;"_tab"),$B105+1,$C105+1)),0))</f>
        <v>0</v>
      </c>
      <c r="H105" s="331" cm="1">
        <f t="array" aca="1" ref="H105" ca="1">IF($B105="","",IFERROR(INDEX(INDIRECT("vd_emp_"&amp;$A105&amp;"_"&amp;H$1&amp;"_tab"),$B105+1,$C105+1)*IF($A105=2020,1,INDEX(INDIRECT("vd_ml_"&amp;$A105&amp;"_"&amp;H$1&amp;"_tab"),$B105+1,$C105+1)),0))</f>
        <v>0</v>
      </c>
      <c r="I105" s="331">
        <f ca="1"/>
        <v>0</v>
      </c>
      <c r="J105" s="25" cm="1">
        <f t="array" aca="1" ref="J105" ca="1">IF(A105="","",SUMPRODUCT(TRANSPOSE(F105:H105),pass_per_van_by_vptype)*2)</f>
        <v>0</v>
      </c>
      <c r="K105" s="25" cm="1">
        <f t="array" aca="1" ref="K105" ca="1">IF(A105="","",SUMPRODUCT(TRANSPOSE(F105:H105),pass_per_van_by_vptype,rt_miles_avg_by_vanpool_type))</f>
        <v>0</v>
      </c>
    </row>
    <row r="106" spans="1:11" x14ac:dyDescent="0.45">
      <c r="A106" s="331">
        <v>2020</v>
      </c>
      <c r="B106" s="331">
        <v>8</v>
      </c>
      <c r="C106" s="331">
        <v>7</v>
      </c>
      <c r="D106" s="331" t="s">
        <v>159</v>
      </c>
      <c r="E106" s="331" t="s">
        <v>158</v>
      </c>
      <c r="F106" s="331" cm="1">
        <f t="array" aca="1" ref="F106" ca="1">IF($B106="","",IFERROR(INDEX(INDIRECT("vd_emp_"&amp;$A106&amp;"_"&amp;F$1&amp;"_tab"),$B106+1,$C106+1)*IF($A106=2020,1,INDEX(INDIRECT("vd_ml_"&amp;$A106&amp;"_"&amp;F$1&amp;"_tab"),$B106+1,$C106+1)),0))</f>
        <v>0</v>
      </c>
      <c r="G106" s="331" cm="1">
        <f t="array" aca="1" ref="G106" ca="1">IF($B106="","",IFERROR(INDEX(INDIRECT("vd_emp_"&amp;$A106&amp;"_"&amp;G$1&amp;"_tab"),$B106+1,$C106+1)*IF($A106=2020,1,INDEX(INDIRECT("vd_ml_"&amp;$A106&amp;"_"&amp;G$1&amp;"_tab"),$B106+1,$C106+1)),0))</f>
        <v>0</v>
      </c>
      <c r="H106" s="331" cm="1">
        <f t="array" aca="1" ref="H106" ca="1">IF($B106="","",IFERROR(INDEX(INDIRECT("vd_emp_"&amp;$A106&amp;"_"&amp;H$1&amp;"_tab"),$B106+1,$C106+1)*IF($A106=2020,1,INDEX(INDIRECT("vd_ml_"&amp;$A106&amp;"_"&amp;H$1&amp;"_tab"),$B106+1,$C106+1)),0))</f>
        <v>0</v>
      </c>
      <c r="I106" s="331">
        <f ca="1"/>
        <v>0</v>
      </c>
      <c r="J106" s="25" cm="1">
        <f t="array" aca="1" ref="J106" ca="1">IF(A106="","",SUMPRODUCT(TRANSPOSE(F106:H106),pass_per_van_by_vptype)*2)</f>
        <v>0</v>
      </c>
      <c r="K106" s="25" cm="1">
        <f t="array" aca="1" ref="K106" ca="1">IF(A106="","",SUMPRODUCT(TRANSPOSE(F106:H106),pass_per_van_by_vptype,rt_miles_avg_by_vanpool_type))</f>
        <v>0</v>
      </c>
    </row>
    <row r="107" spans="1:11" x14ac:dyDescent="0.45">
      <c r="A107" s="331">
        <v>2020</v>
      </c>
      <c r="B107" s="331">
        <v>8</v>
      </c>
      <c r="C107" s="331">
        <v>8</v>
      </c>
      <c r="D107" s="331" t="s">
        <v>159</v>
      </c>
      <c r="E107" s="331" t="s">
        <v>159</v>
      </c>
      <c r="F107" s="331" cm="1">
        <f t="array" aca="1" ref="F107" ca="1">IF($B107="","",IFERROR(INDEX(INDIRECT("vd_emp_"&amp;$A107&amp;"_"&amp;F$1&amp;"_tab"),$B107+1,$C107+1)*IF($A107=2020,1,INDEX(INDIRECT("vd_ml_"&amp;$A107&amp;"_"&amp;F$1&amp;"_tab"),$B107+1,$C107+1)),0))</f>
        <v>0</v>
      </c>
      <c r="G107" s="331" cm="1">
        <f t="array" aca="1" ref="G107" ca="1">IF($B107="","",IFERROR(INDEX(INDIRECT("vd_emp_"&amp;$A107&amp;"_"&amp;G$1&amp;"_tab"),$B107+1,$C107+1)*IF($A107=2020,1,INDEX(INDIRECT("vd_ml_"&amp;$A107&amp;"_"&amp;G$1&amp;"_tab"),$B107+1,$C107+1)),0))</f>
        <v>0</v>
      </c>
      <c r="H107" s="331" cm="1">
        <f t="array" aca="1" ref="H107" ca="1">IF($B107="","",IFERROR(INDEX(INDIRECT("vd_emp_"&amp;$A107&amp;"_"&amp;H$1&amp;"_tab"),$B107+1,$C107+1)*IF($A107=2020,1,INDEX(INDIRECT("vd_ml_"&amp;$A107&amp;"_"&amp;H$1&amp;"_tab"),$B107+1,$C107+1)),0))</f>
        <v>0</v>
      </c>
      <c r="I107" s="331">
        <f ca="1"/>
        <v>0</v>
      </c>
      <c r="J107" s="25" cm="1">
        <f t="array" aca="1" ref="J107" ca="1">IF(A107="","",SUMPRODUCT(TRANSPOSE(F107:H107),pass_per_van_by_vptype)*2)</f>
        <v>0</v>
      </c>
      <c r="K107" s="25" cm="1">
        <f t="array" aca="1" ref="K107" ca="1">IF(A107="","",SUMPRODUCT(TRANSPOSE(F107:H107),pass_per_van_by_vptype,rt_miles_avg_by_vanpool_type))</f>
        <v>0</v>
      </c>
    </row>
    <row r="108" spans="1:11" x14ac:dyDescent="0.45">
      <c r="A108" s="331">
        <v>2020</v>
      </c>
      <c r="B108" s="331">
        <v>8</v>
      </c>
      <c r="C108" s="331">
        <v>9</v>
      </c>
      <c r="D108" s="331" t="s">
        <v>159</v>
      </c>
      <c r="E108" s="331" t="s">
        <v>160</v>
      </c>
      <c r="F108" s="331" cm="1">
        <f t="array" aca="1" ref="F108" ca="1">IF($B108="","",IFERROR(INDEX(INDIRECT("vd_emp_"&amp;$A108&amp;"_"&amp;F$1&amp;"_tab"),$B108+1,$C108+1)*IF($A108=2020,1,INDEX(INDIRECT("vd_ml_"&amp;$A108&amp;"_"&amp;F$1&amp;"_tab"),$B108+1,$C108+1)),0))</f>
        <v>0</v>
      </c>
      <c r="G108" s="331" cm="1">
        <f t="array" aca="1" ref="G108" ca="1">IF($B108="","",IFERROR(INDEX(INDIRECT("vd_emp_"&amp;$A108&amp;"_"&amp;G$1&amp;"_tab"),$B108+1,$C108+1)*IF($A108=2020,1,INDEX(INDIRECT("vd_ml_"&amp;$A108&amp;"_"&amp;G$1&amp;"_tab"),$B108+1,$C108+1)),0))</f>
        <v>0</v>
      </c>
      <c r="H108" s="331" cm="1">
        <f t="array" aca="1" ref="H108" ca="1">IF($B108="","",IFERROR(INDEX(INDIRECT("vd_emp_"&amp;$A108&amp;"_"&amp;H$1&amp;"_tab"),$B108+1,$C108+1)*IF($A108=2020,1,INDEX(INDIRECT("vd_ml_"&amp;$A108&amp;"_"&amp;H$1&amp;"_tab"),$B108+1,$C108+1)),0))</f>
        <v>0</v>
      </c>
      <c r="I108" s="331">
        <f ca="1"/>
        <v>0</v>
      </c>
      <c r="J108" s="25" cm="1">
        <f t="array" aca="1" ref="J108" ca="1">IF(A108="","",SUMPRODUCT(TRANSPOSE(F108:H108),pass_per_van_by_vptype)*2)</f>
        <v>0</v>
      </c>
      <c r="K108" s="25" cm="1">
        <f t="array" aca="1" ref="K108" ca="1">IF(A108="","",SUMPRODUCT(TRANSPOSE(F108:H108),pass_per_van_by_vptype,rt_miles_avg_by_vanpool_type))</f>
        <v>0</v>
      </c>
    </row>
    <row r="109" spans="1:11" x14ac:dyDescent="0.45">
      <c r="A109" s="331">
        <v>2020</v>
      </c>
      <c r="B109" s="331">
        <v>8</v>
      </c>
      <c r="C109" s="331">
        <v>10</v>
      </c>
      <c r="D109" s="331" t="s">
        <v>159</v>
      </c>
      <c r="E109" s="331" t="s">
        <v>161</v>
      </c>
      <c r="F109" s="331" cm="1">
        <f t="array" aca="1" ref="F109" ca="1">IF($B109="","",IFERROR(INDEX(INDIRECT("vd_emp_"&amp;$A109&amp;"_"&amp;F$1&amp;"_tab"),$B109+1,$C109+1)*IF($A109=2020,1,INDEX(INDIRECT("vd_ml_"&amp;$A109&amp;"_"&amp;F$1&amp;"_tab"),$B109+1,$C109+1)),0))</f>
        <v>0</v>
      </c>
      <c r="G109" s="331" cm="1">
        <f t="array" aca="1" ref="G109" ca="1">IF($B109="","",IFERROR(INDEX(INDIRECT("vd_emp_"&amp;$A109&amp;"_"&amp;G$1&amp;"_tab"),$B109+1,$C109+1)*IF($A109=2020,1,INDEX(INDIRECT("vd_ml_"&amp;$A109&amp;"_"&amp;G$1&amp;"_tab"),$B109+1,$C109+1)),0))</f>
        <v>0</v>
      </c>
      <c r="H109" s="331" cm="1">
        <f t="array" aca="1" ref="H109" ca="1">IF($B109="","",IFERROR(INDEX(INDIRECT("vd_emp_"&amp;$A109&amp;"_"&amp;H$1&amp;"_tab"),$B109+1,$C109+1)*IF($A109=2020,1,INDEX(INDIRECT("vd_ml_"&amp;$A109&amp;"_"&amp;H$1&amp;"_tab"),$B109+1,$C109+1)),0))</f>
        <v>0</v>
      </c>
      <c r="I109" s="331">
        <f ca="1"/>
        <v>0</v>
      </c>
      <c r="J109" s="25" cm="1">
        <f t="array" aca="1" ref="J109" ca="1">IF(A109="","",SUMPRODUCT(TRANSPOSE(F109:H109),pass_per_van_by_vptype)*2)</f>
        <v>0</v>
      </c>
      <c r="K109" s="25" cm="1">
        <f t="array" aca="1" ref="K109" ca="1">IF(A109="","",SUMPRODUCT(TRANSPOSE(F109:H109),pass_per_van_by_vptype,rt_miles_avg_by_vanpool_type))</f>
        <v>0</v>
      </c>
    </row>
    <row r="110" spans="1:11" x14ac:dyDescent="0.45">
      <c r="A110" s="331">
        <v>2020</v>
      </c>
      <c r="B110" s="331">
        <v>8</v>
      </c>
      <c r="C110" s="331">
        <v>11</v>
      </c>
      <c r="D110" s="331" t="s">
        <v>159</v>
      </c>
      <c r="E110" s="331" t="s">
        <v>162</v>
      </c>
      <c r="F110" s="331" cm="1">
        <f t="array" aca="1" ref="F110" ca="1">IF($B110="","",IFERROR(INDEX(INDIRECT("vd_emp_"&amp;$A110&amp;"_"&amp;F$1&amp;"_tab"),$B110+1,$C110+1)*IF($A110=2020,1,INDEX(INDIRECT("vd_ml_"&amp;$A110&amp;"_"&amp;F$1&amp;"_tab"),$B110+1,$C110+1)),0))</f>
        <v>0</v>
      </c>
      <c r="G110" s="331" cm="1">
        <f t="array" aca="1" ref="G110" ca="1">IF($B110="","",IFERROR(INDEX(INDIRECT("vd_emp_"&amp;$A110&amp;"_"&amp;G$1&amp;"_tab"),$B110+1,$C110+1)*IF($A110=2020,1,INDEX(INDIRECT("vd_ml_"&amp;$A110&amp;"_"&amp;G$1&amp;"_tab"),$B110+1,$C110+1)),0))</f>
        <v>0</v>
      </c>
      <c r="H110" s="331" cm="1">
        <f t="array" aca="1" ref="H110" ca="1">IF($B110="","",IFERROR(INDEX(INDIRECT("vd_emp_"&amp;$A110&amp;"_"&amp;H$1&amp;"_tab"),$B110+1,$C110+1)*IF($A110=2020,1,INDEX(INDIRECT("vd_ml_"&amp;$A110&amp;"_"&amp;H$1&amp;"_tab"),$B110+1,$C110+1)),0))</f>
        <v>0</v>
      </c>
      <c r="I110" s="331">
        <f ca="1"/>
        <v>0</v>
      </c>
      <c r="J110" s="25" cm="1">
        <f t="array" aca="1" ref="J110" ca="1">IF(A110="","",SUMPRODUCT(TRANSPOSE(F110:H110),pass_per_van_by_vptype)*2)</f>
        <v>0</v>
      </c>
      <c r="K110" s="25" cm="1">
        <f t="array" aca="1" ref="K110" ca="1">IF(A110="","",SUMPRODUCT(TRANSPOSE(F110:H110),pass_per_van_by_vptype,rt_miles_avg_by_vanpool_type))</f>
        <v>0</v>
      </c>
    </row>
    <row r="111" spans="1:11" x14ac:dyDescent="0.45">
      <c r="A111" s="331">
        <v>2020</v>
      </c>
      <c r="B111" s="331">
        <v>9</v>
      </c>
      <c r="C111" s="331">
        <v>0</v>
      </c>
      <c r="D111" s="331" t="s">
        <v>160</v>
      </c>
      <c r="E111" s="331" t="s">
        <v>151</v>
      </c>
      <c r="F111" s="331" cm="1">
        <f t="array" aca="1" ref="F111" ca="1">IF($B111="","",IFERROR(INDEX(INDIRECT("vd_emp_"&amp;$A111&amp;"_"&amp;F$1&amp;"_tab"),$B111+1,$C111+1)*IF($A111=2020,1,INDEX(INDIRECT("vd_ml_"&amp;$A111&amp;"_"&amp;F$1&amp;"_tab"),$B111+1,$C111+1)),0))</f>
        <v>1</v>
      </c>
      <c r="G111" s="331" cm="1">
        <f t="array" aca="1" ref="G111" ca="1">IF($B111="","",IFERROR(INDEX(INDIRECT("vd_emp_"&amp;$A111&amp;"_"&amp;G$1&amp;"_tab"),$B111+1,$C111+1)*IF($A111=2020,1,INDEX(INDIRECT("vd_ml_"&amp;$A111&amp;"_"&amp;G$1&amp;"_tab"),$B111+1,$C111+1)),0))</f>
        <v>2</v>
      </c>
      <c r="H111" s="331" cm="1">
        <f t="array" aca="1" ref="H111" ca="1">IF($B111="","",IFERROR(INDEX(INDIRECT("vd_emp_"&amp;$A111&amp;"_"&amp;H$1&amp;"_tab"),$B111+1,$C111+1)*IF($A111=2020,1,INDEX(INDIRECT("vd_ml_"&amp;$A111&amp;"_"&amp;H$1&amp;"_tab"),$B111+1,$C111+1)),0))</f>
        <v>11</v>
      </c>
      <c r="I111" s="331">
        <f ca="1"/>
        <v>14</v>
      </c>
      <c r="J111" s="25" cm="1">
        <f t="array" aca="1" ref="J111" ca="1">IF(A111="","",SUMPRODUCT(TRANSPOSE(F111:H111),pass_per_van_by_vptype)*2)</f>
        <v>151.79027635979583</v>
      </c>
      <c r="K111" s="25" cm="1">
        <f t="array" aca="1" ref="K111" ca="1">IF(A111="","",SUMPRODUCT(TRANSPOSE(F111:H111),pass_per_van_by_vptype,rt_miles_avg_by_vanpool_type))</f>
        <v>6314.0082790968991</v>
      </c>
    </row>
    <row r="112" spans="1:11" x14ac:dyDescent="0.45">
      <c r="A112" s="331">
        <v>2020</v>
      </c>
      <c r="B112" s="331">
        <v>9</v>
      </c>
      <c r="C112" s="331">
        <v>1</v>
      </c>
      <c r="D112" s="331" t="s">
        <v>160</v>
      </c>
      <c r="E112" s="331" t="s">
        <v>152</v>
      </c>
      <c r="F112" s="331" cm="1">
        <f t="array" aca="1" ref="F112" ca="1">IF($B112="","",IFERROR(INDEX(INDIRECT("vd_emp_"&amp;$A112&amp;"_"&amp;F$1&amp;"_tab"),$B112+1,$C112+1)*IF($A112=2020,1,INDEX(INDIRECT("vd_ml_"&amp;$A112&amp;"_"&amp;F$1&amp;"_tab"),$B112+1,$C112+1)),0))</f>
        <v>0</v>
      </c>
      <c r="G112" s="331" cm="1">
        <f t="array" aca="1" ref="G112" ca="1">IF($B112="","",IFERROR(INDEX(INDIRECT("vd_emp_"&amp;$A112&amp;"_"&amp;G$1&amp;"_tab"),$B112+1,$C112+1)*IF($A112=2020,1,INDEX(INDIRECT("vd_ml_"&amp;$A112&amp;"_"&amp;G$1&amp;"_tab"),$B112+1,$C112+1)),0))</f>
        <v>0</v>
      </c>
      <c r="H112" s="331" cm="1">
        <f t="array" aca="1" ref="H112" ca="1">IF($B112="","",IFERROR(INDEX(INDIRECT("vd_emp_"&amp;$A112&amp;"_"&amp;H$1&amp;"_tab"),$B112+1,$C112+1)*IF($A112=2020,1,INDEX(INDIRECT("vd_ml_"&amp;$A112&amp;"_"&amp;H$1&amp;"_tab"),$B112+1,$C112+1)),0))</f>
        <v>1</v>
      </c>
      <c r="I112" s="331">
        <f ca="1"/>
        <v>1</v>
      </c>
      <c r="J112" s="25" cm="1">
        <f t="array" aca="1" ref="J112" ca="1">IF(A112="","",SUMPRODUCT(TRANSPOSE(F112:H112),pass_per_van_by_vptype)*2)</f>
        <v>10.986234817813767</v>
      </c>
      <c r="K112" s="25" cm="1">
        <f t="array" aca="1" ref="K112" ca="1">IF(A112="","",SUMPRODUCT(TRANSPOSE(F112:H112),pass_per_van_by_vptype,rt_miles_avg_by_vanpool_type))</f>
        <v>449.24761399167772</v>
      </c>
    </row>
    <row r="113" spans="1:11" x14ac:dyDescent="0.45">
      <c r="A113" s="331">
        <v>2020</v>
      </c>
      <c r="B113" s="331">
        <v>9</v>
      </c>
      <c r="C113" s="331">
        <v>2</v>
      </c>
      <c r="D113" s="331" t="s">
        <v>160</v>
      </c>
      <c r="E113" s="331" t="s">
        <v>153</v>
      </c>
      <c r="F113" s="331" cm="1">
        <f t="array" aca="1" ref="F113" ca="1">IF($B113="","",IFERROR(INDEX(INDIRECT("vd_emp_"&amp;$A113&amp;"_"&amp;F$1&amp;"_tab"),$B113+1,$C113+1)*IF($A113=2020,1,INDEX(INDIRECT("vd_ml_"&amp;$A113&amp;"_"&amp;F$1&amp;"_tab"),$B113+1,$C113+1)),0))</f>
        <v>0</v>
      </c>
      <c r="G113" s="331" cm="1">
        <f t="array" aca="1" ref="G113" ca="1">IF($B113="","",IFERROR(INDEX(INDIRECT("vd_emp_"&amp;$A113&amp;"_"&amp;G$1&amp;"_tab"),$B113+1,$C113+1)*IF($A113=2020,1,INDEX(INDIRECT("vd_ml_"&amp;$A113&amp;"_"&amp;G$1&amp;"_tab"),$B113+1,$C113+1)),0))</f>
        <v>0</v>
      </c>
      <c r="H113" s="331" cm="1">
        <f t="array" aca="1" ref="H113" ca="1">IF($B113="","",IFERROR(INDEX(INDIRECT("vd_emp_"&amp;$A113&amp;"_"&amp;H$1&amp;"_tab"),$B113+1,$C113+1)*IF($A113=2020,1,INDEX(INDIRECT("vd_ml_"&amp;$A113&amp;"_"&amp;H$1&amp;"_tab"),$B113+1,$C113+1)),0))</f>
        <v>0</v>
      </c>
      <c r="I113" s="331">
        <f ca="1"/>
        <v>0</v>
      </c>
      <c r="J113" s="25" cm="1">
        <f t="array" aca="1" ref="J113" ca="1">IF(A113="","",SUMPRODUCT(TRANSPOSE(F113:H113),pass_per_van_by_vptype)*2)</f>
        <v>0</v>
      </c>
      <c r="K113" s="25" cm="1">
        <f t="array" aca="1" ref="K113" ca="1">IF(A113="","",SUMPRODUCT(TRANSPOSE(F113:H113),pass_per_van_by_vptype,rt_miles_avg_by_vanpool_type))</f>
        <v>0</v>
      </c>
    </row>
    <row r="114" spans="1:11" x14ac:dyDescent="0.45">
      <c r="A114" s="331">
        <v>2020</v>
      </c>
      <c r="B114" s="331">
        <v>9</v>
      </c>
      <c r="C114" s="331">
        <v>3</v>
      </c>
      <c r="D114" s="331" t="s">
        <v>160</v>
      </c>
      <c r="E114" s="331" t="s">
        <v>154</v>
      </c>
      <c r="F114" s="331" cm="1">
        <f t="array" aca="1" ref="F114" ca="1">IF($B114="","",IFERROR(INDEX(INDIRECT("vd_emp_"&amp;$A114&amp;"_"&amp;F$1&amp;"_tab"),$B114+1,$C114+1)*IF($A114=2020,1,INDEX(INDIRECT("vd_ml_"&amp;$A114&amp;"_"&amp;F$1&amp;"_tab"),$B114+1,$C114+1)),0))</f>
        <v>0</v>
      </c>
      <c r="G114" s="331" cm="1">
        <f t="array" aca="1" ref="G114" ca="1">IF($B114="","",IFERROR(INDEX(INDIRECT("vd_emp_"&amp;$A114&amp;"_"&amp;G$1&amp;"_tab"),$B114+1,$C114+1)*IF($A114=2020,1,INDEX(INDIRECT("vd_ml_"&amp;$A114&amp;"_"&amp;G$1&amp;"_tab"),$B114+1,$C114+1)),0))</f>
        <v>0</v>
      </c>
      <c r="H114" s="331" cm="1">
        <f t="array" aca="1" ref="H114" ca="1">IF($B114="","",IFERROR(INDEX(INDIRECT("vd_emp_"&amp;$A114&amp;"_"&amp;H$1&amp;"_tab"),$B114+1,$C114+1)*IF($A114=2020,1,INDEX(INDIRECT("vd_ml_"&amp;$A114&amp;"_"&amp;H$1&amp;"_tab"),$B114+1,$C114+1)),0))</f>
        <v>0</v>
      </c>
      <c r="I114" s="331">
        <f ca="1"/>
        <v>0</v>
      </c>
      <c r="J114" s="25" cm="1">
        <f t="array" aca="1" ref="J114" ca="1">IF(A114="","",SUMPRODUCT(TRANSPOSE(F114:H114),pass_per_van_by_vptype)*2)</f>
        <v>0</v>
      </c>
      <c r="K114" s="25" cm="1">
        <f t="array" aca="1" ref="K114" ca="1">IF(A114="","",SUMPRODUCT(TRANSPOSE(F114:H114),pass_per_van_by_vptype,rt_miles_avg_by_vanpool_type))</f>
        <v>0</v>
      </c>
    </row>
    <row r="115" spans="1:11" x14ac:dyDescent="0.45">
      <c r="A115" s="331">
        <v>2020</v>
      </c>
      <c r="B115" s="331">
        <v>9</v>
      </c>
      <c r="C115" s="331">
        <v>4</v>
      </c>
      <c r="D115" s="331" t="s">
        <v>160</v>
      </c>
      <c r="E115" s="331" t="s">
        <v>155</v>
      </c>
      <c r="F115" s="331" cm="1">
        <f t="array" aca="1" ref="F115" ca="1">IF($B115="","",IFERROR(INDEX(INDIRECT("vd_emp_"&amp;$A115&amp;"_"&amp;F$1&amp;"_tab"),$B115+1,$C115+1)*IF($A115=2020,1,INDEX(INDIRECT("vd_ml_"&amp;$A115&amp;"_"&amp;F$1&amp;"_tab"),$B115+1,$C115+1)),0))</f>
        <v>0</v>
      </c>
      <c r="G115" s="331" cm="1">
        <f t="array" aca="1" ref="G115" ca="1">IF($B115="","",IFERROR(INDEX(INDIRECT("vd_emp_"&amp;$A115&amp;"_"&amp;G$1&amp;"_tab"),$B115+1,$C115+1)*IF($A115=2020,1,INDEX(INDIRECT("vd_ml_"&amp;$A115&amp;"_"&amp;G$1&amp;"_tab"),$B115+1,$C115+1)),0))</f>
        <v>0</v>
      </c>
      <c r="H115" s="331" cm="1">
        <f t="array" aca="1" ref="H115" ca="1">IF($B115="","",IFERROR(INDEX(INDIRECT("vd_emp_"&amp;$A115&amp;"_"&amp;H$1&amp;"_tab"),$B115+1,$C115+1)*IF($A115=2020,1,INDEX(INDIRECT("vd_ml_"&amp;$A115&amp;"_"&amp;H$1&amp;"_tab"),$B115+1,$C115+1)),0))</f>
        <v>0</v>
      </c>
      <c r="I115" s="331">
        <f ca="1"/>
        <v>0</v>
      </c>
      <c r="J115" s="25" cm="1">
        <f t="array" aca="1" ref="J115" ca="1">IF(A115="","",SUMPRODUCT(TRANSPOSE(F115:H115),pass_per_van_by_vptype)*2)</f>
        <v>0</v>
      </c>
      <c r="K115" s="25" cm="1">
        <f t="array" aca="1" ref="K115" ca="1">IF(A115="","",SUMPRODUCT(TRANSPOSE(F115:H115),pass_per_van_by_vptype,rt_miles_avg_by_vanpool_type))</f>
        <v>0</v>
      </c>
    </row>
    <row r="116" spans="1:11" x14ac:dyDescent="0.45">
      <c r="A116" s="331">
        <v>2020</v>
      </c>
      <c r="B116" s="331">
        <v>9</v>
      </c>
      <c r="C116" s="331">
        <v>5</v>
      </c>
      <c r="D116" s="331" t="s">
        <v>160</v>
      </c>
      <c r="E116" s="331" t="s">
        <v>156</v>
      </c>
      <c r="F116" s="331" cm="1">
        <f t="array" aca="1" ref="F116" ca="1">IF($B116="","",IFERROR(INDEX(INDIRECT("vd_emp_"&amp;$A116&amp;"_"&amp;F$1&amp;"_tab"),$B116+1,$C116+1)*IF($A116=2020,1,INDEX(INDIRECT("vd_ml_"&amp;$A116&amp;"_"&amp;F$1&amp;"_tab"),$B116+1,$C116+1)),0))</f>
        <v>0</v>
      </c>
      <c r="G116" s="331" cm="1">
        <f t="array" aca="1" ref="G116" ca="1">IF($B116="","",IFERROR(INDEX(INDIRECT("vd_emp_"&amp;$A116&amp;"_"&amp;G$1&amp;"_tab"),$B116+1,$C116+1)*IF($A116=2020,1,INDEX(INDIRECT("vd_ml_"&amp;$A116&amp;"_"&amp;G$1&amp;"_tab"),$B116+1,$C116+1)),0))</f>
        <v>0</v>
      </c>
      <c r="H116" s="331" cm="1">
        <f t="array" aca="1" ref="H116" ca="1">IF($B116="","",IFERROR(INDEX(INDIRECT("vd_emp_"&amp;$A116&amp;"_"&amp;H$1&amp;"_tab"),$B116+1,$C116+1)*IF($A116=2020,1,INDEX(INDIRECT("vd_ml_"&amp;$A116&amp;"_"&amp;H$1&amp;"_tab"),$B116+1,$C116+1)),0))</f>
        <v>0</v>
      </c>
      <c r="I116" s="331">
        <f ca="1"/>
        <v>0</v>
      </c>
      <c r="J116" s="25" cm="1">
        <f t="array" aca="1" ref="J116" ca="1">IF(A116="","",SUMPRODUCT(TRANSPOSE(F116:H116),pass_per_van_by_vptype)*2)</f>
        <v>0</v>
      </c>
      <c r="K116" s="25" cm="1">
        <f t="array" aca="1" ref="K116" ca="1">IF(A116="","",SUMPRODUCT(TRANSPOSE(F116:H116),pass_per_van_by_vptype,rt_miles_avg_by_vanpool_type))</f>
        <v>0</v>
      </c>
    </row>
    <row r="117" spans="1:11" x14ac:dyDescent="0.45">
      <c r="A117" s="331">
        <v>2020</v>
      </c>
      <c r="B117" s="331">
        <v>9</v>
      </c>
      <c r="C117" s="331">
        <v>6</v>
      </c>
      <c r="D117" s="331" t="s">
        <v>160</v>
      </c>
      <c r="E117" s="331" t="s">
        <v>157</v>
      </c>
      <c r="F117" s="331" cm="1">
        <f t="array" aca="1" ref="F117" ca="1">IF($B117="","",IFERROR(INDEX(INDIRECT("vd_emp_"&amp;$A117&amp;"_"&amp;F$1&amp;"_tab"),$B117+1,$C117+1)*IF($A117=2020,1,INDEX(INDIRECT("vd_ml_"&amp;$A117&amp;"_"&amp;F$1&amp;"_tab"),$B117+1,$C117+1)),0))</f>
        <v>0</v>
      </c>
      <c r="G117" s="331" cm="1">
        <f t="array" aca="1" ref="G117" ca="1">IF($B117="","",IFERROR(INDEX(INDIRECT("vd_emp_"&amp;$A117&amp;"_"&amp;G$1&amp;"_tab"),$B117+1,$C117+1)*IF($A117=2020,1,INDEX(INDIRECT("vd_ml_"&amp;$A117&amp;"_"&amp;G$1&amp;"_tab"),$B117+1,$C117+1)),0))</f>
        <v>5</v>
      </c>
      <c r="H117" s="331" cm="1">
        <f t="array" aca="1" ref="H117" ca="1">IF($B117="","",IFERROR(INDEX(INDIRECT("vd_emp_"&amp;$A117&amp;"_"&amp;H$1&amp;"_tab"),$B117+1,$C117+1)*IF($A117=2020,1,INDEX(INDIRECT("vd_ml_"&amp;$A117&amp;"_"&amp;H$1&amp;"_tab"),$B117+1,$C117+1)),0))</f>
        <v>4</v>
      </c>
      <c r="I117" s="331">
        <f ca="1"/>
        <v>9</v>
      </c>
      <c r="J117" s="25" cm="1">
        <f t="array" aca="1" ref="J117" ca="1">IF(A117="","",SUMPRODUCT(TRANSPOSE(F117:H117),pass_per_van_by_vptype)*2)</f>
        <v>95.562330575602886</v>
      </c>
      <c r="K117" s="25" cm="1">
        <f t="array" aca="1" ref="K117" ca="1">IF(A117="","",SUMPRODUCT(TRANSPOSE(F117:H117),pass_per_van_by_vptype,rt_miles_avg_by_vanpool_type))</f>
        <v>4055.6492359370968</v>
      </c>
    </row>
    <row r="118" spans="1:11" x14ac:dyDescent="0.45">
      <c r="A118" s="331">
        <v>2020</v>
      </c>
      <c r="B118" s="331">
        <v>9</v>
      </c>
      <c r="C118" s="331">
        <v>7</v>
      </c>
      <c r="D118" s="331" t="s">
        <v>160</v>
      </c>
      <c r="E118" s="331" t="s">
        <v>158</v>
      </c>
      <c r="F118" s="331" cm="1">
        <f t="array" aca="1" ref="F118" ca="1">IF($B118="","",IFERROR(INDEX(INDIRECT("vd_emp_"&amp;$A118&amp;"_"&amp;F$1&amp;"_tab"),$B118+1,$C118+1)*IF($A118=2020,1,INDEX(INDIRECT("vd_ml_"&amp;$A118&amp;"_"&amp;F$1&amp;"_tab"),$B118+1,$C118+1)),0))</f>
        <v>0</v>
      </c>
      <c r="G118" s="331" cm="1">
        <f t="array" aca="1" ref="G118" ca="1">IF($B118="","",IFERROR(INDEX(INDIRECT("vd_emp_"&amp;$A118&amp;"_"&amp;G$1&amp;"_tab"),$B118+1,$C118+1)*IF($A118=2020,1,INDEX(INDIRECT("vd_ml_"&amp;$A118&amp;"_"&amp;G$1&amp;"_tab"),$B118+1,$C118+1)),0))</f>
        <v>0</v>
      </c>
      <c r="H118" s="331" cm="1">
        <f t="array" aca="1" ref="H118" ca="1">IF($B118="","",IFERROR(INDEX(INDIRECT("vd_emp_"&amp;$A118&amp;"_"&amp;H$1&amp;"_tab"),$B118+1,$C118+1)*IF($A118=2020,1,INDEX(INDIRECT("vd_ml_"&amp;$A118&amp;"_"&amp;H$1&amp;"_tab"),$B118+1,$C118+1)),0))</f>
        <v>0</v>
      </c>
      <c r="I118" s="331">
        <f ca="1"/>
        <v>0</v>
      </c>
      <c r="J118" s="25" cm="1">
        <f t="array" aca="1" ref="J118" ca="1">IF(A118="","",SUMPRODUCT(TRANSPOSE(F118:H118),pass_per_van_by_vptype)*2)</f>
        <v>0</v>
      </c>
      <c r="K118" s="25" cm="1">
        <f t="array" aca="1" ref="K118" ca="1">IF(A118="","",SUMPRODUCT(TRANSPOSE(F118:H118),pass_per_van_by_vptype,rt_miles_avg_by_vanpool_type))</f>
        <v>0</v>
      </c>
    </row>
    <row r="119" spans="1:11" x14ac:dyDescent="0.45">
      <c r="A119" s="331">
        <v>2020</v>
      </c>
      <c r="B119" s="331">
        <v>9</v>
      </c>
      <c r="C119" s="331">
        <v>8</v>
      </c>
      <c r="D119" s="331" t="s">
        <v>160</v>
      </c>
      <c r="E119" s="331" t="s">
        <v>159</v>
      </c>
      <c r="F119" s="331" cm="1">
        <f t="array" aca="1" ref="F119" ca="1">IF($B119="","",IFERROR(INDEX(INDIRECT("vd_emp_"&amp;$A119&amp;"_"&amp;F$1&amp;"_tab"),$B119+1,$C119+1)*IF($A119=2020,1,INDEX(INDIRECT("vd_ml_"&amp;$A119&amp;"_"&amp;F$1&amp;"_tab"),$B119+1,$C119+1)),0))</f>
        <v>0</v>
      </c>
      <c r="G119" s="331" cm="1">
        <f t="array" aca="1" ref="G119" ca="1">IF($B119="","",IFERROR(INDEX(INDIRECT("vd_emp_"&amp;$A119&amp;"_"&amp;G$1&amp;"_tab"),$B119+1,$C119+1)*IF($A119=2020,1,INDEX(INDIRECT("vd_ml_"&amp;$A119&amp;"_"&amp;G$1&amp;"_tab"),$B119+1,$C119+1)),0))</f>
        <v>0</v>
      </c>
      <c r="H119" s="331" cm="1">
        <f t="array" aca="1" ref="H119" ca="1">IF($B119="","",IFERROR(INDEX(INDIRECT("vd_emp_"&amp;$A119&amp;"_"&amp;H$1&amp;"_tab"),$B119+1,$C119+1)*IF($A119=2020,1,INDEX(INDIRECT("vd_ml_"&amp;$A119&amp;"_"&amp;H$1&amp;"_tab"),$B119+1,$C119+1)),0))</f>
        <v>0</v>
      </c>
      <c r="I119" s="331">
        <f ca="1"/>
        <v>0</v>
      </c>
      <c r="J119" s="25" cm="1">
        <f t="array" aca="1" ref="J119" ca="1">IF(A119="","",SUMPRODUCT(TRANSPOSE(F119:H119),pass_per_van_by_vptype)*2)</f>
        <v>0</v>
      </c>
      <c r="K119" s="25" cm="1">
        <f t="array" aca="1" ref="K119" ca="1">IF(A119="","",SUMPRODUCT(TRANSPOSE(F119:H119),pass_per_van_by_vptype,rt_miles_avg_by_vanpool_type))</f>
        <v>0</v>
      </c>
    </row>
    <row r="120" spans="1:11" x14ac:dyDescent="0.45">
      <c r="A120" s="331">
        <v>2020</v>
      </c>
      <c r="B120" s="331">
        <v>9</v>
      </c>
      <c r="C120" s="331">
        <v>9</v>
      </c>
      <c r="D120" s="331" t="s">
        <v>160</v>
      </c>
      <c r="E120" s="331" t="s">
        <v>160</v>
      </c>
      <c r="F120" s="331" cm="1">
        <f t="array" aca="1" ref="F120" ca="1">IF($B120="","",IFERROR(INDEX(INDIRECT("vd_emp_"&amp;$A120&amp;"_"&amp;F$1&amp;"_tab"),$B120+1,$C120+1)*IF($A120=2020,1,INDEX(INDIRECT("vd_ml_"&amp;$A120&amp;"_"&amp;F$1&amp;"_tab"),$B120+1,$C120+1)),0))</f>
        <v>0</v>
      </c>
      <c r="G120" s="331" cm="1">
        <f t="array" aca="1" ref="G120" ca="1">IF($B120="","",IFERROR(INDEX(INDIRECT("vd_emp_"&amp;$A120&amp;"_"&amp;G$1&amp;"_tab"),$B120+1,$C120+1)*IF($A120=2020,1,INDEX(INDIRECT("vd_ml_"&amp;$A120&amp;"_"&amp;G$1&amp;"_tab"),$B120+1,$C120+1)),0))</f>
        <v>0</v>
      </c>
      <c r="H120" s="331" cm="1">
        <f t="array" aca="1" ref="H120" ca="1">IF($B120="","",IFERROR(INDEX(INDIRECT("vd_emp_"&amp;$A120&amp;"_"&amp;H$1&amp;"_tab"),$B120+1,$C120+1)*IF($A120=2020,1,INDEX(INDIRECT("vd_ml_"&amp;$A120&amp;"_"&amp;H$1&amp;"_tab"),$B120+1,$C120+1)),0))</f>
        <v>0</v>
      </c>
      <c r="I120" s="331">
        <f ca="1"/>
        <v>0</v>
      </c>
      <c r="J120" s="25" cm="1">
        <f t="array" aca="1" ref="J120" ca="1">IF(A120="","",SUMPRODUCT(TRANSPOSE(F120:H120),pass_per_van_by_vptype)*2)</f>
        <v>0</v>
      </c>
      <c r="K120" s="25" cm="1">
        <f t="array" aca="1" ref="K120" ca="1">IF(A120="","",SUMPRODUCT(TRANSPOSE(F120:H120),pass_per_van_by_vptype,rt_miles_avg_by_vanpool_type))</f>
        <v>0</v>
      </c>
    </row>
    <row r="121" spans="1:11" x14ac:dyDescent="0.45">
      <c r="A121" s="331">
        <v>2020</v>
      </c>
      <c r="B121" s="331">
        <v>9</v>
      </c>
      <c r="C121" s="331">
        <v>10</v>
      </c>
      <c r="D121" s="331" t="s">
        <v>160</v>
      </c>
      <c r="E121" s="331" t="s">
        <v>161</v>
      </c>
      <c r="F121" s="331" cm="1">
        <f t="array" aca="1" ref="F121" ca="1">IF($B121="","",IFERROR(INDEX(INDIRECT("vd_emp_"&amp;$A121&amp;"_"&amp;F$1&amp;"_tab"),$B121+1,$C121+1)*IF($A121=2020,1,INDEX(INDIRECT("vd_ml_"&amp;$A121&amp;"_"&amp;F$1&amp;"_tab"),$B121+1,$C121+1)),0))</f>
        <v>0</v>
      </c>
      <c r="G121" s="331" cm="1">
        <f t="array" aca="1" ref="G121" ca="1">IF($B121="","",IFERROR(INDEX(INDIRECT("vd_emp_"&amp;$A121&amp;"_"&amp;G$1&amp;"_tab"),$B121+1,$C121+1)*IF($A121=2020,1,INDEX(INDIRECT("vd_ml_"&amp;$A121&amp;"_"&amp;G$1&amp;"_tab"),$B121+1,$C121+1)),0))</f>
        <v>0</v>
      </c>
      <c r="H121" s="331" cm="1">
        <f t="array" aca="1" ref="H121" ca="1">IF($B121="","",IFERROR(INDEX(INDIRECT("vd_emp_"&amp;$A121&amp;"_"&amp;H$1&amp;"_tab"),$B121+1,$C121+1)*IF($A121=2020,1,INDEX(INDIRECT("vd_ml_"&amp;$A121&amp;"_"&amp;H$1&amp;"_tab"),$B121+1,$C121+1)),0))</f>
        <v>0</v>
      </c>
      <c r="I121" s="331">
        <f ca="1"/>
        <v>0</v>
      </c>
      <c r="J121" s="25" cm="1">
        <f t="array" aca="1" ref="J121" ca="1">IF(A121="","",SUMPRODUCT(TRANSPOSE(F121:H121),pass_per_van_by_vptype)*2)</f>
        <v>0</v>
      </c>
      <c r="K121" s="25" cm="1">
        <f t="array" aca="1" ref="K121" ca="1">IF(A121="","",SUMPRODUCT(TRANSPOSE(F121:H121),pass_per_van_by_vptype,rt_miles_avg_by_vanpool_type))</f>
        <v>0</v>
      </c>
    </row>
    <row r="122" spans="1:11" x14ac:dyDescent="0.45">
      <c r="A122" s="331">
        <v>2020</v>
      </c>
      <c r="B122" s="331">
        <v>9</v>
      </c>
      <c r="C122" s="331">
        <v>11</v>
      </c>
      <c r="D122" s="331" t="s">
        <v>160</v>
      </c>
      <c r="E122" s="331" t="s">
        <v>162</v>
      </c>
      <c r="F122" s="331" cm="1">
        <f t="array" aca="1" ref="F122" ca="1">IF($B122="","",IFERROR(INDEX(INDIRECT("vd_emp_"&amp;$A122&amp;"_"&amp;F$1&amp;"_tab"),$B122+1,$C122+1)*IF($A122=2020,1,INDEX(INDIRECT("vd_ml_"&amp;$A122&amp;"_"&amp;F$1&amp;"_tab"),$B122+1,$C122+1)),0))</f>
        <v>0</v>
      </c>
      <c r="G122" s="331" cm="1">
        <f t="array" aca="1" ref="G122" ca="1">IF($B122="","",IFERROR(INDEX(INDIRECT("vd_emp_"&amp;$A122&amp;"_"&amp;G$1&amp;"_tab"),$B122+1,$C122+1)*IF($A122=2020,1,INDEX(INDIRECT("vd_ml_"&amp;$A122&amp;"_"&amp;G$1&amp;"_tab"),$B122+1,$C122+1)),0))</f>
        <v>0</v>
      </c>
      <c r="H122" s="331" cm="1">
        <f t="array" aca="1" ref="H122" ca="1">IF($B122="","",IFERROR(INDEX(INDIRECT("vd_emp_"&amp;$A122&amp;"_"&amp;H$1&amp;"_tab"),$B122+1,$C122+1)*IF($A122=2020,1,INDEX(INDIRECT("vd_ml_"&amp;$A122&amp;"_"&amp;H$1&amp;"_tab"),$B122+1,$C122+1)),0))</f>
        <v>0</v>
      </c>
      <c r="I122" s="331">
        <f ca="1"/>
        <v>0</v>
      </c>
      <c r="J122" s="25" cm="1">
        <f t="array" aca="1" ref="J122" ca="1">IF(A122="","",SUMPRODUCT(TRANSPOSE(F122:H122),pass_per_van_by_vptype)*2)</f>
        <v>0</v>
      </c>
      <c r="K122" s="25" cm="1">
        <f t="array" aca="1" ref="K122" ca="1">IF(A122="","",SUMPRODUCT(TRANSPOSE(F122:H122),pass_per_van_by_vptype,rt_miles_avg_by_vanpool_type))</f>
        <v>0</v>
      </c>
    </row>
    <row r="123" spans="1:11" x14ac:dyDescent="0.45">
      <c r="A123" s="331">
        <v>2020</v>
      </c>
      <c r="B123" s="331">
        <v>10</v>
      </c>
      <c r="C123" s="331">
        <v>0</v>
      </c>
      <c r="D123" s="331" t="s">
        <v>161</v>
      </c>
      <c r="E123" s="331" t="s">
        <v>151</v>
      </c>
      <c r="F123" s="331" cm="1">
        <f t="array" aca="1" ref="F123" ca="1">IF($B123="","",IFERROR(INDEX(INDIRECT("vd_emp_"&amp;$A123&amp;"_"&amp;F$1&amp;"_tab"),$B123+1,$C123+1)*IF($A123=2020,1,INDEX(INDIRECT("vd_ml_"&amp;$A123&amp;"_"&amp;F$1&amp;"_tab"),$B123+1,$C123+1)),0))</f>
        <v>1</v>
      </c>
      <c r="G123" s="331" cm="1">
        <f t="array" aca="1" ref="G123" ca="1">IF($B123="","",IFERROR(INDEX(INDIRECT("vd_emp_"&amp;$A123&amp;"_"&amp;G$1&amp;"_tab"),$B123+1,$C123+1)*IF($A123=2020,1,INDEX(INDIRECT("vd_ml_"&amp;$A123&amp;"_"&amp;G$1&amp;"_tab"),$B123+1,$C123+1)),0))</f>
        <v>0</v>
      </c>
      <c r="H123" s="331" cm="1">
        <f t="array" aca="1" ref="H123" ca="1">IF($B123="","",IFERROR(INDEX(INDIRECT("vd_emp_"&amp;$A123&amp;"_"&amp;H$1&amp;"_tab"),$B123+1,$C123+1)*IF($A123=2020,1,INDEX(INDIRECT("vd_ml_"&amp;$A123&amp;"_"&amp;H$1&amp;"_tab"),$B123+1,$C123+1)),0))</f>
        <v>0</v>
      </c>
      <c r="I123" s="331">
        <f ca="1"/>
        <v>1</v>
      </c>
      <c r="J123" s="25" cm="1">
        <f t="array" aca="1" ref="J123" ca="1">IF(A123="","",SUMPRODUCT(TRANSPOSE(F123:H123),pass_per_van_by_vptype)*2)</f>
        <v>10.294736842105264</v>
      </c>
      <c r="K123" s="25" cm="1">
        <f t="array" aca="1" ref="K123" ca="1">IF(A123="","",SUMPRODUCT(TRANSPOSE(F123:H123),pass_per_van_by_vptype,rt_miles_avg_by_vanpool_type))</f>
        <v>468.82101320028914</v>
      </c>
    </row>
    <row r="124" spans="1:11" x14ac:dyDescent="0.45">
      <c r="A124" s="331">
        <v>2020</v>
      </c>
      <c r="B124" s="331">
        <v>10</v>
      </c>
      <c r="C124" s="331">
        <v>1</v>
      </c>
      <c r="D124" s="331" t="s">
        <v>161</v>
      </c>
      <c r="E124" s="331" t="s">
        <v>152</v>
      </c>
      <c r="F124" s="331" cm="1">
        <f t="array" aca="1" ref="F124" ca="1">IF($B124="","",IFERROR(INDEX(INDIRECT("vd_emp_"&amp;$A124&amp;"_"&amp;F$1&amp;"_tab"),$B124+1,$C124+1)*IF($A124=2020,1,INDEX(INDIRECT("vd_ml_"&amp;$A124&amp;"_"&amp;F$1&amp;"_tab"),$B124+1,$C124+1)),0))</f>
        <v>0</v>
      </c>
      <c r="G124" s="331" cm="1">
        <f t="array" aca="1" ref="G124" ca="1">IF($B124="","",IFERROR(INDEX(INDIRECT("vd_emp_"&amp;$A124&amp;"_"&amp;G$1&amp;"_tab"),$B124+1,$C124+1)*IF($A124=2020,1,INDEX(INDIRECT("vd_ml_"&amp;$A124&amp;"_"&amp;G$1&amp;"_tab"),$B124+1,$C124+1)),0))</f>
        <v>0</v>
      </c>
      <c r="H124" s="331" cm="1">
        <f t="array" aca="1" ref="H124" ca="1">IF($B124="","",IFERROR(INDEX(INDIRECT("vd_emp_"&amp;$A124&amp;"_"&amp;H$1&amp;"_tab"),$B124+1,$C124+1)*IF($A124=2020,1,INDEX(INDIRECT("vd_ml_"&amp;$A124&amp;"_"&amp;H$1&amp;"_tab"),$B124+1,$C124+1)),0))</f>
        <v>1</v>
      </c>
      <c r="I124" s="331">
        <f ca="1"/>
        <v>1</v>
      </c>
      <c r="J124" s="25" cm="1">
        <f t="array" aca="1" ref="J124" ca="1">IF(A124="","",SUMPRODUCT(TRANSPOSE(F124:H124),pass_per_van_by_vptype)*2)</f>
        <v>10.986234817813767</v>
      </c>
      <c r="K124" s="25" cm="1">
        <f t="array" aca="1" ref="K124" ca="1">IF(A124="","",SUMPRODUCT(TRANSPOSE(F124:H124),pass_per_van_by_vptype,rt_miles_avg_by_vanpool_type))</f>
        <v>449.24761399167772</v>
      </c>
    </row>
    <row r="125" spans="1:11" x14ac:dyDescent="0.45">
      <c r="A125" s="331">
        <v>2020</v>
      </c>
      <c r="B125" s="331">
        <v>10</v>
      </c>
      <c r="C125" s="331">
        <v>2</v>
      </c>
      <c r="D125" s="331" t="s">
        <v>161</v>
      </c>
      <c r="E125" s="331" t="s">
        <v>153</v>
      </c>
      <c r="F125" s="331" cm="1">
        <f t="array" aca="1" ref="F125" ca="1">IF($B125="","",IFERROR(INDEX(INDIRECT("vd_emp_"&amp;$A125&amp;"_"&amp;F$1&amp;"_tab"),$B125+1,$C125+1)*IF($A125=2020,1,INDEX(INDIRECT("vd_ml_"&amp;$A125&amp;"_"&amp;F$1&amp;"_tab"),$B125+1,$C125+1)),0))</f>
        <v>0</v>
      </c>
      <c r="G125" s="331" cm="1">
        <f t="array" aca="1" ref="G125" ca="1">IF($B125="","",IFERROR(INDEX(INDIRECT("vd_emp_"&amp;$A125&amp;"_"&amp;G$1&amp;"_tab"),$B125+1,$C125+1)*IF($A125=2020,1,INDEX(INDIRECT("vd_ml_"&amp;$A125&amp;"_"&amp;G$1&amp;"_tab"),$B125+1,$C125+1)),0))</f>
        <v>0</v>
      </c>
      <c r="H125" s="331" cm="1">
        <f t="array" aca="1" ref="H125" ca="1">IF($B125="","",IFERROR(INDEX(INDIRECT("vd_emp_"&amp;$A125&amp;"_"&amp;H$1&amp;"_tab"),$B125+1,$C125+1)*IF($A125=2020,1,INDEX(INDIRECT("vd_ml_"&amp;$A125&amp;"_"&amp;H$1&amp;"_tab"),$B125+1,$C125+1)),0))</f>
        <v>0</v>
      </c>
      <c r="I125" s="331">
        <f ca="1"/>
        <v>0</v>
      </c>
      <c r="J125" s="25" cm="1">
        <f t="array" aca="1" ref="J125" ca="1">IF(A125="","",SUMPRODUCT(TRANSPOSE(F125:H125),pass_per_van_by_vptype)*2)</f>
        <v>0</v>
      </c>
      <c r="K125" s="25" cm="1">
        <f t="array" aca="1" ref="K125" ca="1">IF(A125="","",SUMPRODUCT(TRANSPOSE(F125:H125),pass_per_van_by_vptype,rt_miles_avg_by_vanpool_type))</f>
        <v>0</v>
      </c>
    </row>
    <row r="126" spans="1:11" x14ac:dyDescent="0.45">
      <c r="A126" s="331">
        <v>2020</v>
      </c>
      <c r="B126" s="331">
        <v>10</v>
      </c>
      <c r="C126" s="331">
        <v>3</v>
      </c>
      <c r="D126" s="331" t="s">
        <v>161</v>
      </c>
      <c r="E126" s="331" t="s">
        <v>154</v>
      </c>
      <c r="F126" s="331" cm="1">
        <f t="array" aca="1" ref="F126" ca="1">IF($B126="","",IFERROR(INDEX(INDIRECT("vd_emp_"&amp;$A126&amp;"_"&amp;F$1&amp;"_tab"),$B126+1,$C126+1)*IF($A126=2020,1,INDEX(INDIRECT("vd_ml_"&amp;$A126&amp;"_"&amp;F$1&amp;"_tab"),$B126+1,$C126+1)),0))</f>
        <v>0</v>
      </c>
      <c r="G126" s="331" cm="1">
        <f t="array" aca="1" ref="G126" ca="1">IF($B126="","",IFERROR(INDEX(INDIRECT("vd_emp_"&amp;$A126&amp;"_"&amp;G$1&amp;"_tab"),$B126+1,$C126+1)*IF($A126=2020,1,INDEX(INDIRECT("vd_ml_"&amp;$A126&amp;"_"&amp;G$1&amp;"_tab"),$B126+1,$C126+1)),0))</f>
        <v>0</v>
      </c>
      <c r="H126" s="331" cm="1">
        <f t="array" aca="1" ref="H126" ca="1">IF($B126="","",IFERROR(INDEX(INDIRECT("vd_emp_"&amp;$A126&amp;"_"&amp;H$1&amp;"_tab"),$B126+1,$C126+1)*IF($A126=2020,1,INDEX(INDIRECT("vd_ml_"&amp;$A126&amp;"_"&amp;H$1&amp;"_tab"),$B126+1,$C126+1)),0))</f>
        <v>0</v>
      </c>
      <c r="I126" s="331">
        <f ca="1"/>
        <v>0</v>
      </c>
      <c r="J126" s="25" cm="1">
        <f t="array" aca="1" ref="J126" ca="1">IF(A126="","",SUMPRODUCT(TRANSPOSE(F126:H126),pass_per_van_by_vptype)*2)</f>
        <v>0</v>
      </c>
      <c r="K126" s="25" cm="1">
        <f t="array" aca="1" ref="K126" ca="1">IF(A126="","",SUMPRODUCT(TRANSPOSE(F126:H126),pass_per_van_by_vptype,rt_miles_avg_by_vanpool_type))</f>
        <v>0</v>
      </c>
    </row>
    <row r="127" spans="1:11" x14ac:dyDescent="0.45">
      <c r="A127" s="331">
        <v>2020</v>
      </c>
      <c r="B127" s="331">
        <v>10</v>
      </c>
      <c r="C127" s="331">
        <v>4</v>
      </c>
      <c r="D127" s="331" t="s">
        <v>161</v>
      </c>
      <c r="E127" s="331" t="s">
        <v>155</v>
      </c>
      <c r="F127" s="331" cm="1">
        <f t="array" aca="1" ref="F127" ca="1">IF($B127="","",IFERROR(INDEX(INDIRECT("vd_emp_"&amp;$A127&amp;"_"&amp;F$1&amp;"_tab"),$B127+1,$C127+1)*IF($A127=2020,1,INDEX(INDIRECT("vd_ml_"&amp;$A127&amp;"_"&amp;F$1&amp;"_tab"),$B127+1,$C127+1)),0))</f>
        <v>0</v>
      </c>
      <c r="G127" s="331" cm="1">
        <f t="array" aca="1" ref="G127" ca="1">IF($B127="","",IFERROR(INDEX(INDIRECT("vd_emp_"&amp;$A127&amp;"_"&amp;G$1&amp;"_tab"),$B127+1,$C127+1)*IF($A127=2020,1,INDEX(INDIRECT("vd_ml_"&amp;$A127&amp;"_"&amp;G$1&amp;"_tab"),$B127+1,$C127+1)),0))</f>
        <v>0</v>
      </c>
      <c r="H127" s="331" cm="1">
        <f t="array" aca="1" ref="H127" ca="1">IF($B127="","",IFERROR(INDEX(INDIRECT("vd_emp_"&amp;$A127&amp;"_"&amp;H$1&amp;"_tab"),$B127+1,$C127+1)*IF($A127=2020,1,INDEX(INDIRECT("vd_ml_"&amp;$A127&amp;"_"&amp;H$1&amp;"_tab"),$B127+1,$C127+1)),0))</f>
        <v>0</v>
      </c>
      <c r="I127" s="331">
        <f ca="1"/>
        <v>0</v>
      </c>
      <c r="J127" s="25" cm="1">
        <f t="array" aca="1" ref="J127" ca="1">IF(A127="","",SUMPRODUCT(TRANSPOSE(F127:H127),pass_per_van_by_vptype)*2)</f>
        <v>0</v>
      </c>
      <c r="K127" s="25" cm="1">
        <f t="array" aca="1" ref="K127" ca="1">IF(A127="","",SUMPRODUCT(TRANSPOSE(F127:H127),pass_per_van_by_vptype,rt_miles_avg_by_vanpool_type))</f>
        <v>0</v>
      </c>
    </row>
    <row r="128" spans="1:11" x14ac:dyDescent="0.45">
      <c r="A128" s="331">
        <v>2020</v>
      </c>
      <c r="B128" s="331">
        <v>10</v>
      </c>
      <c r="C128" s="331">
        <v>5</v>
      </c>
      <c r="D128" s="331" t="s">
        <v>161</v>
      </c>
      <c r="E128" s="331" t="s">
        <v>156</v>
      </c>
      <c r="F128" s="331" cm="1">
        <f t="array" aca="1" ref="F128" ca="1">IF($B128="","",IFERROR(INDEX(INDIRECT("vd_emp_"&amp;$A128&amp;"_"&amp;F$1&amp;"_tab"),$B128+1,$C128+1)*IF($A128=2020,1,INDEX(INDIRECT("vd_ml_"&amp;$A128&amp;"_"&amp;F$1&amp;"_tab"),$B128+1,$C128+1)),0))</f>
        <v>0</v>
      </c>
      <c r="G128" s="331" cm="1">
        <f t="array" aca="1" ref="G128" ca="1">IF($B128="","",IFERROR(INDEX(INDIRECT("vd_emp_"&amp;$A128&amp;"_"&amp;G$1&amp;"_tab"),$B128+1,$C128+1)*IF($A128=2020,1,INDEX(INDIRECT("vd_ml_"&amp;$A128&amp;"_"&amp;G$1&amp;"_tab"),$B128+1,$C128+1)),0))</f>
        <v>0</v>
      </c>
      <c r="H128" s="331" cm="1">
        <f t="array" aca="1" ref="H128" ca="1">IF($B128="","",IFERROR(INDEX(INDIRECT("vd_emp_"&amp;$A128&amp;"_"&amp;H$1&amp;"_tab"),$B128+1,$C128+1)*IF($A128=2020,1,INDEX(INDIRECT("vd_ml_"&amp;$A128&amp;"_"&amp;H$1&amp;"_tab"),$B128+1,$C128+1)),0))</f>
        <v>0</v>
      </c>
      <c r="I128" s="331">
        <f ca="1"/>
        <v>0</v>
      </c>
      <c r="J128" s="25" cm="1">
        <f t="array" aca="1" ref="J128" ca="1">IF(A128="","",SUMPRODUCT(TRANSPOSE(F128:H128),pass_per_van_by_vptype)*2)</f>
        <v>0</v>
      </c>
      <c r="K128" s="25" cm="1">
        <f t="array" aca="1" ref="K128" ca="1">IF(A128="","",SUMPRODUCT(TRANSPOSE(F128:H128),pass_per_van_by_vptype,rt_miles_avg_by_vanpool_type))</f>
        <v>0</v>
      </c>
    </row>
    <row r="129" spans="1:11" x14ac:dyDescent="0.45">
      <c r="A129" s="331">
        <v>2020</v>
      </c>
      <c r="B129" s="331">
        <v>10</v>
      </c>
      <c r="C129" s="331">
        <v>6</v>
      </c>
      <c r="D129" s="331" t="s">
        <v>161</v>
      </c>
      <c r="E129" s="331" t="s">
        <v>157</v>
      </c>
      <c r="F129" s="331" cm="1">
        <f t="array" aca="1" ref="F129" ca="1">IF($B129="","",IFERROR(INDEX(INDIRECT("vd_emp_"&amp;$A129&amp;"_"&amp;F$1&amp;"_tab"),$B129+1,$C129+1)*IF($A129=2020,1,INDEX(INDIRECT("vd_ml_"&amp;$A129&amp;"_"&amp;F$1&amp;"_tab"),$B129+1,$C129+1)),0))</f>
        <v>0</v>
      </c>
      <c r="G129" s="331" cm="1">
        <f t="array" aca="1" ref="G129" ca="1">IF($B129="","",IFERROR(INDEX(INDIRECT("vd_emp_"&amp;$A129&amp;"_"&amp;G$1&amp;"_tab"),$B129+1,$C129+1)*IF($A129=2020,1,INDEX(INDIRECT("vd_ml_"&amp;$A129&amp;"_"&amp;G$1&amp;"_tab"),$B129+1,$C129+1)),0))</f>
        <v>0</v>
      </c>
      <c r="H129" s="331" cm="1">
        <f t="array" aca="1" ref="H129" ca="1">IF($B129="","",IFERROR(INDEX(INDIRECT("vd_emp_"&amp;$A129&amp;"_"&amp;H$1&amp;"_tab"),$B129+1,$C129+1)*IF($A129=2020,1,INDEX(INDIRECT("vd_ml_"&amp;$A129&amp;"_"&amp;H$1&amp;"_tab"),$B129+1,$C129+1)),0))</f>
        <v>0</v>
      </c>
      <c r="I129" s="331">
        <f ca="1"/>
        <v>0</v>
      </c>
      <c r="J129" s="25" cm="1">
        <f t="array" aca="1" ref="J129" ca="1">IF(A129="","",SUMPRODUCT(TRANSPOSE(F129:H129),pass_per_van_by_vptype)*2)</f>
        <v>0</v>
      </c>
      <c r="K129" s="25" cm="1">
        <f t="array" aca="1" ref="K129" ca="1">IF(A129="","",SUMPRODUCT(TRANSPOSE(F129:H129),pass_per_van_by_vptype,rt_miles_avg_by_vanpool_type))</f>
        <v>0</v>
      </c>
    </row>
    <row r="130" spans="1:11" x14ac:dyDescent="0.45">
      <c r="A130" s="331">
        <v>2020</v>
      </c>
      <c r="B130" s="331">
        <v>10</v>
      </c>
      <c r="C130" s="331">
        <v>7</v>
      </c>
      <c r="D130" s="331" t="s">
        <v>161</v>
      </c>
      <c r="E130" s="331" t="s">
        <v>158</v>
      </c>
      <c r="F130" s="331" cm="1">
        <f t="array" aca="1" ref="F130" ca="1">IF($B130="","",IFERROR(INDEX(INDIRECT("vd_emp_"&amp;$A130&amp;"_"&amp;F$1&amp;"_tab"),$B130+1,$C130+1)*IF($A130=2020,1,INDEX(INDIRECT("vd_ml_"&amp;$A130&amp;"_"&amp;F$1&amp;"_tab"),$B130+1,$C130+1)),0))</f>
        <v>0</v>
      </c>
      <c r="G130" s="331" cm="1">
        <f t="array" aca="1" ref="G130" ca="1">IF($B130="","",IFERROR(INDEX(INDIRECT("vd_emp_"&amp;$A130&amp;"_"&amp;G$1&amp;"_tab"),$B130+1,$C130+1)*IF($A130=2020,1,INDEX(INDIRECT("vd_ml_"&amp;$A130&amp;"_"&amp;G$1&amp;"_tab"),$B130+1,$C130+1)),0))</f>
        <v>0</v>
      </c>
      <c r="H130" s="331" cm="1">
        <f t="array" aca="1" ref="H130" ca="1">IF($B130="","",IFERROR(INDEX(INDIRECT("vd_emp_"&amp;$A130&amp;"_"&amp;H$1&amp;"_tab"),$B130+1,$C130+1)*IF($A130=2020,1,INDEX(INDIRECT("vd_ml_"&amp;$A130&amp;"_"&amp;H$1&amp;"_tab"),$B130+1,$C130+1)),0))</f>
        <v>0</v>
      </c>
      <c r="I130" s="331">
        <f ca="1"/>
        <v>0</v>
      </c>
      <c r="J130" s="25" cm="1">
        <f t="array" aca="1" ref="J130" ca="1">IF(A130="","",SUMPRODUCT(TRANSPOSE(F130:H130),pass_per_van_by_vptype)*2)</f>
        <v>0</v>
      </c>
      <c r="K130" s="25" cm="1">
        <f t="array" aca="1" ref="K130" ca="1">IF(A130="","",SUMPRODUCT(TRANSPOSE(F130:H130),pass_per_van_by_vptype,rt_miles_avg_by_vanpool_type))</f>
        <v>0</v>
      </c>
    </row>
    <row r="131" spans="1:11" x14ac:dyDescent="0.45">
      <c r="A131" s="331">
        <v>2020</v>
      </c>
      <c r="B131" s="331">
        <v>10</v>
      </c>
      <c r="C131" s="331">
        <v>8</v>
      </c>
      <c r="D131" s="331" t="s">
        <v>161</v>
      </c>
      <c r="E131" s="331" t="s">
        <v>159</v>
      </c>
      <c r="F131" s="331" cm="1">
        <f t="array" aca="1" ref="F131" ca="1">IF($B131="","",IFERROR(INDEX(INDIRECT("vd_emp_"&amp;$A131&amp;"_"&amp;F$1&amp;"_tab"),$B131+1,$C131+1)*IF($A131=2020,1,INDEX(INDIRECT("vd_ml_"&amp;$A131&amp;"_"&amp;F$1&amp;"_tab"),$B131+1,$C131+1)),0))</f>
        <v>0</v>
      </c>
      <c r="G131" s="331" cm="1">
        <f t="array" aca="1" ref="G131" ca="1">IF($B131="","",IFERROR(INDEX(INDIRECT("vd_emp_"&amp;$A131&amp;"_"&amp;G$1&amp;"_tab"),$B131+1,$C131+1)*IF($A131=2020,1,INDEX(INDIRECT("vd_ml_"&amp;$A131&amp;"_"&amp;G$1&amp;"_tab"),$B131+1,$C131+1)),0))</f>
        <v>0</v>
      </c>
      <c r="H131" s="331" cm="1">
        <f t="array" aca="1" ref="H131" ca="1">IF($B131="","",IFERROR(INDEX(INDIRECT("vd_emp_"&amp;$A131&amp;"_"&amp;H$1&amp;"_tab"),$B131+1,$C131+1)*IF($A131=2020,1,INDEX(INDIRECT("vd_ml_"&amp;$A131&amp;"_"&amp;H$1&amp;"_tab"),$B131+1,$C131+1)),0))</f>
        <v>0</v>
      </c>
      <c r="I131" s="331">
        <f ca="1"/>
        <v>0</v>
      </c>
      <c r="J131" s="25" cm="1">
        <f t="array" aca="1" ref="J131" ca="1">IF(A131="","",SUMPRODUCT(TRANSPOSE(F131:H131),pass_per_van_by_vptype)*2)</f>
        <v>0</v>
      </c>
      <c r="K131" s="25" cm="1">
        <f t="array" aca="1" ref="K131" ca="1">IF(A131="","",SUMPRODUCT(TRANSPOSE(F131:H131),pass_per_van_by_vptype,rt_miles_avg_by_vanpool_type))</f>
        <v>0</v>
      </c>
    </row>
    <row r="132" spans="1:11" x14ac:dyDescent="0.45">
      <c r="A132" s="331">
        <v>2020</v>
      </c>
      <c r="B132" s="331">
        <v>10</v>
      </c>
      <c r="C132" s="331">
        <v>9</v>
      </c>
      <c r="D132" s="331" t="s">
        <v>161</v>
      </c>
      <c r="E132" s="331" t="s">
        <v>160</v>
      </c>
      <c r="F132" s="331" cm="1">
        <f t="array" aca="1" ref="F132" ca="1">IF($B132="","",IFERROR(INDEX(INDIRECT("vd_emp_"&amp;$A132&amp;"_"&amp;F$1&amp;"_tab"),$B132+1,$C132+1)*IF($A132=2020,1,INDEX(INDIRECT("vd_ml_"&amp;$A132&amp;"_"&amp;F$1&amp;"_tab"),$B132+1,$C132+1)),0))</f>
        <v>0</v>
      </c>
      <c r="G132" s="331" cm="1">
        <f t="array" aca="1" ref="G132" ca="1">IF($B132="","",IFERROR(INDEX(INDIRECT("vd_emp_"&amp;$A132&amp;"_"&amp;G$1&amp;"_tab"),$B132+1,$C132+1)*IF($A132=2020,1,INDEX(INDIRECT("vd_ml_"&amp;$A132&amp;"_"&amp;G$1&amp;"_tab"),$B132+1,$C132+1)),0))</f>
        <v>0</v>
      </c>
      <c r="H132" s="331" cm="1">
        <f t="array" aca="1" ref="H132" ca="1">IF($B132="","",IFERROR(INDEX(INDIRECT("vd_emp_"&amp;$A132&amp;"_"&amp;H$1&amp;"_tab"),$B132+1,$C132+1)*IF($A132=2020,1,INDEX(INDIRECT("vd_ml_"&amp;$A132&amp;"_"&amp;H$1&amp;"_tab"),$B132+1,$C132+1)),0))</f>
        <v>0</v>
      </c>
      <c r="I132" s="331">
        <f ca="1"/>
        <v>0</v>
      </c>
      <c r="J132" s="25" cm="1">
        <f t="array" aca="1" ref="J132" ca="1">IF(A132="","",SUMPRODUCT(TRANSPOSE(F132:H132),pass_per_van_by_vptype)*2)</f>
        <v>0</v>
      </c>
      <c r="K132" s="25" cm="1">
        <f t="array" aca="1" ref="K132" ca="1">IF(A132="","",SUMPRODUCT(TRANSPOSE(F132:H132),pass_per_van_by_vptype,rt_miles_avg_by_vanpool_type))</f>
        <v>0</v>
      </c>
    </row>
    <row r="133" spans="1:11" x14ac:dyDescent="0.45">
      <c r="A133" s="331">
        <v>2020</v>
      </c>
      <c r="B133" s="331">
        <v>10</v>
      </c>
      <c r="C133" s="331">
        <v>10</v>
      </c>
      <c r="D133" s="331" t="s">
        <v>161</v>
      </c>
      <c r="E133" s="331" t="s">
        <v>161</v>
      </c>
      <c r="F133" s="331" cm="1">
        <f t="array" aca="1" ref="F133" ca="1">IF($B133="","",IFERROR(INDEX(INDIRECT("vd_emp_"&amp;$A133&amp;"_"&amp;F$1&amp;"_tab"),$B133+1,$C133+1)*IF($A133=2020,1,INDEX(INDIRECT("vd_ml_"&amp;$A133&amp;"_"&amp;F$1&amp;"_tab"),$B133+1,$C133+1)),0))</f>
        <v>0</v>
      </c>
      <c r="G133" s="331" cm="1">
        <f t="array" aca="1" ref="G133" ca="1">IF($B133="","",IFERROR(INDEX(INDIRECT("vd_emp_"&amp;$A133&amp;"_"&amp;G$1&amp;"_tab"),$B133+1,$C133+1)*IF($A133=2020,1,INDEX(INDIRECT("vd_ml_"&amp;$A133&amp;"_"&amp;G$1&amp;"_tab"),$B133+1,$C133+1)),0))</f>
        <v>0</v>
      </c>
      <c r="H133" s="331" cm="1">
        <f t="array" aca="1" ref="H133" ca="1">IF($B133="","",IFERROR(INDEX(INDIRECT("vd_emp_"&amp;$A133&amp;"_"&amp;H$1&amp;"_tab"),$B133+1,$C133+1)*IF($A133=2020,1,INDEX(INDIRECT("vd_ml_"&amp;$A133&amp;"_"&amp;H$1&amp;"_tab"),$B133+1,$C133+1)),0))</f>
        <v>0</v>
      </c>
      <c r="I133" s="331">
        <f ca="1"/>
        <v>0</v>
      </c>
      <c r="J133" s="25" cm="1">
        <f t="array" aca="1" ref="J133" ca="1">IF(A133="","",SUMPRODUCT(TRANSPOSE(F133:H133),pass_per_van_by_vptype)*2)</f>
        <v>0</v>
      </c>
      <c r="K133" s="25" cm="1">
        <f t="array" aca="1" ref="K133" ca="1">IF(A133="","",SUMPRODUCT(TRANSPOSE(F133:H133),pass_per_van_by_vptype,rt_miles_avg_by_vanpool_type))</f>
        <v>0</v>
      </c>
    </row>
    <row r="134" spans="1:11" x14ac:dyDescent="0.45">
      <c r="A134" s="331">
        <v>2020</v>
      </c>
      <c r="B134" s="331">
        <v>10</v>
      </c>
      <c r="C134" s="331">
        <v>11</v>
      </c>
      <c r="D134" s="331" t="s">
        <v>161</v>
      </c>
      <c r="E134" s="331" t="s">
        <v>162</v>
      </c>
      <c r="F134" s="331" cm="1">
        <f t="array" aca="1" ref="F134" ca="1">IF($B134="","",IFERROR(INDEX(INDIRECT("vd_emp_"&amp;$A134&amp;"_"&amp;F$1&amp;"_tab"),$B134+1,$C134+1)*IF($A134=2020,1,INDEX(INDIRECT("vd_ml_"&amp;$A134&amp;"_"&amp;F$1&amp;"_tab"),$B134+1,$C134+1)),0))</f>
        <v>0</v>
      </c>
      <c r="G134" s="331" cm="1">
        <f t="array" aca="1" ref="G134" ca="1">IF($B134="","",IFERROR(INDEX(INDIRECT("vd_emp_"&amp;$A134&amp;"_"&amp;G$1&amp;"_tab"),$B134+1,$C134+1)*IF($A134=2020,1,INDEX(INDIRECT("vd_ml_"&amp;$A134&amp;"_"&amp;G$1&amp;"_tab"),$B134+1,$C134+1)),0))</f>
        <v>0</v>
      </c>
      <c r="H134" s="331" cm="1">
        <f t="array" aca="1" ref="H134" ca="1">IF($B134="","",IFERROR(INDEX(INDIRECT("vd_emp_"&amp;$A134&amp;"_"&amp;H$1&amp;"_tab"),$B134+1,$C134+1)*IF($A134=2020,1,INDEX(INDIRECT("vd_ml_"&amp;$A134&amp;"_"&amp;H$1&amp;"_tab"),$B134+1,$C134+1)),0))</f>
        <v>0</v>
      </c>
      <c r="I134" s="331">
        <f ca="1"/>
        <v>0</v>
      </c>
      <c r="J134" s="25" cm="1">
        <f t="array" aca="1" ref="J134" ca="1">IF(A134="","",SUMPRODUCT(TRANSPOSE(F134:H134),pass_per_van_by_vptype)*2)</f>
        <v>0</v>
      </c>
      <c r="K134" s="25" cm="1">
        <f t="array" aca="1" ref="K134" ca="1">IF(A134="","",SUMPRODUCT(TRANSPOSE(F134:H134),pass_per_van_by_vptype,rt_miles_avg_by_vanpool_type))</f>
        <v>0</v>
      </c>
    </row>
    <row r="135" spans="1:11" x14ac:dyDescent="0.45">
      <c r="A135" s="331">
        <v>2020</v>
      </c>
      <c r="B135" s="331">
        <v>11</v>
      </c>
      <c r="C135" s="331">
        <v>0</v>
      </c>
      <c r="D135" s="331" t="s">
        <v>162</v>
      </c>
      <c r="E135" s="331" t="s">
        <v>151</v>
      </c>
      <c r="F135" s="331" cm="1">
        <f t="array" aca="1" ref="F135" ca="1">IF($B135="","",IFERROR(INDEX(INDIRECT("vd_emp_"&amp;$A135&amp;"_"&amp;F$1&amp;"_tab"),$B135+1,$C135+1)*IF($A135=2020,1,INDEX(INDIRECT("vd_ml_"&amp;$A135&amp;"_"&amp;F$1&amp;"_tab"),$B135+1,$C135+1)),0))</f>
        <v>0</v>
      </c>
      <c r="G135" s="331" cm="1">
        <f t="array" aca="1" ref="G135" ca="1">IF($B135="","",IFERROR(INDEX(INDIRECT("vd_emp_"&amp;$A135&amp;"_"&amp;G$1&amp;"_tab"),$B135+1,$C135+1)*IF($A135=2020,1,INDEX(INDIRECT("vd_ml_"&amp;$A135&amp;"_"&amp;G$1&amp;"_tab"),$B135+1,$C135+1)),0))</f>
        <v>0</v>
      </c>
      <c r="H135" s="331" cm="1">
        <f t="array" aca="1" ref="H135" ca="1">IF($B135="","",IFERROR(INDEX(INDIRECT("vd_emp_"&amp;$A135&amp;"_"&amp;H$1&amp;"_tab"),$B135+1,$C135+1)*IF($A135=2020,1,INDEX(INDIRECT("vd_ml_"&amp;$A135&amp;"_"&amp;H$1&amp;"_tab"),$B135+1,$C135+1)),0))</f>
        <v>0</v>
      </c>
      <c r="I135" s="331">
        <f ca="1"/>
        <v>0</v>
      </c>
      <c r="J135" s="25" cm="1">
        <f t="array" aca="1" ref="J135" ca="1">IF(A135="","",SUMPRODUCT(TRANSPOSE(F135:H135),pass_per_van_by_vptype)*2)</f>
        <v>0</v>
      </c>
      <c r="K135" s="25" cm="1">
        <f t="array" aca="1" ref="K135" ca="1">IF(A135="","",SUMPRODUCT(TRANSPOSE(F135:H135),pass_per_van_by_vptype,rt_miles_avg_by_vanpool_type))</f>
        <v>0</v>
      </c>
    </row>
    <row r="136" spans="1:11" x14ac:dyDescent="0.45">
      <c r="A136" s="331">
        <v>2020</v>
      </c>
      <c r="B136" s="331">
        <v>11</v>
      </c>
      <c r="C136" s="331">
        <v>1</v>
      </c>
      <c r="D136" s="331" t="s">
        <v>162</v>
      </c>
      <c r="E136" s="331" t="s">
        <v>152</v>
      </c>
      <c r="F136" s="331" cm="1">
        <f t="array" aca="1" ref="F136" ca="1">IF($B136="","",IFERROR(INDEX(INDIRECT("vd_emp_"&amp;$A136&amp;"_"&amp;F$1&amp;"_tab"),$B136+1,$C136+1)*IF($A136=2020,1,INDEX(INDIRECT("vd_ml_"&amp;$A136&amp;"_"&amp;F$1&amp;"_tab"),$B136+1,$C136+1)),0))</f>
        <v>0</v>
      </c>
      <c r="G136" s="331" cm="1">
        <f t="array" aca="1" ref="G136" ca="1">IF($B136="","",IFERROR(INDEX(INDIRECT("vd_emp_"&amp;$A136&amp;"_"&amp;G$1&amp;"_tab"),$B136+1,$C136+1)*IF($A136=2020,1,INDEX(INDIRECT("vd_ml_"&amp;$A136&amp;"_"&amp;G$1&amp;"_tab"),$B136+1,$C136+1)),0))</f>
        <v>0</v>
      </c>
      <c r="H136" s="331" cm="1">
        <f t="array" aca="1" ref="H136" ca="1">IF($B136="","",IFERROR(INDEX(INDIRECT("vd_emp_"&amp;$A136&amp;"_"&amp;H$1&amp;"_tab"),$B136+1,$C136+1)*IF($A136=2020,1,INDEX(INDIRECT("vd_ml_"&amp;$A136&amp;"_"&amp;H$1&amp;"_tab"),$B136+1,$C136+1)),0))</f>
        <v>0</v>
      </c>
      <c r="I136" s="331">
        <f ca="1"/>
        <v>0</v>
      </c>
      <c r="J136" s="25" cm="1">
        <f t="array" aca="1" ref="J136" ca="1">IF(A136="","",SUMPRODUCT(TRANSPOSE(F136:H136),pass_per_van_by_vptype)*2)</f>
        <v>0</v>
      </c>
      <c r="K136" s="25" cm="1">
        <f t="array" aca="1" ref="K136" ca="1">IF(A136="","",SUMPRODUCT(TRANSPOSE(F136:H136),pass_per_van_by_vptype,rt_miles_avg_by_vanpool_type))</f>
        <v>0</v>
      </c>
    </row>
    <row r="137" spans="1:11" x14ac:dyDescent="0.45">
      <c r="A137" s="331">
        <v>2020</v>
      </c>
      <c r="B137" s="331">
        <v>11</v>
      </c>
      <c r="C137" s="331">
        <v>2</v>
      </c>
      <c r="D137" s="331" t="s">
        <v>162</v>
      </c>
      <c r="E137" s="331" t="s">
        <v>153</v>
      </c>
      <c r="F137" s="331" cm="1">
        <f t="array" aca="1" ref="F137" ca="1">IF($B137="","",IFERROR(INDEX(INDIRECT("vd_emp_"&amp;$A137&amp;"_"&amp;F$1&amp;"_tab"),$B137+1,$C137+1)*IF($A137=2020,1,INDEX(INDIRECT("vd_ml_"&amp;$A137&amp;"_"&amp;F$1&amp;"_tab"),$B137+1,$C137+1)),0))</f>
        <v>0</v>
      </c>
      <c r="G137" s="331" cm="1">
        <f t="array" aca="1" ref="G137" ca="1">IF($B137="","",IFERROR(INDEX(INDIRECT("vd_emp_"&amp;$A137&amp;"_"&amp;G$1&amp;"_tab"),$B137+1,$C137+1)*IF($A137=2020,1,INDEX(INDIRECT("vd_ml_"&amp;$A137&amp;"_"&amp;G$1&amp;"_tab"),$B137+1,$C137+1)),0))</f>
        <v>0</v>
      </c>
      <c r="H137" s="331" cm="1">
        <f t="array" aca="1" ref="H137" ca="1">IF($B137="","",IFERROR(INDEX(INDIRECT("vd_emp_"&amp;$A137&amp;"_"&amp;H$1&amp;"_tab"),$B137+1,$C137+1)*IF($A137=2020,1,INDEX(INDIRECT("vd_ml_"&amp;$A137&amp;"_"&amp;H$1&amp;"_tab"),$B137+1,$C137+1)),0))</f>
        <v>0</v>
      </c>
      <c r="I137" s="331">
        <f ca="1"/>
        <v>0</v>
      </c>
      <c r="J137" s="25" cm="1">
        <f t="array" aca="1" ref="J137" ca="1">IF(A137="","",SUMPRODUCT(TRANSPOSE(F137:H137),pass_per_van_by_vptype)*2)</f>
        <v>0</v>
      </c>
      <c r="K137" s="25" cm="1">
        <f t="array" aca="1" ref="K137" ca="1">IF(A137="","",SUMPRODUCT(TRANSPOSE(F137:H137),pass_per_van_by_vptype,rt_miles_avg_by_vanpool_type))</f>
        <v>0</v>
      </c>
    </row>
    <row r="138" spans="1:11" x14ac:dyDescent="0.45">
      <c r="A138" s="331">
        <v>2020</v>
      </c>
      <c r="B138" s="331">
        <v>11</v>
      </c>
      <c r="C138" s="331">
        <v>3</v>
      </c>
      <c r="D138" s="331" t="s">
        <v>162</v>
      </c>
      <c r="E138" s="331" t="s">
        <v>154</v>
      </c>
      <c r="F138" s="331" cm="1">
        <f t="array" aca="1" ref="F138" ca="1">IF($B138="","",IFERROR(INDEX(INDIRECT("vd_emp_"&amp;$A138&amp;"_"&amp;F$1&amp;"_tab"),$B138+1,$C138+1)*IF($A138=2020,1,INDEX(INDIRECT("vd_ml_"&amp;$A138&amp;"_"&amp;F$1&amp;"_tab"),$B138+1,$C138+1)),0))</f>
        <v>0</v>
      </c>
      <c r="G138" s="331" cm="1">
        <f t="array" aca="1" ref="G138" ca="1">IF($B138="","",IFERROR(INDEX(INDIRECT("vd_emp_"&amp;$A138&amp;"_"&amp;G$1&amp;"_tab"),$B138+1,$C138+1)*IF($A138=2020,1,INDEX(INDIRECT("vd_ml_"&amp;$A138&amp;"_"&amp;G$1&amp;"_tab"),$B138+1,$C138+1)),0))</f>
        <v>0</v>
      </c>
      <c r="H138" s="331" cm="1">
        <f t="array" aca="1" ref="H138" ca="1">IF($B138="","",IFERROR(INDEX(INDIRECT("vd_emp_"&amp;$A138&amp;"_"&amp;H$1&amp;"_tab"),$B138+1,$C138+1)*IF($A138=2020,1,INDEX(INDIRECT("vd_ml_"&amp;$A138&amp;"_"&amp;H$1&amp;"_tab"),$B138+1,$C138+1)),0))</f>
        <v>0</v>
      </c>
      <c r="I138" s="331">
        <f ca="1"/>
        <v>0</v>
      </c>
      <c r="J138" s="25" cm="1">
        <f t="array" aca="1" ref="J138" ca="1">IF(A138="","",SUMPRODUCT(TRANSPOSE(F138:H138),pass_per_van_by_vptype)*2)</f>
        <v>0</v>
      </c>
      <c r="K138" s="25" cm="1">
        <f t="array" aca="1" ref="K138" ca="1">IF(A138="","",SUMPRODUCT(TRANSPOSE(F138:H138),pass_per_van_by_vptype,rt_miles_avg_by_vanpool_type))</f>
        <v>0</v>
      </c>
    </row>
    <row r="139" spans="1:11" x14ac:dyDescent="0.45">
      <c r="A139" s="331">
        <v>2020</v>
      </c>
      <c r="B139" s="331">
        <v>11</v>
      </c>
      <c r="C139" s="331">
        <v>4</v>
      </c>
      <c r="D139" s="331" t="s">
        <v>162</v>
      </c>
      <c r="E139" s="331" t="s">
        <v>155</v>
      </c>
      <c r="F139" s="331" cm="1">
        <f t="array" aca="1" ref="F139" ca="1">IF($B139="","",IFERROR(INDEX(INDIRECT("vd_emp_"&amp;$A139&amp;"_"&amp;F$1&amp;"_tab"),$B139+1,$C139+1)*IF($A139=2020,1,INDEX(INDIRECT("vd_ml_"&amp;$A139&amp;"_"&amp;F$1&amp;"_tab"),$B139+1,$C139+1)),0))</f>
        <v>0</v>
      </c>
      <c r="G139" s="331" cm="1">
        <f t="array" aca="1" ref="G139" ca="1">IF($B139="","",IFERROR(INDEX(INDIRECT("vd_emp_"&amp;$A139&amp;"_"&amp;G$1&amp;"_tab"),$B139+1,$C139+1)*IF($A139=2020,1,INDEX(INDIRECT("vd_ml_"&amp;$A139&amp;"_"&amp;G$1&amp;"_tab"),$B139+1,$C139+1)),0))</f>
        <v>0</v>
      </c>
      <c r="H139" s="331" cm="1">
        <f t="array" aca="1" ref="H139" ca="1">IF($B139="","",IFERROR(INDEX(INDIRECT("vd_emp_"&amp;$A139&amp;"_"&amp;H$1&amp;"_tab"),$B139+1,$C139+1)*IF($A139=2020,1,INDEX(INDIRECT("vd_ml_"&amp;$A139&amp;"_"&amp;H$1&amp;"_tab"),$B139+1,$C139+1)),0))</f>
        <v>0</v>
      </c>
      <c r="I139" s="331">
        <f ca="1"/>
        <v>0</v>
      </c>
      <c r="J139" s="25" cm="1">
        <f t="array" aca="1" ref="J139" ca="1">IF(A139="","",SUMPRODUCT(TRANSPOSE(F139:H139),pass_per_van_by_vptype)*2)</f>
        <v>0</v>
      </c>
      <c r="K139" s="25" cm="1">
        <f t="array" aca="1" ref="K139" ca="1">IF(A139="","",SUMPRODUCT(TRANSPOSE(F139:H139),pass_per_van_by_vptype,rt_miles_avg_by_vanpool_type))</f>
        <v>0</v>
      </c>
    </row>
    <row r="140" spans="1:11" x14ac:dyDescent="0.45">
      <c r="A140" s="331">
        <v>2020</v>
      </c>
      <c r="B140" s="331">
        <v>11</v>
      </c>
      <c r="C140" s="331">
        <v>5</v>
      </c>
      <c r="D140" s="331" t="s">
        <v>162</v>
      </c>
      <c r="E140" s="331" t="s">
        <v>156</v>
      </c>
      <c r="F140" s="331" cm="1">
        <f t="array" aca="1" ref="F140" ca="1">IF($B140="","",IFERROR(INDEX(INDIRECT("vd_emp_"&amp;$A140&amp;"_"&amp;F$1&amp;"_tab"),$B140+1,$C140+1)*IF($A140=2020,1,INDEX(INDIRECT("vd_ml_"&amp;$A140&amp;"_"&amp;F$1&amp;"_tab"),$B140+1,$C140+1)),0))</f>
        <v>0</v>
      </c>
      <c r="G140" s="331" cm="1">
        <f t="array" aca="1" ref="G140" ca="1">IF($B140="","",IFERROR(INDEX(INDIRECT("vd_emp_"&amp;$A140&amp;"_"&amp;G$1&amp;"_tab"),$B140+1,$C140+1)*IF($A140=2020,1,INDEX(INDIRECT("vd_ml_"&amp;$A140&amp;"_"&amp;G$1&amp;"_tab"),$B140+1,$C140+1)),0))</f>
        <v>0</v>
      </c>
      <c r="H140" s="331" cm="1">
        <f t="array" aca="1" ref="H140" ca="1">IF($B140="","",IFERROR(INDEX(INDIRECT("vd_emp_"&amp;$A140&amp;"_"&amp;H$1&amp;"_tab"),$B140+1,$C140+1)*IF($A140=2020,1,INDEX(INDIRECT("vd_ml_"&amp;$A140&amp;"_"&amp;H$1&amp;"_tab"),$B140+1,$C140+1)),0))</f>
        <v>0</v>
      </c>
      <c r="I140" s="331">
        <f ca="1"/>
        <v>0</v>
      </c>
      <c r="J140" s="25" cm="1">
        <f t="array" aca="1" ref="J140" ca="1">IF(A140="","",SUMPRODUCT(TRANSPOSE(F140:H140),pass_per_van_by_vptype)*2)</f>
        <v>0</v>
      </c>
      <c r="K140" s="25" cm="1">
        <f t="array" aca="1" ref="K140" ca="1">IF(A140="","",SUMPRODUCT(TRANSPOSE(F140:H140),pass_per_van_by_vptype,rt_miles_avg_by_vanpool_type))</f>
        <v>0</v>
      </c>
    </row>
    <row r="141" spans="1:11" x14ac:dyDescent="0.45">
      <c r="A141" s="331">
        <v>2020</v>
      </c>
      <c r="B141" s="331">
        <v>11</v>
      </c>
      <c r="C141" s="331">
        <v>6</v>
      </c>
      <c r="D141" s="331" t="s">
        <v>162</v>
      </c>
      <c r="E141" s="331" t="s">
        <v>157</v>
      </c>
      <c r="F141" s="331" cm="1">
        <f t="array" aca="1" ref="F141" ca="1">IF($B141="","",IFERROR(INDEX(INDIRECT("vd_emp_"&amp;$A141&amp;"_"&amp;F$1&amp;"_tab"),$B141+1,$C141+1)*IF($A141=2020,1,INDEX(INDIRECT("vd_ml_"&amp;$A141&amp;"_"&amp;F$1&amp;"_tab"),$B141+1,$C141+1)),0))</f>
        <v>0</v>
      </c>
      <c r="G141" s="331" cm="1">
        <f t="array" aca="1" ref="G141" ca="1">IF($B141="","",IFERROR(INDEX(INDIRECT("vd_emp_"&amp;$A141&amp;"_"&amp;G$1&amp;"_tab"),$B141+1,$C141+1)*IF($A141=2020,1,INDEX(INDIRECT("vd_ml_"&amp;$A141&amp;"_"&amp;G$1&amp;"_tab"),$B141+1,$C141+1)),0))</f>
        <v>0</v>
      </c>
      <c r="H141" s="331" cm="1">
        <f t="array" aca="1" ref="H141" ca="1">IF($B141="","",IFERROR(INDEX(INDIRECT("vd_emp_"&amp;$A141&amp;"_"&amp;H$1&amp;"_tab"),$B141+1,$C141+1)*IF($A141=2020,1,INDEX(INDIRECT("vd_ml_"&amp;$A141&amp;"_"&amp;H$1&amp;"_tab"),$B141+1,$C141+1)),0))</f>
        <v>0</v>
      </c>
      <c r="I141" s="331">
        <f ca="1"/>
        <v>0</v>
      </c>
      <c r="J141" s="25" cm="1">
        <f t="array" aca="1" ref="J141" ca="1">IF(A141="","",SUMPRODUCT(TRANSPOSE(F141:H141),pass_per_van_by_vptype)*2)</f>
        <v>0</v>
      </c>
      <c r="K141" s="25" cm="1">
        <f t="array" aca="1" ref="K141" ca="1">IF(A141="","",SUMPRODUCT(TRANSPOSE(F141:H141),pass_per_van_by_vptype,rt_miles_avg_by_vanpool_type))</f>
        <v>0</v>
      </c>
    </row>
    <row r="142" spans="1:11" x14ac:dyDescent="0.45">
      <c r="A142" s="331">
        <v>2020</v>
      </c>
      <c r="B142" s="331">
        <v>11</v>
      </c>
      <c r="C142" s="331">
        <v>7</v>
      </c>
      <c r="D142" s="331" t="s">
        <v>162</v>
      </c>
      <c r="E142" s="331" t="s">
        <v>158</v>
      </c>
      <c r="F142" s="331" cm="1">
        <f t="array" aca="1" ref="F142" ca="1">IF($B142="","",IFERROR(INDEX(INDIRECT("vd_emp_"&amp;$A142&amp;"_"&amp;F$1&amp;"_tab"),$B142+1,$C142+1)*IF($A142=2020,1,INDEX(INDIRECT("vd_ml_"&amp;$A142&amp;"_"&amp;F$1&amp;"_tab"),$B142+1,$C142+1)),0))</f>
        <v>0</v>
      </c>
      <c r="G142" s="331" cm="1">
        <f t="array" aca="1" ref="G142" ca="1">IF($B142="","",IFERROR(INDEX(INDIRECT("vd_emp_"&amp;$A142&amp;"_"&amp;G$1&amp;"_tab"),$B142+1,$C142+1)*IF($A142=2020,1,INDEX(INDIRECT("vd_ml_"&amp;$A142&amp;"_"&amp;G$1&amp;"_tab"),$B142+1,$C142+1)),0))</f>
        <v>0</v>
      </c>
      <c r="H142" s="331" cm="1">
        <f t="array" aca="1" ref="H142" ca="1">IF($B142="","",IFERROR(INDEX(INDIRECT("vd_emp_"&amp;$A142&amp;"_"&amp;H$1&amp;"_tab"),$B142+1,$C142+1)*IF($A142=2020,1,INDEX(INDIRECT("vd_ml_"&amp;$A142&amp;"_"&amp;H$1&amp;"_tab"),$B142+1,$C142+1)),0))</f>
        <v>0</v>
      </c>
      <c r="I142" s="331">
        <f ca="1"/>
        <v>0</v>
      </c>
      <c r="J142" s="25" cm="1">
        <f t="array" aca="1" ref="J142" ca="1">IF(A142="","",SUMPRODUCT(TRANSPOSE(F142:H142),pass_per_van_by_vptype)*2)</f>
        <v>0</v>
      </c>
      <c r="K142" s="25" cm="1">
        <f t="array" aca="1" ref="K142" ca="1">IF(A142="","",SUMPRODUCT(TRANSPOSE(F142:H142),pass_per_van_by_vptype,rt_miles_avg_by_vanpool_type))</f>
        <v>0</v>
      </c>
    </row>
    <row r="143" spans="1:11" x14ac:dyDescent="0.45">
      <c r="A143" s="331">
        <v>2020</v>
      </c>
      <c r="B143" s="331">
        <v>11</v>
      </c>
      <c r="C143" s="331">
        <v>8</v>
      </c>
      <c r="D143" s="331" t="s">
        <v>162</v>
      </c>
      <c r="E143" s="331" t="s">
        <v>159</v>
      </c>
      <c r="F143" s="331" cm="1">
        <f t="array" aca="1" ref="F143" ca="1">IF($B143="","",IFERROR(INDEX(INDIRECT("vd_emp_"&amp;$A143&amp;"_"&amp;F$1&amp;"_tab"),$B143+1,$C143+1)*IF($A143=2020,1,INDEX(INDIRECT("vd_ml_"&amp;$A143&amp;"_"&amp;F$1&amp;"_tab"),$B143+1,$C143+1)),0))</f>
        <v>0</v>
      </c>
      <c r="G143" s="331" cm="1">
        <f t="array" aca="1" ref="G143" ca="1">IF($B143="","",IFERROR(INDEX(INDIRECT("vd_emp_"&amp;$A143&amp;"_"&amp;G$1&amp;"_tab"),$B143+1,$C143+1)*IF($A143=2020,1,INDEX(INDIRECT("vd_ml_"&amp;$A143&amp;"_"&amp;G$1&amp;"_tab"),$B143+1,$C143+1)),0))</f>
        <v>0</v>
      </c>
      <c r="H143" s="331" cm="1">
        <f t="array" aca="1" ref="H143" ca="1">IF($B143="","",IFERROR(INDEX(INDIRECT("vd_emp_"&amp;$A143&amp;"_"&amp;H$1&amp;"_tab"),$B143+1,$C143+1)*IF($A143=2020,1,INDEX(INDIRECT("vd_ml_"&amp;$A143&amp;"_"&amp;H$1&amp;"_tab"),$B143+1,$C143+1)),0))</f>
        <v>0</v>
      </c>
      <c r="I143" s="331">
        <f ca="1"/>
        <v>0</v>
      </c>
      <c r="J143" s="25" cm="1">
        <f t="array" aca="1" ref="J143" ca="1">IF(A143="","",SUMPRODUCT(TRANSPOSE(F143:H143),pass_per_van_by_vptype)*2)</f>
        <v>0</v>
      </c>
      <c r="K143" s="25" cm="1">
        <f t="array" aca="1" ref="K143" ca="1">IF(A143="","",SUMPRODUCT(TRANSPOSE(F143:H143),pass_per_van_by_vptype,rt_miles_avg_by_vanpool_type))</f>
        <v>0</v>
      </c>
    </row>
    <row r="144" spans="1:11" x14ac:dyDescent="0.45">
      <c r="A144" s="331">
        <v>2020</v>
      </c>
      <c r="B144" s="331">
        <v>11</v>
      </c>
      <c r="C144" s="331">
        <v>9</v>
      </c>
      <c r="D144" s="331" t="s">
        <v>162</v>
      </c>
      <c r="E144" s="331" t="s">
        <v>160</v>
      </c>
      <c r="F144" s="331" cm="1">
        <f t="array" aca="1" ref="F144" ca="1">IF($B144="","",IFERROR(INDEX(INDIRECT("vd_emp_"&amp;$A144&amp;"_"&amp;F$1&amp;"_tab"),$B144+1,$C144+1)*IF($A144=2020,1,INDEX(INDIRECT("vd_ml_"&amp;$A144&amp;"_"&amp;F$1&amp;"_tab"),$B144+1,$C144+1)),0))</f>
        <v>0</v>
      </c>
      <c r="G144" s="331" cm="1">
        <f t="array" aca="1" ref="G144" ca="1">IF($B144="","",IFERROR(INDEX(INDIRECT("vd_emp_"&amp;$A144&amp;"_"&amp;G$1&amp;"_tab"),$B144+1,$C144+1)*IF($A144=2020,1,INDEX(INDIRECT("vd_ml_"&amp;$A144&amp;"_"&amp;G$1&amp;"_tab"),$B144+1,$C144+1)),0))</f>
        <v>0</v>
      </c>
      <c r="H144" s="331" cm="1">
        <f t="array" aca="1" ref="H144" ca="1">IF($B144="","",IFERROR(INDEX(INDIRECT("vd_emp_"&amp;$A144&amp;"_"&amp;H$1&amp;"_tab"),$B144+1,$C144+1)*IF($A144=2020,1,INDEX(INDIRECT("vd_ml_"&amp;$A144&amp;"_"&amp;H$1&amp;"_tab"),$B144+1,$C144+1)),0))</f>
        <v>0</v>
      </c>
      <c r="I144" s="331">
        <f ca="1"/>
        <v>0</v>
      </c>
      <c r="J144" s="25" cm="1">
        <f t="array" aca="1" ref="J144" ca="1">IF(A144="","",SUMPRODUCT(TRANSPOSE(F144:H144),pass_per_van_by_vptype)*2)</f>
        <v>0</v>
      </c>
      <c r="K144" s="25" cm="1">
        <f t="array" aca="1" ref="K144" ca="1">IF(A144="","",SUMPRODUCT(TRANSPOSE(F144:H144),pass_per_van_by_vptype,rt_miles_avg_by_vanpool_type))</f>
        <v>0</v>
      </c>
    </row>
    <row r="145" spans="1:14" x14ac:dyDescent="0.45">
      <c r="A145" s="331">
        <v>2020</v>
      </c>
      <c r="B145" s="331">
        <v>11</v>
      </c>
      <c r="C145" s="331">
        <v>10</v>
      </c>
      <c r="D145" s="331" t="s">
        <v>162</v>
      </c>
      <c r="E145" s="331" t="s">
        <v>161</v>
      </c>
      <c r="F145" s="331" cm="1">
        <f t="array" aca="1" ref="F145" ca="1">IF($B145="","",IFERROR(INDEX(INDIRECT("vd_emp_"&amp;$A145&amp;"_"&amp;F$1&amp;"_tab"),$B145+1,$C145+1)*IF($A145=2020,1,INDEX(INDIRECT("vd_ml_"&amp;$A145&amp;"_"&amp;F$1&amp;"_tab"),$B145+1,$C145+1)),0))</f>
        <v>0</v>
      </c>
      <c r="G145" s="331" cm="1">
        <f t="array" aca="1" ref="G145" ca="1">IF($B145="","",IFERROR(INDEX(INDIRECT("vd_emp_"&amp;$A145&amp;"_"&amp;G$1&amp;"_tab"),$B145+1,$C145+1)*IF($A145=2020,1,INDEX(INDIRECT("vd_ml_"&amp;$A145&amp;"_"&amp;G$1&amp;"_tab"),$B145+1,$C145+1)),0))</f>
        <v>0</v>
      </c>
      <c r="H145" s="331" cm="1">
        <f t="array" aca="1" ref="H145" ca="1">IF($B145="","",IFERROR(INDEX(INDIRECT("vd_emp_"&amp;$A145&amp;"_"&amp;H$1&amp;"_tab"),$B145+1,$C145+1)*IF($A145=2020,1,INDEX(INDIRECT("vd_ml_"&amp;$A145&amp;"_"&amp;H$1&amp;"_tab"),$B145+1,$C145+1)),0))</f>
        <v>0</v>
      </c>
      <c r="I145" s="331">
        <f ca="1"/>
        <v>0</v>
      </c>
      <c r="J145" s="25" cm="1">
        <f t="array" aca="1" ref="J145" ca="1">IF(A145="","",SUMPRODUCT(TRANSPOSE(F145:H145),pass_per_van_by_vptype)*2)</f>
        <v>0</v>
      </c>
      <c r="K145" s="25" cm="1">
        <f t="array" aca="1" ref="K145" ca="1">IF(A145="","",SUMPRODUCT(TRANSPOSE(F145:H145),pass_per_van_by_vptype,rt_miles_avg_by_vanpool_type))</f>
        <v>0</v>
      </c>
    </row>
    <row r="146" spans="1:14" x14ac:dyDescent="0.45">
      <c r="A146" s="331">
        <v>2020</v>
      </c>
      <c r="B146" s="331">
        <v>11</v>
      </c>
      <c r="C146" s="331">
        <v>11</v>
      </c>
      <c r="D146" s="331" t="s">
        <v>162</v>
      </c>
      <c r="E146" s="331" t="s">
        <v>162</v>
      </c>
      <c r="F146" s="331" cm="1">
        <f t="array" aca="1" ref="F146" ca="1">IF($B146="","",IFERROR(INDEX(INDIRECT("vd_emp_"&amp;$A146&amp;"_"&amp;F$1&amp;"_tab"),$B146+1,$C146+1)*IF($A146=2020,1,INDEX(INDIRECT("vd_ml_"&amp;$A146&amp;"_"&amp;F$1&amp;"_tab"),$B146+1,$C146+1)),0))</f>
        <v>0</v>
      </c>
      <c r="G146" s="331" cm="1">
        <f t="array" aca="1" ref="G146" ca="1">IF($B146="","",IFERROR(INDEX(INDIRECT("vd_emp_"&amp;$A146&amp;"_"&amp;G$1&amp;"_tab"),$B146+1,$C146+1)*IF($A146=2020,1,INDEX(INDIRECT("vd_ml_"&amp;$A146&amp;"_"&amp;G$1&amp;"_tab"),$B146+1,$C146+1)),0))</f>
        <v>0</v>
      </c>
      <c r="H146" s="331" cm="1">
        <f t="array" aca="1" ref="H146" ca="1">IF($B146="","",IFERROR(INDEX(INDIRECT("vd_emp_"&amp;$A146&amp;"_"&amp;H$1&amp;"_tab"),$B146+1,$C146+1)*IF($A146=2020,1,INDEX(INDIRECT("vd_ml_"&amp;$A146&amp;"_"&amp;H$1&amp;"_tab"),$B146+1,$C146+1)),0))</f>
        <v>0</v>
      </c>
      <c r="I146" s="331">
        <f ca="1"/>
        <v>0</v>
      </c>
      <c r="J146" s="25" cm="1">
        <f t="array" aca="1" ref="J146" ca="1">IF(A146="","",SUMPRODUCT(TRANSPOSE(F146:H146),pass_per_van_by_vptype)*2)</f>
        <v>0</v>
      </c>
      <c r="K146" s="25" cm="1">
        <f t="array" aca="1" ref="K146" ca="1">IF(A146="","",SUMPRODUCT(TRANSPOSE(F146:H146),pass_per_van_by_vptype,rt_miles_avg_by_vanpool_type))</f>
        <v>0</v>
      </c>
    </row>
    <row r="147" spans="1:14" x14ac:dyDescent="0.45">
      <c r="A147" s="331">
        <v>2035</v>
      </c>
      <c r="B147" s="331">
        <v>0</v>
      </c>
      <c r="C147" s="331">
        <v>0</v>
      </c>
      <c r="D147" s="331" t="s">
        <v>151</v>
      </c>
      <c r="E147" s="331" t="s">
        <v>151</v>
      </c>
      <c r="F147" s="331" cm="1">
        <f t="array" aca="1" ref="F147" ca="1">IF($B147="","",IFERROR(INDEX(INDIRECT("vd_emp_"&amp;$A147&amp;"_"&amp;F$1&amp;"_tab"),$B147+1,$C147+1)*IF($A147=2020,1,INDEX(INDIRECT("vd_ml_"&amp;$A147&amp;"_"&amp;F$1&amp;"_tab"),$B147+1,$C147+1)),0))</f>
        <v>1.1948326517827079</v>
      </c>
      <c r="G147" s="331" cm="1">
        <f t="array" aca="1" ref="G147" ca="1">IF($B147="","",IFERROR(INDEX(INDIRECT("vd_emp_"&amp;$A147&amp;"_"&amp;G$1&amp;"_tab"),$B147+1,$C147+1)*IF($A147=2020,1,INDEX(INDIRECT("vd_ml_"&amp;$A147&amp;"_"&amp;G$1&amp;"_tab"),$B147+1,$C147+1)),0))</f>
        <v>0</v>
      </c>
      <c r="H147" s="331" cm="1">
        <f t="array" aca="1" ref="H147" ca="1">IF($B147="","",IFERROR(INDEX(INDIRECT("vd_emp_"&amp;$A147&amp;"_"&amp;H$1&amp;"_tab"),$B147+1,$C147+1)*IF($A147=2020,1,INDEX(INDIRECT("vd_ml_"&amp;$A147&amp;"_"&amp;H$1&amp;"_tab"),$B147+1,$C147+1)),0))</f>
        <v>0</v>
      </c>
      <c r="I147" s="331">
        <f ca="1"/>
        <v>1.1948326517827079</v>
      </c>
      <c r="J147" s="25" cm="1">
        <f t="array" aca="1" ref="J147" ca="1">IF(A147="","",SUMPRODUCT(TRANSPOSE(F147:H147),pass_per_van_by_vptype)*2)</f>
        <v>12.300487720457774</v>
      </c>
      <c r="K147" s="25" cm="1">
        <f t="array" aca="1" ref="K147" ca="1">IF(A147="","",SUMPRODUCT(TRANSPOSE(F147:H147),pass_per_van_by_vptype,rt_miles_avg_by_vanpool_type))</f>
        <v>560.16265441355745</v>
      </c>
    </row>
    <row r="148" spans="1:14" x14ac:dyDescent="0.45">
      <c r="A148" s="331">
        <v>2035</v>
      </c>
      <c r="B148" s="331">
        <v>0</v>
      </c>
      <c r="C148" s="331">
        <v>1</v>
      </c>
      <c r="D148" s="331" t="s">
        <v>151</v>
      </c>
      <c r="E148" s="331" t="s">
        <v>152</v>
      </c>
      <c r="F148" s="331" cm="1">
        <f t="array" aca="1" ref="F148" ca="1">IF($B148="","",IFERROR(INDEX(INDIRECT("vd_emp_"&amp;$A148&amp;"_"&amp;F$1&amp;"_tab"),$B148+1,$C148+1)*IF($A148=2020,1,INDEX(INDIRECT("vd_ml_"&amp;$A148&amp;"_"&amp;F$1&amp;"_tab"),$B148+1,$C148+1)),0))</f>
        <v>3.224818504416481</v>
      </c>
      <c r="G148" s="331" cm="1">
        <f t="array" aca="1" ref="G148" ca="1">IF($B148="","",IFERROR(INDEX(INDIRECT("vd_emp_"&amp;$A148&amp;"_"&amp;G$1&amp;"_tab"),$B148+1,$C148+1)*IF($A148=2020,1,INDEX(INDIRECT("vd_ml_"&amp;$A148&amp;"_"&amp;G$1&amp;"_tab"),$B148+1,$C148+1)),0))</f>
        <v>2.5087247542898083</v>
      </c>
      <c r="H148" s="331" cm="1">
        <f t="array" aca="1" ref="H148" ca="1">IF($B148="","",IFERROR(INDEX(INDIRECT("vd_emp_"&amp;$A148&amp;"_"&amp;H$1&amp;"_tab"),$B148+1,$C148+1)*IF($A148=2020,1,INDEX(INDIRECT("vd_ml_"&amp;$A148&amp;"_"&amp;H$1&amp;"_tab"),$B148+1,$C148+1)),0))</f>
        <v>17.188565664997746</v>
      </c>
      <c r="I148" s="331">
        <f ca="1"/>
        <v>22.922108923704037</v>
      </c>
      <c r="J148" s="25" cm="1">
        <f t="array" aca="1" ref="J148" ca="1">IF(A148="","",SUMPRODUCT(TRANSPOSE(F148:H148),pass_per_van_by_vptype)*2)</f>
        <v>247.93504190701179</v>
      </c>
      <c r="K148" s="25" cm="1">
        <f t="array" aca="1" ref="K148" ca="1">IF(A148="","",SUMPRODUCT(TRANSPOSE(F148:H148),pass_per_van_by_vptype,rt_miles_avg_by_vanpool_type))</f>
        <v>10367.055430128235</v>
      </c>
    </row>
    <row r="149" spans="1:14" x14ac:dyDescent="0.45">
      <c r="A149" s="331">
        <v>2035</v>
      </c>
      <c r="B149" s="331">
        <v>0</v>
      </c>
      <c r="C149" s="331">
        <v>2</v>
      </c>
      <c r="D149" s="331" t="s">
        <v>151</v>
      </c>
      <c r="E149" s="331" t="s">
        <v>153</v>
      </c>
      <c r="F149" s="331" cm="1">
        <f t="array" aca="1" ref="F149" ca="1">IF($B149="","",IFERROR(INDEX(INDIRECT("vd_emp_"&amp;$A149&amp;"_"&amp;F$1&amp;"_tab"),$B149+1,$C149+1)*IF($A149=2020,1,INDEX(INDIRECT("vd_ml_"&amp;$A149&amp;"_"&amp;F$1&amp;"_tab"),$B149+1,$C149+1)),0))</f>
        <v>0</v>
      </c>
      <c r="G149" s="331" cm="1">
        <f t="array" aca="1" ref="G149" ca="1">IF($B149="","",IFERROR(INDEX(INDIRECT("vd_emp_"&amp;$A149&amp;"_"&amp;G$1&amp;"_tab"),$B149+1,$C149+1)*IF($A149=2020,1,INDEX(INDIRECT("vd_ml_"&amp;$A149&amp;"_"&amp;G$1&amp;"_tab"),$B149+1,$C149+1)),0))</f>
        <v>1.2102797924401316</v>
      </c>
      <c r="H149" s="331" cm="1">
        <f t="array" aca="1" ref="H149" ca="1">IF($B149="","",IFERROR(INDEX(INDIRECT("vd_emp_"&amp;$A149&amp;"_"&amp;H$1&amp;"_tab"),$B149+1,$C149+1)*IF($A149=2020,1,INDEX(INDIRECT("vd_ml_"&amp;$A149&amp;"_"&amp;H$1&amp;"_tab"),$B149+1,$C149+1)),0))</f>
        <v>0</v>
      </c>
      <c r="I149" s="331">
        <f ca="1"/>
        <v>1.2102797924401316</v>
      </c>
      <c r="J149" s="25" cm="1">
        <f t="array" aca="1" ref="J149" ca="1">IF(A149="","",SUMPRODUCT(TRANSPOSE(F149:H149),pass_per_van_by_vptype)*2)</f>
        <v>12.49429712682543</v>
      </c>
      <c r="K149" s="25" cm="1">
        <f t="array" aca="1" ref="K149" ca="1">IF(A149="","",SUMPRODUCT(TRANSPOSE(F149:H149),pass_per_van_by_vptype,rt_miles_avg_by_vanpool_type))</f>
        <v>546.72181588312799</v>
      </c>
      <c r="N149" s="23" t="s">
        <v>452</v>
      </c>
    </row>
    <row r="150" spans="1:14" x14ac:dyDescent="0.45">
      <c r="A150" s="331">
        <v>2035</v>
      </c>
      <c r="B150" s="331">
        <v>0</v>
      </c>
      <c r="C150" s="331">
        <v>3</v>
      </c>
      <c r="D150" s="331" t="s">
        <v>151</v>
      </c>
      <c r="E150" s="331" t="s">
        <v>154</v>
      </c>
      <c r="F150" s="331" cm="1">
        <f t="array" aca="1" ref="F150" ca="1">IF($B150="","",IFERROR(INDEX(INDIRECT("vd_emp_"&amp;$A150&amp;"_"&amp;F$1&amp;"_tab"),$B150+1,$C150+1)*IF($A150=2020,1,INDEX(INDIRECT("vd_ml_"&amp;$A150&amp;"_"&amp;F$1&amp;"_tab"),$B150+1,$C150+1)),0))</f>
        <v>0</v>
      </c>
      <c r="G150" s="331" cm="1">
        <f t="array" aca="1" ref="G150" ca="1">IF($B150="","",IFERROR(INDEX(INDIRECT("vd_emp_"&amp;$A150&amp;"_"&amp;G$1&amp;"_tab"),$B150+1,$C150+1)*IF($A150=2020,1,INDEX(INDIRECT("vd_ml_"&amp;$A150&amp;"_"&amp;G$1&amp;"_tab"),$B150+1,$C150+1)),0))</f>
        <v>0</v>
      </c>
      <c r="H150" s="331" cm="1">
        <f t="array" aca="1" ref="H150" ca="1">IF($B150="","",IFERROR(INDEX(INDIRECT("vd_emp_"&amp;$A150&amp;"_"&amp;H$1&amp;"_tab"),$B150+1,$C150+1)*IF($A150=2020,1,INDEX(INDIRECT("vd_ml_"&amp;$A150&amp;"_"&amp;H$1&amp;"_tab"),$B150+1,$C150+1)),0))</f>
        <v>0</v>
      </c>
      <c r="I150" s="331">
        <f ca="1"/>
        <v>0</v>
      </c>
      <c r="J150" s="25" cm="1">
        <f t="array" aca="1" ref="J150" ca="1">IF(A150="","",SUMPRODUCT(TRANSPOSE(F150:H150),pass_per_van_by_vptype)*2)</f>
        <v>0</v>
      </c>
      <c r="K150" s="25" cm="1">
        <f t="array" aca="1" ref="K150" ca="1">IF(A150="","",SUMPRODUCT(TRANSPOSE(F150:H150),pass_per_van_by_vptype,rt_miles_avg_by_vanpool_type))</f>
        <v>0</v>
      </c>
    </row>
    <row r="151" spans="1:14" x14ac:dyDescent="0.45">
      <c r="A151" s="331">
        <v>2035</v>
      </c>
      <c r="B151" s="331">
        <v>0</v>
      </c>
      <c r="C151" s="331">
        <v>4</v>
      </c>
      <c r="D151" s="331" t="s">
        <v>151</v>
      </c>
      <c r="E151" s="331" t="s">
        <v>155</v>
      </c>
      <c r="F151" s="331" cm="1">
        <f t="array" aca="1" ref="F151" ca="1">IF($B151="","",IFERROR(INDEX(INDIRECT("vd_emp_"&amp;$A151&amp;"_"&amp;F$1&amp;"_tab"),$B151+1,$C151+1)*IF($A151=2020,1,INDEX(INDIRECT("vd_ml_"&amp;$A151&amp;"_"&amp;F$1&amp;"_tab"),$B151+1,$C151+1)),0))</f>
        <v>1.2517850294744466</v>
      </c>
      <c r="G151" s="331" cm="1">
        <f t="array" aca="1" ref="G151" ca="1">IF($B151="","",IFERROR(INDEX(INDIRECT("vd_emp_"&amp;$A151&amp;"_"&amp;G$1&amp;"_tab"),$B151+1,$C151+1)*IF($A151=2020,1,INDEX(INDIRECT("vd_ml_"&amp;$A151&amp;"_"&amp;G$1&amp;"_tab"),$B151+1,$C151+1)),0))</f>
        <v>2.8012823972601293</v>
      </c>
      <c r="H151" s="331" cm="1">
        <f t="array" aca="1" ref="H151" ca="1">IF($B151="","",IFERROR(INDEX(INDIRECT("vd_emp_"&amp;$A151&amp;"_"&amp;H$1&amp;"_tab"),$B151+1,$C151+1)*IF($A151=2020,1,INDEX(INDIRECT("vd_ml_"&amp;$A151&amp;"_"&amp;H$1&amp;"_tab"),$B151+1,$C151+1)),0))</f>
        <v>6.7022869856321456</v>
      </c>
      <c r="I151" s="331">
        <f ca="1"/>
        <v>10.755354412366721</v>
      </c>
      <c r="J151" s="25" cm="1">
        <f t="array" aca="1" ref="J151" ca="1">IF(A151="","",SUMPRODUCT(TRANSPOSE(F151:H151),pass_per_van_by_vptype)*2)</f>
        <v>115.43867403252989</v>
      </c>
      <c r="K151" s="25" cm="1">
        <f t="array" aca="1" ref="K151" ca="1">IF(A151="","",SUMPRODUCT(TRANSPOSE(F151:H151),pass_per_van_by_vptype,rt_miles_avg_by_vanpool_type))</f>
        <v>4863.277778759496</v>
      </c>
    </row>
    <row r="152" spans="1:14" x14ac:dyDescent="0.45">
      <c r="A152" s="331">
        <v>2035</v>
      </c>
      <c r="B152" s="331">
        <v>0</v>
      </c>
      <c r="C152" s="331">
        <v>5</v>
      </c>
      <c r="D152" s="331" t="s">
        <v>151</v>
      </c>
      <c r="E152" s="331" t="s">
        <v>156</v>
      </c>
      <c r="F152" s="331" cm="1">
        <f t="array" aca="1" ref="F152" ca="1">IF($B152="","",IFERROR(INDEX(INDIRECT("vd_emp_"&amp;$A152&amp;"_"&amp;F$1&amp;"_tab"),$B152+1,$C152+1)*IF($A152=2020,1,INDEX(INDIRECT("vd_ml_"&amp;$A152&amp;"_"&amp;F$1&amp;"_tab"),$B152+1,$C152+1)),0))</f>
        <v>0</v>
      </c>
      <c r="G152" s="331" cm="1">
        <f t="array" aca="1" ref="G152" ca="1">IF($B152="","",IFERROR(INDEX(INDIRECT("vd_emp_"&amp;$A152&amp;"_"&amp;G$1&amp;"_tab"),$B152+1,$C152+1)*IF($A152=2020,1,INDEX(INDIRECT("vd_ml_"&amp;$A152&amp;"_"&amp;G$1&amp;"_tab"),$B152+1,$C152+1)),0))</f>
        <v>0</v>
      </c>
      <c r="H152" s="331" cm="1">
        <f t="array" aca="1" ref="H152" ca="1">IF($B152="","",IFERROR(INDEX(INDIRECT("vd_emp_"&amp;$A152&amp;"_"&amp;H$1&amp;"_tab"),$B152+1,$C152+1)*IF($A152=2020,1,INDEX(INDIRECT("vd_ml_"&amp;$A152&amp;"_"&amp;H$1&amp;"_tab"),$B152+1,$C152+1)),0))</f>
        <v>2.653981139360059</v>
      </c>
      <c r="I152" s="331">
        <f ca="1"/>
        <v>2.653981139360059</v>
      </c>
      <c r="J152" s="25" cm="1">
        <f t="array" aca="1" ref="J152" ca="1">IF(A152="","",SUMPRODUCT(TRANSPOSE(F152:H152),pass_per_van_by_vptype)*2)</f>
        <v>29.157259999058532</v>
      </c>
      <c r="K152" s="25" cm="1">
        <f t="array" aca="1" ref="K152" ca="1">IF(A152="","",SUMPRODUCT(TRANSPOSE(F152:H152),pass_per_van_by_vptype,rt_miles_avg_by_vanpool_type))</f>
        <v>1192.294694436421</v>
      </c>
    </row>
    <row r="153" spans="1:14" x14ac:dyDescent="0.45">
      <c r="A153" s="331">
        <v>2035</v>
      </c>
      <c r="B153" s="331">
        <v>0</v>
      </c>
      <c r="C153" s="331">
        <v>6</v>
      </c>
      <c r="D153" s="331" t="s">
        <v>151</v>
      </c>
      <c r="E153" s="331" t="s">
        <v>157</v>
      </c>
      <c r="F153" s="331" cm="1">
        <f t="array" aca="1" ref="F153" ca="1">IF($B153="","",IFERROR(INDEX(INDIRECT("vd_emp_"&amp;$A153&amp;"_"&amp;F$1&amp;"_tab"),$B153+1,$C153+1)*IF($A153=2020,1,INDEX(INDIRECT("vd_ml_"&amp;$A153&amp;"_"&amp;F$1&amp;"_tab"),$B153+1,$C153+1)),0))</f>
        <v>0</v>
      </c>
      <c r="G153" s="331" cm="1">
        <f t="array" aca="1" ref="G153" ca="1">IF($B153="","",IFERROR(INDEX(INDIRECT("vd_emp_"&amp;$A153&amp;"_"&amp;G$1&amp;"_tab"),$B153+1,$C153+1)*IF($A153=2020,1,INDEX(INDIRECT("vd_ml_"&amp;$A153&amp;"_"&amp;G$1&amp;"_tab"),$B153+1,$C153+1)),0))</f>
        <v>2.3060470289911361</v>
      </c>
      <c r="H153" s="331" cm="1">
        <f t="array" aca="1" ref="H153" ca="1">IF($B153="","",IFERROR(INDEX(INDIRECT("vd_emp_"&amp;$A153&amp;"_"&amp;H$1&amp;"_tab"),$B153+1,$C153+1)*IF($A153=2020,1,INDEX(INDIRECT("vd_ml_"&amp;$A153&amp;"_"&amp;H$1&amp;"_tab"),$B153+1,$C153+1)),0))</f>
        <v>0</v>
      </c>
      <c r="I153" s="331">
        <f ca="1"/>
        <v>2.3060470289911361</v>
      </c>
      <c r="J153" s="25" cm="1">
        <f t="array" aca="1" ref="J153" ca="1">IF(A153="","",SUMPRODUCT(TRANSPOSE(F153:H153),pass_per_van_by_vptype)*2)</f>
        <v>23.806426372332844</v>
      </c>
      <c r="K153" s="25" cm="1">
        <f t="array" aca="1" ref="K153" ca="1">IF(A153="","",SUMPRODUCT(TRANSPOSE(F153:H153),pass_per_van_by_vptype,rt_miles_avg_by_vanpool_type))</f>
        <v>1041.7146738110907</v>
      </c>
    </row>
    <row r="154" spans="1:14" x14ac:dyDescent="0.45">
      <c r="A154" s="331">
        <v>2035</v>
      </c>
      <c r="B154" s="331">
        <v>0</v>
      </c>
      <c r="C154" s="331">
        <v>7</v>
      </c>
      <c r="D154" s="331" t="s">
        <v>151</v>
      </c>
      <c r="E154" s="331" t="s">
        <v>158</v>
      </c>
      <c r="F154" s="331" cm="1">
        <f t="array" aca="1" ref="F154" ca="1">IF($B154="","",IFERROR(INDEX(INDIRECT("vd_emp_"&amp;$A154&amp;"_"&amp;F$1&amp;"_tab"),$B154+1,$C154+1)*IF($A154=2020,1,INDEX(INDIRECT("vd_ml_"&amp;$A154&amp;"_"&amp;F$1&amp;"_tab"),$B154+1,$C154+1)),0))</f>
        <v>0</v>
      </c>
      <c r="G154" s="331" cm="1">
        <f t="array" aca="1" ref="G154" ca="1">IF($B154="","",IFERROR(INDEX(INDIRECT("vd_emp_"&amp;$A154&amp;"_"&amp;G$1&amp;"_tab"),$B154+1,$C154+1)*IF($A154=2020,1,INDEX(INDIRECT("vd_ml_"&amp;$A154&amp;"_"&amp;G$1&amp;"_tab"),$B154+1,$C154+1)),0))</f>
        <v>0</v>
      </c>
      <c r="H154" s="331" cm="1">
        <f t="array" aca="1" ref="H154" ca="1">IF($B154="","",IFERROR(INDEX(INDIRECT("vd_emp_"&amp;$A154&amp;"_"&amp;H$1&amp;"_tab"),$B154+1,$C154+1)*IF($A154=2020,1,INDEX(INDIRECT("vd_ml_"&amp;$A154&amp;"_"&amp;H$1&amp;"_tab"),$B154+1,$C154+1)),0))</f>
        <v>0</v>
      </c>
      <c r="I154" s="331">
        <f ca="1"/>
        <v>0</v>
      </c>
      <c r="J154" s="25" cm="1">
        <f t="array" aca="1" ref="J154" ca="1">IF(A154="","",SUMPRODUCT(TRANSPOSE(F154:H154),pass_per_van_by_vptype)*2)</f>
        <v>0</v>
      </c>
      <c r="K154" s="25" cm="1">
        <f t="array" aca="1" ref="K154" ca="1">IF(A154="","",SUMPRODUCT(TRANSPOSE(F154:H154),pass_per_van_by_vptype,rt_miles_avg_by_vanpool_type))</f>
        <v>0</v>
      </c>
    </row>
    <row r="155" spans="1:14" x14ac:dyDescent="0.45">
      <c r="A155" s="331">
        <v>2035</v>
      </c>
      <c r="B155" s="331">
        <v>0</v>
      </c>
      <c r="C155" s="331">
        <v>8</v>
      </c>
      <c r="D155" s="331" t="s">
        <v>151</v>
      </c>
      <c r="E155" s="331" t="s">
        <v>159</v>
      </c>
      <c r="F155" s="331" cm="1">
        <f t="array" aca="1" ref="F155" ca="1">IF($B155="","",IFERROR(INDEX(INDIRECT("vd_emp_"&amp;$A155&amp;"_"&amp;F$1&amp;"_tab"),$B155+1,$C155+1)*IF($A155=2020,1,INDEX(INDIRECT("vd_ml_"&amp;$A155&amp;"_"&amp;F$1&amp;"_tab"),$B155+1,$C155+1)),0))</f>
        <v>0</v>
      </c>
      <c r="G155" s="331" cm="1">
        <f t="array" aca="1" ref="G155" ca="1">IF($B155="","",IFERROR(INDEX(INDIRECT("vd_emp_"&amp;$A155&amp;"_"&amp;G$1&amp;"_tab"),$B155+1,$C155+1)*IF($A155=2020,1,INDEX(INDIRECT("vd_ml_"&amp;$A155&amp;"_"&amp;G$1&amp;"_tab"),$B155+1,$C155+1)),0))</f>
        <v>0</v>
      </c>
      <c r="H155" s="331" cm="1">
        <f t="array" aca="1" ref="H155" ca="1">IF($B155="","",IFERROR(INDEX(INDIRECT("vd_emp_"&amp;$A155&amp;"_"&amp;H$1&amp;"_tab"),$B155+1,$C155+1)*IF($A155=2020,1,INDEX(INDIRECT("vd_ml_"&amp;$A155&amp;"_"&amp;H$1&amp;"_tab"),$B155+1,$C155+1)),0))</f>
        <v>0</v>
      </c>
      <c r="I155" s="331">
        <f ca="1"/>
        <v>0</v>
      </c>
      <c r="J155" s="25" cm="1">
        <f t="array" aca="1" ref="J155" ca="1">IF(A155="","",SUMPRODUCT(TRANSPOSE(F155:H155),pass_per_van_by_vptype)*2)</f>
        <v>0</v>
      </c>
      <c r="K155" s="25" cm="1">
        <f t="array" aca="1" ref="K155" ca="1">IF(A155="","",SUMPRODUCT(TRANSPOSE(F155:H155),pass_per_van_by_vptype,rt_miles_avg_by_vanpool_type))</f>
        <v>0</v>
      </c>
    </row>
    <row r="156" spans="1:14" x14ac:dyDescent="0.45">
      <c r="A156" s="331">
        <v>2035</v>
      </c>
      <c r="B156" s="331">
        <v>0</v>
      </c>
      <c r="C156" s="331">
        <v>9</v>
      </c>
      <c r="D156" s="331" t="s">
        <v>151</v>
      </c>
      <c r="E156" s="331" t="s">
        <v>160</v>
      </c>
      <c r="F156" s="331" cm="1">
        <f t="array" aca="1" ref="F156" ca="1">IF($B156="","",IFERROR(INDEX(INDIRECT("vd_emp_"&amp;$A156&amp;"_"&amp;F$1&amp;"_tab"),$B156+1,$C156+1)*IF($A156=2020,1,INDEX(INDIRECT("vd_ml_"&amp;$A156&amp;"_"&amp;F$1&amp;"_tab"),$B156+1,$C156+1)),0))</f>
        <v>0</v>
      </c>
      <c r="G156" s="331" cm="1">
        <f t="array" aca="1" ref="G156" ca="1">IF($B156="","",IFERROR(INDEX(INDIRECT("vd_emp_"&amp;$A156&amp;"_"&amp;G$1&amp;"_tab"),$B156+1,$C156+1)*IF($A156=2020,1,INDEX(INDIRECT("vd_ml_"&amp;$A156&amp;"_"&amp;G$1&amp;"_tab"),$B156+1,$C156+1)),0))</f>
        <v>0</v>
      </c>
      <c r="H156" s="331" cm="1">
        <f t="array" aca="1" ref="H156" ca="1">IF($B156="","",IFERROR(INDEX(INDIRECT("vd_emp_"&amp;$A156&amp;"_"&amp;H$1&amp;"_tab"),$B156+1,$C156+1)*IF($A156=2020,1,INDEX(INDIRECT("vd_ml_"&amp;$A156&amp;"_"&amp;H$1&amp;"_tab"),$B156+1,$C156+1)),0))</f>
        <v>0</v>
      </c>
      <c r="I156" s="331">
        <f ca="1"/>
        <v>0</v>
      </c>
      <c r="J156" s="25" cm="1">
        <f t="array" aca="1" ref="J156" ca="1">IF(A156="","",SUMPRODUCT(TRANSPOSE(F156:H156),pass_per_van_by_vptype)*2)</f>
        <v>0</v>
      </c>
      <c r="K156" s="25" cm="1">
        <f t="array" aca="1" ref="K156" ca="1">IF(A156="","",SUMPRODUCT(TRANSPOSE(F156:H156),pass_per_van_by_vptype,rt_miles_avg_by_vanpool_type))</f>
        <v>0</v>
      </c>
    </row>
    <row r="157" spans="1:14" x14ac:dyDescent="0.45">
      <c r="A157" s="331">
        <v>2035</v>
      </c>
      <c r="B157" s="331">
        <v>0</v>
      </c>
      <c r="C157" s="331">
        <v>10</v>
      </c>
      <c r="D157" s="331" t="s">
        <v>151</v>
      </c>
      <c r="E157" s="331" t="s">
        <v>161</v>
      </c>
      <c r="F157" s="331" cm="1">
        <f t="array" aca="1" ref="F157" ca="1">IF($B157="","",IFERROR(INDEX(INDIRECT("vd_emp_"&amp;$A157&amp;"_"&amp;F$1&amp;"_tab"),$B157+1,$C157+1)*IF($A157=2020,1,INDEX(INDIRECT("vd_ml_"&amp;$A157&amp;"_"&amp;F$1&amp;"_tab"),$B157+1,$C157+1)),0))</f>
        <v>0</v>
      </c>
      <c r="G157" s="331" cm="1">
        <f t="array" aca="1" ref="G157" ca="1">IF($B157="","",IFERROR(INDEX(INDIRECT("vd_emp_"&amp;$A157&amp;"_"&amp;G$1&amp;"_tab"),$B157+1,$C157+1)*IF($A157=2020,1,INDEX(INDIRECT("vd_ml_"&amp;$A157&amp;"_"&amp;G$1&amp;"_tab"),$B157+1,$C157+1)),0))</f>
        <v>0</v>
      </c>
      <c r="H157" s="331" cm="1">
        <f t="array" aca="1" ref="H157" ca="1">IF($B157="","",IFERROR(INDEX(INDIRECT("vd_emp_"&amp;$A157&amp;"_"&amp;H$1&amp;"_tab"),$B157+1,$C157+1)*IF($A157=2020,1,INDEX(INDIRECT("vd_ml_"&amp;$A157&amp;"_"&amp;H$1&amp;"_tab"),$B157+1,$C157+1)),0))</f>
        <v>0</v>
      </c>
      <c r="I157" s="331">
        <f ca="1"/>
        <v>0</v>
      </c>
      <c r="J157" s="25" cm="1">
        <f t="array" aca="1" ref="J157" ca="1">IF(A157="","",SUMPRODUCT(TRANSPOSE(F157:H157),pass_per_van_by_vptype)*2)</f>
        <v>0</v>
      </c>
      <c r="K157" s="25" cm="1">
        <f t="array" aca="1" ref="K157" ca="1">IF(A157="","",SUMPRODUCT(TRANSPOSE(F157:H157),pass_per_van_by_vptype,rt_miles_avg_by_vanpool_type))</f>
        <v>0</v>
      </c>
    </row>
    <row r="158" spans="1:14" x14ac:dyDescent="0.45">
      <c r="A158" s="331">
        <v>2035</v>
      </c>
      <c r="B158" s="331">
        <v>0</v>
      </c>
      <c r="C158" s="331">
        <v>11</v>
      </c>
      <c r="D158" s="331" t="s">
        <v>151</v>
      </c>
      <c r="E158" s="331" t="s">
        <v>162</v>
      </c>
      <c r="F158" s="331" cm="1">
        <f t="array" aca="1" ref="F158" ca="1">IF($B158="","",IFERROR(INDEX(INDIRECT("vd_emp_"&amp;$A158&amp;"_"&amp;F$1&amp;"_tab"),$B158+1,$C158+1)*IF($A158=2020,1,INDEX(INDIRECT("vd_ml_"&amp;$A158&amp;"_"&amp;F$1&amp;"_tab"),$B158+1,$C158+1)),0))</f>
        <v>0</v>
      </c>
      <c r="G158" s="331" cm="1">
        <f t="array" aca="1" ref="G158" ca="1">IF($B158="","",IFERROR(INDEX(INDIRECT("vd_emp_"&amp;$A158&amp;"_"&amp;G$1&amp;"_tab"),$B158+1,$C158+1)*IF($A158=2020,1,INDEX(INDIRECT("vd_ml_"&amp;$A158&amp;"_"&amp;G$1&amp;"_tab"),$B158+1,$C158+1)),0))</f>
        <v>0</v>
      </c>
      <c r="H158" s="331" cm="1">
        <f t="array" aca="1" ref="H158" ca="1">IF($B158="","",IFERROR(INDEX(INDIRECT("vd_emp_"&amp;$A158&amp;"_"&amp;H$1&amp;"_tab"),$B158+1,$C158+1)*IF($A158=2020,1,INDEX(INDIRECT("vd_ml_"&amp;$A158&amp;"_"&amp;H$1&amp;"_tab"),$B158+1,$C158+1)),0))</f>
        <v>0</v>
      </c>
      <c r="I158" s="331">
        <f ca="1"/>
        <v>0</v>
      </c>
      <c r="J158" s="25" cm="1">
        <f t="array" aca="1" ref="J158" ca="1">IF(A158="","",SUMPRODUCT(TRANSPOSE(F158:H158),pass_per_van_by_vptype)*2)</f>
        <v>0</v>
      </c>
      <c r="K158" s="25" cm="1">
        <f t="array" aca="1" ref="K158" ca="1">IF(A158="","",SUMPRODUCT(TRANSPOSE(F158:H158),pass_per_van_by_vptype,rt_miles_avg_by_vanpool_type))</f>
        <v>0</v>
      </c>
    </row>
    <row r="159" spans="1:14" x14ac:dyDescent="0.45">
      <c r="A159" s="331">
        <v>2035</v>
      </c>
      <c r="B159" s="331">
        <v>1</v>
      </c>
      <c r="C159" s="331">
        <v>0</v>
      </c>
      <c r="D159" s="331" t="s">
        <v>152</v>
      </c>
      <c r="E159" s="331" t="s">
        <v>151</v>
      </c>
      <c r="F159" s="331" cm="1">
        <f t="array" aca="1" ref="F159" ca="1">IF($B159="","",IFERROR(INDEX(INDIRECT("vd_emp_"&amp;$A159&amp;"_"&amp;F$1&amp;"_tab"),$B159+1,$C159+1)*IF($A159=2020,1,INDEX(INDIRECT("vd_ml_"&amp;$A159&amp;"_"&amp;F$1&amp;"_tab"),$B159+1,$C159+1)),0))</f>
        <v>14.311182446410381</v>
      </c>
      <c r="G159" s="331" cm="1">
        <f t="array" aca="1" ref="G159" ca="1">IF($B159="","",IFERROR(INDEX(INDIRECT("vd_emp_"&amp;$A159&amp;"_"&amp;G$1&amp;"_tab"),$B159+1,$C159+1)*IF($A159=2020,1,INDEX(INDIRECT("vd_ml_"&amp;$A159&amp;"_"&amp;G$1&amp;"_tab"),$B159+1,$C159+1)),0))</f>
        <v>1.2214198342792215</v>
      </c>
      <c r="H159" s="331" cm="1">
        <f t="array" aca="1" ref="H159" ca="1">IF($B159="","",IFERROR(INDEX(INDIRECT("vd_emp_"&amp;$A159&amp;"_"&amp;H$1&amp;"_tab"),$B159+1,$C159+1)*IF($A159=2020,1,INDEX(INDIRECT("vd_ml_"&amp;$A159&amp;"_"&amp;H$1&amp;"_tab"),$B159+1,$C159+1)),0))</f>
        <v>1.2752743243268063</v>
      </c>
      <c r="I159" s="331">
        <f ca="1"/>
        <v>16.807876605016407</v>
      </c>
      <c r="J159" s="25" cm="1">
        <f t="array" aca="1" ref="J159" ca="1">IF(A159="","",SUMPRODUCT(TRANSPOSE(F159:H159),pass_per_van_by_vptype)*2)</f>
        <v>173.94962147591065</v>
      </c>
      <c r="K159" s="25" cm="1">
        <f t="array" aca="1" ref="K159" ca="1">IF(A159="","",SUMPRODUCT(TRANSPOSE(F159:H159),pass_per_van_by_vptype,rt_miles_avg_by_vanpool_type))</f>
        <v>7834.0511285539214</v>
      </c>
    </row>
    <row r="160" spans="1:14" x14ac:dyDescent="0.45">
      <c r="A160" s="331">
        <v>2035</v>
      </c>
      <c r="B160" s="331">
        <v>1</v>
      </c>
      <c r="C160" s="331">
        <v>1</v>
      </c>
      <c r="D160" s="331" t="s">
        <v>152</v>
      </c>
      <c r="E160" s="331" t="s">
        <v>152</v>
      </c>
      <c r="F160" s="331" cm="1">
        <f t="array" aca="1" ref="F160" ca="1">IF($B160="","",IFERROR(INDEX(INDIRECT("vd_emp_"&amp;$A160&amp;"_"&amp;F$1&amp;"_tab"),$B160+1,$C160+1)*IF($A160=2020,1,INDEX(INDIRECT("vd_ml_"&amp;$A160&amp;"_"&amp;F$1&amp;"_tab"),$B160+1,$C160+1)),0))</f>
        <v>3.1455313877525013</v>
      </c>
      <c r="G160" s="331" cm="1">
        <f t="array" aca="1" ref="G160" ca="1">IF($B160="","",IFERROR(INDEX(INDIRECT("vd_emp_"&amp;$A160&amp;"_"&amp;G$1&amp;"_tab"),$B160+1,$C160+1)*IF($A160=2020,1,INDEX(INDIRECT("vd_ml_"&amp;$A160&amp;"_"&amp;G$1&amp;"_tab"),$B160+1,$C160+1)),0))</f>
        <v>4.8821106290295102</v>
      </c>
      <c r="H160" s="331" cm="1">
        <f t="array" aca="1" ref="H160" ca="1">IF($B160="","",IFERROR(INDEX(INDIRECT("vd_emp_"&amp;$A160&amp;"_"&amp;H$1&amp;"_tab"),$B160+1,$C160+1)*IF($A160=2020,1,INDEX(INDIRECT("vd_ml_"&amp;$A160&amp;"_"&amp;H$1&amp;"_tab"),$B160+1,$C160+1)),0))</f>
        <v>5.9731883832444383</v>
      </c>
      <c r="I160" s="331">
        <f ca="1"/>
        <v>14.000830400026448</v>
      </c>
      <c r="J160" s="25" cm="1">
        <f t="array" aca="1" ref="J160" ca="1">IF(A160="","",SUMPRODUCT(TRANSPOSE(F160:H160),pass_per_van_by_vptype)*2)</f>
        <v>148.40563100080135</v>
      </c>
      <c r="K160" s="25" cm="1">
        <f t="array" aca="1" ref="K160" ca="1">IF(A160="","",SUMPRODUCT(TRANSPOSE(F160:H160),pass_per_van_by_vptype,rt_miles_avg_by_vanpool_type))</f>
        <v>6363.5362487636603</v>
      </c>
    </row>
    <row r="161" spans="1:11" x14ac:dyDescent="0.45">
      <c r="A161" s="331">
        <v>2035</v>
      </c>
      <c r="B161" s="331">
        <v>1</v>
      </c>
      <c r="C161" s="331">
        <v>2</v>
      </c>
      <c r="D161" s="331" t="s">
        <v>152</v>
      </c>
      <c r="E161" s="331" t="s">
        <v>153</v>
      </c>
      <c r="F161" s="331" cm="1">
        <f t="array" aca="1" ref="F161" ca="1">IF($B161="","",IFERROR(INDEX(INDIRECT("vd_emp_"&amp;$A161&amp;"_"&amp;F$1&amp;"_tab"),$B161+1,$C161+1)*IF($A161=2020,1,INDEX(INDIRECT("vd_ml_"&amp;$A161&amp;"_"&amp;F$1&amp;"_tab"),$B161+1,$C161+1)),0))</f>
        <v>1</v>
      </c>
      <c r="G161" s="331" cm="1">
        <f t="array" aca="1" ref="G161" ca="1">IF($B161="","",IFERROR(INDEX(INDIRECT("vd_emp_"&amp;$A161&amp;"_"&amp;G$1&amp;"_tab"),$B161+1,$C161+1)*IF($A161=2020,1,INDEX(INDIRECT("vd_ml_"&amp;$A161&amp;"_"&amp;G$1&amp;"_tab"),$B161+1,$C161+1)),0))</f>
        <v>0</v>
      </c>
      <c r="H161" s="331" cm="1">
        <f t="array" aca="1" ref="H161" ca="1">IF($B161="","",IFERROR(INDEX(INDIRECT("vd_emp_"&amp;$A161&amp;"_"&amp;H$1&amp;"_tab"),$B161+1,$C161+1)*IF($A161=2020,1,INDEX(INDIRECT("vd_ml_"&amp;$A161&amp;"_"&amp;H$1&amp;"_tab"),$B161+1,$C161+1)),0))</f>
        <v>0</v>
      </c>
      <c r="I161" s="331">
        <f ca="1"/>
        <v>1</v>
      </c>
      <c r="J161" s="25" cm="1">
        <f t="array" aca="1" ref="J161" ca="1">IF(A161="","",SUMPRODUCT(TRANSPOSE(F161:H161),pass_per_van_by_vptype)*2)</f>
        <v>10.294736842105264</v>
      </c>
      <c r="K161" s="25" cm="1">
        <f t="array" aca="1" ref="K161" ca="1">IF(A161="","",SUMPRODUCT(TRANSPOSE(F161:H161),pass_per_van_by_vptype,rt_miles_avg_by_vanpool_type))</f>
        <v>468.82101320028914</v>
      </c>
    </row>
    <row r="162" spans="1:11" x14ac:dyDescent="0.45">
      <c r="A162" s="331">
        <v>2035</v>
      </c>
      <c r="B162" s="331">
        <v>1</v>
      </c>
      <c r="C162" s="331">
        <v>3</v>
      </c>
      <c r="D162" s="331" t="s">
        <v>152</v>
      </c>
      <c r="E162" s="331" t="s">
        <v>154</v>
      </c>
      <c r="F162" s="331" cm="1">
        <f t="array" aca="1" ref="F162" ca="1">IF($B162="","",IFERROR(INDEX(INDIRECT("vd_emp_"&amp;$A162&amp;"_"&amp;F$1&amp;"_tab"),$B162+1,$C162+1)*IF($A162=2020,1,INDEX(INDIRECT("vd_ml_"&amp;$A162&amp;"_"&amp;F$1&amp;"_tab"),$B162+1,$C162+1)),0))</f>
        <v>0</v>
      </c>
      <c r="G162" s="331" cm="1">
        <f t="array" aca="1" ref="G162" ca="1">IF($B162="","",IFERROR(INDEX(INDIRECT("vd_emp_"&amp;$A162&amp;"_"&amp;G$1&amp;"_tab"),$B162+1,$C162+1)*IF($A162=2020,1,INDEX(INDIRECT("vd_ml_"&amp;$A162&amp;"_"&amp;G$1&amp;"_tab"),$B162+1,$C162+1)),0))</f>
        <v>0</v>
      </c>
      <c r="H162" s="331" cm="1">
        <f t="array" aca="1" ref="H162" ca="1">IF($B162="","",IFERROR(INDEX(INDIRECT("vd_emp_"&amp;$A162&amp;"_"&amp;H$1&amp;"_tab"),$B162+1,$C162+1)*IF($A162=2020,1,INDEX(INDIRECT("vd_ml_"&amp;$A162&amp;"_"&amp;H$1&amp;"_tab"),$B162+1,$C162+1)),0))</f>
        <v>0</v>
      </c>
      <c r="I162" s="331">
        <f ca="1"/>
        <v>0</v>
      </c>
      <c r="J162" s="25" cm="1">
        <f t="array" aca="1" ref="J162" ca="1">IF(A162="","",SUMPRODUCT(TRANSPOSE(F162:H162),pass_per_van_by_vptype)*2)</f>
        <v>0</v>
      </c>
      <c r="K162" s="25" cm="1">
        <f t="array" aca="1" ref="K162" ca="1">IF(A162="","",SUMPRODUCT(TRANSPOSE(F162:H162),pass_per_van_by_vptype,rt_miles_avg_by_vanpool_type))</f>
        <v>0</v>
      </c>
    </row>
    <row r="163" spans="1:11" x14ac:dyDescent="0.45">
      <c r="A163" s="331">
        <v>2035</v>
      </c>
      <c r="B163" s="331">
        <v>1</v>
      </c>
      <c r="C163" s="331">
        <v>4</v>
      </c>
      <c r="D163" s="331" t="s">
        <v>152</v>
      </c>
      <c r="E163" s="331" t="s">
        <v>155</v>
      </c>
      <c r="F163" s="331" cm="1">
        <f t="array" aca="1" ref="F163" ca="1">IF($B163="","",IFERROR(INDEX(INDIRECT("vd_emp_"&amp;$A163&amp;"_"&amp;F$1&amp;"_tab"),$B163+1,$C163+1)*IF($A163=2020,1,INDEX(INDIRECT("vd_ml_"&amp;$A163&amp;"_"&amp;F$1&amp;"_tab"),$B163+1,$C163+1)),0))</f>
        <v>5.8939713298845628</v>
      </c>
      <c r="G163" s="331" cm="1">
        <f t="array" aca="1" ref="G163" ca="1">IF($B163="","",IFERROR(INDEX(INDIRECT("vd_emp_"&amp;$A163&amp;"_"&amp;G$1&amp;"_tab"),$B163+1,$C163+1)*IF($A163=2020,1,INDEX(INDIRECT("vd_ml_"&amp;$A163&amp;"_"&amp;G$1&amp;"_tab"),$B163+1,$C163+1)),0))</f>
        <v>0</v>
      </c>
      <c r="H163" s="331" cm="1">
        <f t="array" aca="1" ref="H163" ca="1">IF($B163="","",IFERROR(INDEX(INDIRECT("vd_emp_"&amp;$A163&amp;"_"&amp;H$1&amp;"_tab"),$B163+1,$C163+1)*IF($A163=2020,1,INDEX(INDIRECT("vd_ml_"&amp;$A163&amp;"_"&amp;H$1&amp;"_tab"),$B163+1,$C163+1)),0))</f>
        <v>8.7512593444972406</v>
      </c>
      <c r="I163" s="331">
        <f ca="1"/>
        <v>14.645230674381803</v>
      </c>
      <c r="J163" s="25" cm="1">
        <f t="array" aca="1" ref="J163" ca="1">IF(A163="","",SUMPRODUCT(TRANSPOSE(F163:H163),pass_per_van_by_vptype)*2)</f>
        <v>156.82027390630844</v>
      </c>
      <c r="K163" s="25" cm="1">
        <f t="array" aca="1" ref="K163" ca="1">IF(A163="","",SUMPRODUCT(TRANSPOSE(F163:H163),pass_per_van_by_vptype,rt_miles_avg_by_vanpool_type))</f>
        <v>6694.6999905876955</v>
      </c>
    </row>
    <row r="164" spans="1:11" x14ac:dyDescent="0.45">
      <c r="A164" s="331">
        <v>2035</v>
      </c>
      <c r="B164" s="331">
        <v>1</v>
      </c>
      <c r="C164" s="331">
        <v>5</v>
      </c>
      <c r="D164" s="331" t="s">
        <v>152</v>
      </c>
      <c r="E164" s="331" t="s">
        <v>156</v>
      </c>
      <c r="F164" s="331" cm="1">
        <f t="array" aca="1" ref="F164" ca="1">IF($B164="","",IFERROR(INDEX(INDIRECT("vd_emp_"&amp;$A164&amp;"_"&amp;F$1&amp;"_tab"),$B164+1,$C164+1)*IF($A164=2020,1,INDEX(INDIRECT("vd_ml_"&amp;$A164&amp;"_"&amp;F$1&amp;"_tab"),$B164+1,$C164+1)),0))</f>
        <v>0</v>
      </c>
      <c r="G164" s="331" cm="1">
        <f t="array" aca="1" ref="G164" ca="1">IF($B164="","",IFERROR(INDEX(INDIRECT("vd_emp_"&amp;$A164&amp;"_"&amp;G$1&amp;"_tab"),$B164+1,$C164+1)*IF($A164=2020,1,INDEX(INDIRECT("vd_ml_"&amp;$A164&amp;"_"&amp;G$1&amp;"_tab"),$B164+1,$C164+1)),0))</f>
        <v>1.1249631542655663</v>
      </c>
      <c r="H164" s="331" cm="1">
        <f t="array" aca="1" ref="H164" ca="1">IF($B164="","",IFERROR(INDEX(INDIRECT("vd_emp_"&amp;$A164&amp;"_"&amp;H$1&amp;"_tab"),$B164+1,$C164+1)*IF($A164=2020,1,INDEX(INDIRECT("vd_ml_"&amp;$A164&amp;"_"&amp;H$1&amp;"_tab"),$B164+1,$C164+1)),0))</f>
        <v>0</v>
      </c>
      <c r="I164" s="331">
        <f ca="1"/>
        <v>1.1249631542655663</v>
      </c>
      <c r="J164" s="25" cm="1">
        <f t="array" aca="1" ref="J164" ca="1">IF(A164="","",SUMPRODUCT(TRANSPOSE(F164:H164),pass_per_van_by_vptype)*2)</f>
        <v>11.613532667339829</v>
      </c>
      <c r="K164" s="25" cm="1">
        <f t="array" aca="1" ref="K164" ca="1">IF(A164="","",SUMPRODUCT(TRANSPOSE(F164:H164),pass_per_van_by_vptype,rt_miles_avg_by_vanpool_type))</f>
        <v>508.18158110502026</v>
      </c>
    </row>
    <row r="165" spans="1:11" x14ac:dyDescent="0.45">
      <c r="A165" s="331">
        <v>2035</v>
      </c>
      <c r="B165" s="331">
        <v>1</v>
      </c>
      <c r="C165" s="331">
        <v>6</v>
      </c>
      <c r="D165" s="331" t="s">
        <v>152</v>
      </c>
      <c r="E165" s="331" t="s">
        <v>157</v>
      </c>
      <c r="F165" s="331" cm="1">
        <f t="array" aca="1" ref="F165" ca="1">IF($B165="","",IFERROR(INDEX(INDIRECT("vd_emp_"&amp;$A165&amp;"_"&amp;F$1&amp;"_tab"),$B165+1,$C165+1)*IF($A165=2020,1,INDEX(INDIRECT("vd_ml_"&amp;$A165&amp;"_"&amp;F$1&amp;"_tab"),$B165+1,$C165+1)),0))</f>
        <v>0</v>
      </c>
      <c r="G165" s="331" cm="1">
        <f t="array" aca="1" ref="G165" ca="1">IF($B165="","",IFERROR(INDEX(INDIRECT("vd_emp_"&amp;$A165&amp;"_"&amp;G$1&amp;"_tab"),$B165+1,$C165+1)*IF($A165=2020,1,INDEX(INDIRECT("vd_ml_"&amp;$A165&amp;"_"&amp;G$1&amp;"_tab"),$B165+1,$C165+1)),0))</f>
        <v>3.3696735586397164</v>
      </c>
      <c r="H165" s="331" cm="1">
        <f t="array" aca="1" ref="H165" ca="1">IF($B165="","",IFERROR(INDEX(INDIRECT("vd_emp_"&amp;$A165&amp;"_"&amp;H$1&amp;"_tab"),$B165+1,$C165+1)*IF($A165=2020,1,INDEX(INDIRECT("vd_ml_"&amp;$A165&amp;"_"&amp;H$1&amp;"_tab"),$B165+1,$C165+1)),0))</f>
        <v>0</v>
      </c>
      <c r="I165" s="331">
        <f ca="1"/>
        <v>3.3696735586397164</v>
      </c>
      <c r="J165" s="25" cm="1">
        <f t="array" aca="1" ref="J165" ca="1">IF(A165="","",SUMPRODUCT(TRANSPOSE(F165:H165),pass_per_van_by_vptype)*2)</f>
        <v>34.786751728844102</v>
      </c>
      <c r="K165" s="25" cm="1">
        <f t="array" aca="1" ref="K165" ca="1">IF(A165="","",SUMPRODUCT(TRANSPOSE(F165:H165),pass_per_van_by_vptype,rt_miles_avg_by_vanpool_type))</f>
        <v>1522.1885537711305</v>
      </c>
    </row>
    <row r="166" spans="1:11" x14ac:dyDescent="0.45">
      <c r="A166" s="331">
        <v>2035</v>
      </c>
      <c r="B166" s="331">
        <v>1</v>
      </c>
      <c r="C166" s="331">
        <v>7</v>
      </c>
      <c r="D166" s="331" t="s">
        <v>152</v>
      </c>
      <c r="E166" s="331" t="s">
        <v>158</v>
      </c>
      <c r="F166" s="331" cm="1">
        <f t="array" aca="1" ref="F166" ca="1">IF($B166="","",IFERROR(INDEX(INDIRECT("vd_emp_"&amp;$A166&amp;"_"&amp;F$1&amp;"_tab"),$B166+1,$C166+1)*IF($A166=2020,1,INDEX(INDIRECT("vd_ml_"&amp;$A166&amp;"_"&amp;F$1&amp;"_tab"),$B166+1,$C166+1)),0))</f>
        <v>0</v>
      </c>
      <c r="G166" s="331" cm="1">
        <f t="array" aca="1" ref="G166" ca="1">IF($B166="","",IFERROR(INDEX(INDIRECT("vd_emp_"&amp;$A166&amp;"_"&amp;G$1&amp;"_tab"),$B166+1,$C166+1)*IF($A166=2020,1,INDEX(INDIRECT("vd_ml_"&amp;$A166&amp;"_"&amp;G$1&amp;"_tab"),$B166+1,$C166+1)),0))</f>
        <v>0</v>
      </c>
      <c r="H166" s="331" cm="1">
        <f t="array" aca="1" ref="H166" ca="1">IF($B166="","",IFERROR(INDEX(INDIRECT("vd_emp_"&amp;$A166&amp;"_"&amp;H$1&amp;"_tab"),$B166+1,$C166+1)*IF($A166=2020,1,INDEX(INDIRECT("vd_ml_"&amp;$A166&amp;"_"&amp;H$1&amp;"_tab"),$B166+1,$C166+1)),0))</f>
        <v>0</v>
      </c>
      <c r="I166" s="331">
        <f ca="1"/>
        <v>0</v>
      </c>
      <c r="J166" s="25" cm="1">
        <f t="array" aca="1" ref="J166" ca="1">IF(A166="","",SUMPRODUCT(TRANSPOSE(F166:H166),pass_per_van_by_vptype)*2)</f>
        <v>0</v>
      </c>
      <c r="K166" s="25" cm="1">
        <f t="array" aca="1" ref="K166" ca="1">IF(A166="","",SUMPRODUCT(TRANSPOSE(F166:H166),pass_per_van_by_vptype,rt_miles_avg_by_vanpool_type))</f>
        <v>0</v>
      </c>
    </row>
    <row r="167" spans="1:11" x14ac:dyDescent="0.45">
      <c r="A167" s="331">
        <v>2035</v>
      </c>
      <c r="B167" s="331">
        <v>1</v>
      </c>
      <c r="C167" s="331">
        <v>8</v>
      </c>
      <c r="D167" s="331" t="s">
        <v>152</v>
      </c>
      <c r="E167" s="331" t="s">
        <v>159</v>
      </c>
      <c r="F167" s="331" cm="1">
        <f t="array" aca="1" ref="F167" ca="1">IF($B167="","",IFERROR(INDEX(INDIRECT("vd_emp_"&amp;$A167&amp;"_"&amp;F$1&amp;"_tab"),$B167+1,$C167+1)*IF($A167=2020,1,INDEX(INDIRECT("vd_ml_"&amp;$A167&amp;"_"&amp;F$1&amp;"_tab"),$B167+1,$C167+1)),0))</f>
        <v>0</v>
      </c>
      <c r="G167" s="331" cm="1">
        <f t="array" aca="1" ref="G167" ca="1">IF($B167="","",IFERROR(INDEX(INDIRECT("vd_emp_"&amp;$A167&amp;"_"&amp;G$1&amp;"_tab"),$B167+1,$C167+1)*IF($A167=2020,1,INDEX(INDIRECT("vd_ml_"&amp;$A167&amp;"_"&amp;G$1&amp;"_tab"),$B167+1,$C167+1)),0))</f>
        <v>0</v>
      </c>
      <c r="H167" s="331" cm="1">
        <f t="array" aca="1" ref="H167" ca="1">IF($B167="","",IFERROR(INDEX(INDIRECT("vd_emp_"&amp;$A167&amp;"_"&amp;H$1&amp;"_tab"),$B167+1,$C167+1)*IF($A167=2020,1,INDEX(INDIRECT("vd_ml_"&amp;$A167&amp;"_"&amp;H$1&amp;"_tab"),$B167+1,$C167+1)),0))</f>
        <v>0</v>
      </c>
      <c r="I167" s="331">
        <f ca="1"/>
        <v>0</v>
      </c>
      <c r="J167" s="25" cm="1">
        <f t="array" aca="1" ref="J167" ca="1">IF(A167="","",SUMPRODUCT(TRANSPOSE(F167:H167),pass_per_van_by_vptype)*2)</f>
        <v>0</v>
      </c>
      <c r="K167" s="25" cm="1">
        <f t="array" aca="1" ref="K167" ca="1">IF(A167="","",SUMPRODUCT(TRANSPOSE(F167:H167),pass_per_van_by_vptype,rt_miles_avg_by_vanpool_type))</f>
        <v>0</v>
      </c>
    </row>
    <row r="168" spans="1:11" x14ac:dyDescent="0.45">
      <c r="A168" s="331">
        <v>2035</v>
      </c>
      <c r="B168" s="331">
        <v>1</v>
      </c>
      <c r="C168" s="331">
        <v>9</v>
      </c>
      <c r="D168" s="331" t="s">
        <v>152</v>
      </c>
      <c r="E168" s="331" t="s">
        <v>160</v>
      </c>
      <c r="F168" s="331" cm="1">
        <f t="array" aca="1" ref="F168" ca="1">IF($B168="","",IFERROR(INDEX(INDIRECT("vd_emp_"&amp;$A168&amp;"_"&amp;F$1&amp;"_tab"),$B168+1,$C168+1)*IF($A168=2020,1,INDEX(INDIRECT("vd_ml_"&amp;$A168&amp;"_"&amp;F$1&amp;"_tab"),$B168+1,$C168+1)),0))</f>
        <v>0</v>
      </c>
      <c r="G168" s="331" cm="1">
        <f t="array" aca="1" ref="G168" ca="1">IF($B168="","",IFERROR(INDEX(INDIRECT("vd_emp_"&amp;$A168&amp;"_"&amp;G$1&amp;"_tab"),$B168+1,$C168+1)*IF($A168=2020,1,INDEX(INDIRECT("vd_ml_"&amp;$A168&amp;"_"&amp;G$1&amp;"_tab"),$B168+1,$C168+1)),0))</f>
        <v>0</v>
      </c>
      <c r="H168" s="331" cm="1">
        <f t="array" aca="1" ref="H168" ca="1">IF($B168="","",IFERROR(INDEX(INDIRECT("vd_emp_"&amp;$A168&amp;"_"&amp;H$1&amp;"_tab"),$B168+1,$C168+1)*IF($A168=2020,1,INDEX(INDIRECT("vd_ml_"&amp;$A168&amp;"_"&amp;H$1&amp;"_tab"),$B168+1,$C168+1)),0))</f>
        <v>0</v>
      </c>
      <c r="I168" s="331">
        <f ca="1"/>
        <v>0</v>
      </c>
      <c r="J168" s="25" cm="1">
        <f t="array" aca="1" ref="J168" ca="1">IF(A168="","",SUMPRODUCT(TRANSPOSE(F168:H168),pass_per_van_by_vptype)*2)</f>
        <v>0</v>
      </c>
      <c r="K168" s="25" cm="1">
        <f t="array" aca="1" ref="K168" ca="1">IF(A168="","",SUMPRODUCT(TRANSPOSE(F168:H168),pass_per_van_by_vptype,rt_miles_avg_by_vanpool_type))</f>
        <v>0</v>
      </c>
    </row>
    <row r="169" spans="1:11" x14ac:dyDescent="0.45">
      <c r="A169" s="331">
        <v>2035</v>
      </c>
      <c r="B169" s="331">
        <v>1</v>
      </c>
      <c r="C169" s="331">
        <v>10</v>
      </c>
      <c r="D169" s="331" t="s">
        <v>152</v>
      </c>
      <c r="E169" s="331" t="s">
        <v>161</v>
      </c>
      <c r="F169" s="331" cm="1">
        <f t="array" aca="1" ref="F169" ca="1">IF($B169="","",IFERROR(INDEX(INDIRECT("vd_emp_"&amp;$A169&amp;"_"&amp;F$1&amp;"_tab"),$B169+1,$C169+1)*IF($A169=2020,1,INDEX(INDIRECT("vd_ml_"&amp;$A169&amp;"_"&amp;F$1&amp;"_tab"),$B169+1,$C169+1)),0))</f>
        <v>0</v>
      </c>
      <c r="G169" s="331" cm="1">
        <f t="array" aca="1" ref="G169" ca="1">IF($B169="","",IFERROR(INDEX(INDIRECT("vd_emp_"&amp;$A169&amp;"_"&amp;G$1&amp;"_tab"),$B169+1,$C169+1)*IF($A169=2020,1,INDEX(INDIRECT("vd_ml_"&amp;$A169&amp;"_"&amp;G$1&amp;"_tab"),$B169+1,$C169+1)),0))</f>
        <v>0</v>
      </c>
      <c r="H169" s="331" cm="1">
        <f t="array" aca="1" ref="H169" ca="1">IF($B169="","",IFERROR(INDEX(INDIRECT("vd_emp_"&amp;$A169&amp;"_"&amp;H$1&amp;"_tab"),$B169+1,$C169+1)*IF($A169=2020,1,INDEX(INDIRECT("vd_ml_"&amp;$A169&amp;"_"&amp;H$1&amp;"_tab"),$B169+1,$C169+1)),0))</f>
        <v>0</v>
      </c>
      <c r="I169" s="331">
        <f ca="1"/>
        <v>0</v>
      </c>
      <c r="J169" s="25" cm="1">
        <f t="array" aca="1" ref="J169" ca="1">IF(A169="","",SUMPRODUCT(TRANSPOSE(F169:H169),pass_per_van_by_vptype)*2)</f>
        <v>0</v>
      </c>
      <c r="K169" s="25" cm="1">
        <f t="array" aca="1" ref="K169" ca="1">IF(A169="","",SUMPRODUCT(TRANSPOSE(F169:H169),pass_per_van_by_vptype,rt_miles_avg_by_vanpool_type))</f>
        <v>0</v>
      </c>
    </row>
    <row r="170" spans="1:11" x14ac:dyDescent="0.45">
      <c r="A170" s="331">
        <v>2035</v>
      </c>
      <c r="B170" s="331">
        <v>1</v>
      </c>
      <c r="C170" s="331">
        <v>11</v>
      </c>
      <c r="D170" s="331" t="s">
        <v>152</v>
      </c>
      <c r="E170" s="331" t="s">
        <v>162</v>
      </c>
      <c r="F170" s="331" cm="1">
        <f t="array" aca="1" ref="F170" ca="1">IF($B170="","",IFERROR(INDEX(INDIRECT("vd_emp_"&amp;$A170&amp;"_"&amp;F$1&amp;"_tab"),$B170+1,$C170+1)*IF($A170=2020,1,INDEX(INDIRECT("vd_ml_"&amp;$A170&amp;"_"&amp;F$1&amp;"_tab"),$B170+1,$C170+1)),0))</f>
        <v>0</v>
      </c>
      <c r="G170" s="331" cm="1">
        <f t="array" aca="1" ref="G170" ca="1">IF($B170="","",IFERROR(INDEX(INDIRECT("vd_emp_"&amp;$A170&amp;"_"&amp;G$1&amp;"_tab"),$B170+1,$C170+1)*IF($A170=2020,1,INDEX(INDIRECT("vd_ml_"&amp;$A170&amp;"_"&amp;G$1&amp;"_tab"),$B170+1,$C170+1)),0))</f>
        <v>0</v>
      </c>
      <c r="H170" s="331" cm="1">
        <f t="array" aca="1" ref="H170" ca="1">IF($B170="","",IFERROR(INDEX(INDIRECT("vd_emp_"&amp;$A170&amp;"_"&amp;H$1&amp;"_tab"),$B170+1,$C170+1)*IF($A170=2020,1,INDEX(INDIRECT("vd_ml_"&amp;$A170&amp;"_"&amp;H$1&amp;"_tab"),$B170+1,$C170+1)),0))</f>
        <v>0</v>
      </c>
      <c r="I170" s="331">
        <f ca="1"/>
        <v>0</v>
      </c>
      <c r="J170" s="25" cm="1">
        <f t="array" aca="1" ref="J170" ca="1">IF(A170="","",SUMPRODUCT(TRANSPOSE(F170:H170),pass_per_van_by_vptype)*2)</f>
        <v>0</v>
      </c>
      <c r="K170" s="25" cm="1">
        <f t="array" aca="1" ref="K170" ca="1">IF(A170="","",SUMPRODUCT(TRANSPOSE(F170:H170),pass_per_van_by_vptype,rt_miles_avg_by_vanpool_type))</f>
        <v>0</v>
      </c>
    </row>
    <row r="171" spans="1:11" x14ac:dyDescent="0.45">
      <c r="A171" s="331">
        <v>2035</v>
      </c>
      <c r="B171" s="331">
        <v>2</v>
      </c>
      <c r="C171" s="331">
        <v>0</v>
      </c>
      <c r="D171" s="331" t="s">
        <v>153</v>
      </c>
      <c r="E171" s="331" t="s">
        <v>151</v>
      </c>
      <c r="F171" s="331" cm="1">
        <f t="array" aca="1" ref="F171" ca="1">IF($B171="","",IFERROR(INDEX(INDIRECT("vd_emp_"&amp;$A171&amp;"_"&amp;F$1&amp;"_tab"),$B171+1,$C171+1)*IF($A171=2020,1,INDEX(INDIRECT("vd_ml_"&amp;$A171&amp;"_"&amp;F$1&amp;"_tab"),$B171+1,$C171+1)),0))</f>
        <v>3.7361989339638657</v>
      </c>
      <c r="G171" s="331" cm="1">
        <f t="array" aca="1" ref="G171" ca="1">IF($B171="","",IFERROR(INDEX(INDIRECT("vd_emp_"&amp;$A171&amp;"_"&amp;G$1&amp;"_tab"),$B171+1,$C171+1)*IF($A171=2020,1,INDEX(INDIRECT("vd_ml_"&amp;$A171&amp;"_"&amp;G$1&amp;"_tab"),$B171+1,$C171+1)),0))</f>
        <v>2.5395248701740654</v>
      </c>
      <c r="H171" s="331" cm="1">
        <f t="array" aca="1" ref="H171" ca="1">IF($B171="","",IFERROR(INDEX(INDIRECT("vd_emp_"&amp;$A171&amp;"_"&amp;H$1&amp;"_tab"),$B171+1,$C171+1)*IF($A171=2020,1,INDEX(INDIRECT("vd_ml_"&amp;$A171&amp;"_"&amp;H$1&amp;"_tab"),$B171+1,$C171+1)),0))</f>
        <v>10.605987464853945</v>
      </c>
      <c r="I171" s="331">
        <f ca="1"/>
        <v>16.881711268991875</v>
      </c>
      <c r="J171" s="25" cm="1">
        <f t="array" aca="1" ref="J171" ca="1">IF(A171="","",SUMPRODUCT(TRANSPOSE(F171:H171),pass_per_van_by_vptype)*2)</f>
        <v>181.19978336876656</v>
      </c>
      <c r="K171" s="25" cm="1">
        <f t="array" aca="1" ref="K171" ca="1">IF(A171="","",SUMPRODUCT(TRANSPOSE(F171:H171),pass_per_van_by_vptype,rt_miles_avg_by_vanpool_type))</f>
        <v>7663.5071613444188</v>
      </c>
    </row>
    <row r="172" spans="1:11" x14ac:dyDescent="0.45">
      <c r="A172" s="331">
        <v>2035</v>
      </c>
      <c r="B172" s="331">
        <v>2</v>
      </c>
      <c r="C172" s="331">
        <v>1</v>
      </c>
      <c r="D172" s="331" t="s">
        <v>153</v>
      </c>
      <c r="E172" s="331" t="s">
        <v>152</v>
      </c>
      <c r="F172" s="331" cm="1">
        <f t="array" aca="1" ref="F172" ca="1">IF($B172="","",IFERROR(INDEX(INDIRECT("vd_emp_"&amp;$A172&amp;"_"&amp;F$1&amp;"_tab"),$B172+1,$C172+1)*IF($A172=2020,1,INDEX(INDIRECT("vd_ml_"&amp;$A172&amp;"_"&amp;F$1&amp;"_tab"),$B172+1,$C172+1)),0))</f>
        <v>8.5589679393917244</v>
      </c>
      <c r="G172" s="331" cm="1">
        <f t="array" aca="1" ref="G172" ca="1">IF($B172="","",IFERROR(INDEX(INDIRECT("vd_emp_"&amp;$A172&amp;"_"&amp;G$1&amp;"_tab"),$B172+1,$C172+1)*IF($A172=2020,1,INDEX(INDIRECT("vd_ml_"&amp;$A172&amp;"_"&amp;G$1&amp;"_tab"),$B172+1,$C172+1)),0))</f>
        <v>11.418101177977796</v>
      </c>
      <c r="H172" s="331" cm="1">
        <f t="array" aca="1" ref="H172" ca="1">IF($B172="","",IFERROR(INDEX(INDIRECT("vd_emp_"&amp;$A172&amp;"_"&amp;H$1&amp;"_tab"),$B172+1,$C172+1)*IF($A172=2020,1,INDEX(INDIRECT("vd_ml_"&amp;$A172&amp;"_"&amp;H$1&amp;"_tab"),$B172+1,$C172+1)),0))</f>
        <v>26.542760200473385</v>
      </c>
      <c r="I172" s="331">
        <f ca="1"/>
        <v>46.519829317842905</v>
      </c>
      <c r="J172" s="25" cm="1">
        <f t="array" aca="1" ref="J172" ca="1">IF(A172="","",SUMPRODUCT(TRANSPOSE(F172:H172),pass_per_van_by_vptype)*2)</f>
        <v>497.59183814263895</v>
      </c>
      <c r="K172" s="25" cm="1">
        <f t="array" aca="1" ref="K172" ca="1">IF(A172="","",SUMPRODUCT(TRANSPOSE(F172:H172),pass_per_van_by_vptype,rt_miles_avg_by_vanpool_type))</f>
        <v>21094.814605356303</v>
      </c>
    </row>
    <row r="173" spans="1:11" x14ac:dyDescent="0.45">
      <c r="A173" s="331">
        <v>2035</v>
      </c>
      <c r="B173" s="331">
        <v>2</v>
      </c>
      <c r="C173" s="331">
        <v>2</v>
      </c>
      <c r="D173" s="331" t="s">
        <v>153</v>
      </c>
      <c r="E173" s="331" t="s">
        <v>153</v>
      </c>
      <c r="F173" s="331" cm="1">
        <f t="array" aca="1" ref="F173" ca="1">IF($B173="","",IFERROR(INDEX(INDIRECT("vd_emp_"&amp;$A173&amp;"_"&amp;F$1&amp;"_tab"),$B173+1,$C173+1)*IF($A173=2020,1,INDEX(INDIRECT("vd_ml_"&amp;$A173&amp;"_"&amp;F$1&amp;"_tab"),$B173+1,$C173+1)),0))</f>
        <v>0</v>
      </c>
      <c r="G173" s="331" cm="1">
        <f t="array" aca="1" ref="G173" ca="1">IF($B173="","",IFERROR(INDEX(INDIRECT("vd_emp_"&amp;$A173&amp;"_"&amp;G$1&amp;"_tab"),$B173+1,$C173+1)*IF($A173=2020,1,INDEX(INDIRECT("vd_ml_"&amp;$A173&amp;"_"&amp;G$1&amp;"_tab"),$B173+1,$C173+1)),0))</f>
        <v>0</v>
      </c>
      <c r="H173" s="331" cm="1">
        <f t="array" aca="1" ref="H173" ca="1">IF($B173="","",IFERROR(INDEX(INDIRECT("vd_emp_"&amp;$A173&amp;"_"&amp;H$1&amp;"_tab"),$B173+1,$C173+1)*IF($A173=2020,1,INDEX(INDIRECT("vd_ml_"&amp;$A173&amp;"_"&amp;H$1&amp;"_tab"),$B173+1,$C173+1)),0))</f>
        <v>0</v>
      </c>
      <c r="I173" s="331">
        <f ca="1"/>
        <v>0</v>
      </c>
      <c r="J173" s="25" cm="1">
        <f t="array" aca="1" ref="J173" ca="1">IF(A173="","",SUMPRODUCT(TRANSPOSE(F173:H173),pass_per_van_by_vptype)*2)</f>
        <v>0</v>
      </c>
      <c r="K173" s="25" cm="1">
        <f t="array" aca="1" ref="K173" ca="1">IF(A173="","",SUMPRODUCT(TRANSPOSE(F173:H173),pass_per_van_by_vptype,rt_miles_avg_by_vanpool_type))</f>
        <v>0</v>
      </c>
    </row>
    <row r="174" spans="1:11" x14ac:dyDescent="0.45">
      <c r="A174" s="331">
        <v>2035</v>
      </c>
      <c r="B174" s="331">
        <v>2</v>
      </c>
      <c r="C174" s="331">
        <v>3</v>
      </c>
      <c r="D174" s="331" t="s">
        <v>153</v>
      </c>
      <c r="E174" s="331" t="s">
        <v>154</v>
      </c>
      <c r="F174" s="331" cm="1">
        <f t="array" aca="1" ref="F174" ca="1">IF($B174="","",IFERROR(INDEX(INDIRECT("vd_emp_"&amp;$A174&amp;"_"&amp;F$1&amp;"_tab"),$B174+1,$C174+1)*IF($A174=2020,1,INDEX(INDIRECT("vd_ml_"&amp;$A174&amp;"_"&amp;F$1&amp;"_tab"),$B174+1,$C174+1)),0))</f>
        <v>0</v>
      </c>
      <c r="G174" s="331" cm="1">
        <f t="array" aca="1" ref="G174" ca="1">IF($B174="","",IFERROR(INDEX(INDIRECT("vd_emp_"&amp;$A174&amp;"_"&amp;G$1&amp;"_tab"),$B174+1,$C174+1)*IF($A174=2020,1,INDEX(INDIRECT("vd_ml_"&amp;$A174&amp;"_"&amp;G$1&amp;"_tab"),$B174+1,$C174+1)),0))</f>
        <v>0</v>
      </c>
      <c r="H174" s="331" cm="1">
        <f t="array" aca="1" ref="H174" ca="1">IF($B174="","",IFERROR(INDEX(INDIRECT("vd_emp_"&amp;$A174&amp;"_"&amp;H$1&amp;"_tab"),$B174+1,$C174+1)*IF($A174=2020,1,INDEX(INDIRECT("vd_ml_"&amp;$A174&amp;"_"&amp;H$1&amp;"_tab"),$B174+1,$C174+1)),0))</f>
        <v>2.2399480893386157</v>
      </c>
      <c r="I174" s="331">
        <f ca="1"/>
        <v>2.2399480893386157</v>
      </c>
      <c r="J174" s="25" cm="1">
        <f t="array" aca="1" ref="J174" ca="1">IF(A174="","",SUMPRODUCT(TRANSPOSE(F174:H174),pass_per_van_by_vptype)*2)</f>
        <v>24.608595689187322</v>
      </c>
      <c r="K174" s="25" cm="1">
        <f t="array" aca="1" ref="K174" ca="1">IF(A174="","",SUMPRODUCT(TRANSPOSE(F174:H174),pass_per_van_by_vptype,rt_miles_avg_by_vanpool_type))</f>
        <v>1006.2913346005905</v>
      </c>
    </row>
    <row r="175" spans="1:11" x14ac:dyDescent="0.45">
      <c r="A175" s="331">
        <v>2035</v>
      </c>
      <c r="B175" s="331">
        <v>2</v>
      </c>
      <c r="C175" s="331">
        <v>4</v>
      </c>
      <c r="D175" s="331" t="s">
        <v>153</v>
      </c>
      <c r="E175" s="331" t="s">
        <v>155</v>
      </c>
      <c r="F175" s="331" cm="1">
        <f t="array" aca="1" ref="F175" ca="1">IF($B175="","",IFERROR(INDEX(INDIRECT("vd_emp_"&amp;$A175&amp;"_"&amp;F$1&amp;"_tab"),$B175+1,$C175+1)*IF($A175=2020,1,INDEX(INDIRECT("vd_ml_"&amp;$A175&amp;"_"&amp;F$1&amp;"_tab"),$B175+1,$C175+1)),0))</f>
        <v>4.3522200669373863</v>
      </c>
      <c r="G175" s="331" cm="1">
        <f t="array" aca="1" ref="G175" ca="1">IF($B175="","",IFERROR(INDEX(INDIRECT("vd_emp_"&amp;$A175&amp;"_"&amp;G$1&amp;"_tab"),$B175+1,$C175+1)*IF($A175=2020,1,INDEX(INDIRECT("vd_ml_"&amp;$A175&amp;"_"&amp;G$1&amp;"_tab"),$B175+1,$C175+1)),0))</f>
        <v>0</v>
      </c>
      <c r="H175" s="331" cm="1">
        <f t="array" aca="1" ref="H175" ca="1">IF($B175="","",IFERROR(INDEX(INDIRECT("vd_emp_"&amp;$A175&amp;"_"&amp;H$1&amp;"_tab"),$B175+1,$C175+1)*IF($A175=2020,1,INDEX(INDIRECT("vd_ml_"&amp;$A175&amp;"_"&amp;H$1&amp;"_tab"),$B175+1,$C175+1)),0))</f>
        <v>4.6670675587613433</v>
      </c>
      <c r="I175" s="331">
        <f ca="1"/>
        <v>9.0192876256987304</v>
      </c>
      <c r="J175" s="25" cm="1">
        <f t="array" aca="1" ref="J175" ca="1">IF(A175="","",SUMPRODUCT(TRANSPOSE(F175:H175),pass_per_van_by_vptype)*2)</f>
        <v>96.078460379203122</v>
      </c>
      <c r="K175" s="25" cm="1">
        <f t="array" aca="1" ref="K175" ca="1">IF(A175="","",SUMPRODUCT(TRANSPOSE(F175:H175),pass_per_van_by_vptype,rt_miles_avg_by_vanpool_type))</f>
        <v>4137.0811865637133</v>
      </c>
    </row>
    <row r="176" spans="1:11" x14ac:dyDescent="0.45">
      <c r="A176" s="331">
        <v>2035</v>
      </c>
      <c r="B176" s="331">
        <v>2</v>
      </c>
      <c r="C176" s="331">
        <v>5</v>
      </c>
      <c r="D176" s="331" t="s">
        <v>153</v>
      </c>
      <c r="E176" s="331" t="s">
        <v>156</v>
      </c>
      <c r="F176" s="331" cm="1">
        <f t="array" aca="1" ref="F176" ca="1">IF($B176="","",IFERROR(INDEX(INDIRECT("vd_emp_"&amp;$A176&amp;"_"&amp;F$1&amp;"_tab"),$B176+1,$C176+1)*IF($A176=2020,1,INDEX(INDIRECT("vd_ml_"&amp;$A176&amp;"_"&amp;F$1&amp;"_tab"),$B176+1,$C176+1)),0))</f>
        <v>0</v>
      </c>
      <c r="G176" s="331" cm="1">
        <f t="array" aca="1" ref="G176" ca="1">IF($B176="","",IFERROR(INDEX(INDIRECT("vd_emp_"&amp;$A176&amp;"_"&amp;G$1&amp;"_tab"),$B176+1,$C176+1)*IF($A176=2020,1,INDEX(INDIRECT("vd_ml_"&amp;$A176&amp;"_"&amp;G$1&amp;"_tab"),$B176+1,$C176+1)),0))</f>
        <v>0</v>
      </c>
      <c r="H176" s="331" cm="1">
        <f t="array" aca="1" ref="H176" ca="1">IF($B176="","",IFERROR(INDEX(INDIRECT("vd_emp_"&amp;$A176&amp;"_"&amp;H$1&amp;"_tab"),$B176+1,$C176+1)*IF($A176=2020,1,INDEX(INDIRECT("vd_ml_"&amp;$A176&amp;"_"&amp;H$1&amp;"_tab"),$B176+1,$C176+1)),0))</f>
        <v>2.9894662289258989</v>
      </c>
      <c r="I176" s="331">
        <f ca="1"/>
        <v>2.9894662289258989</v>
      </c>
      <c r="J176" s="25" cm="1">
        <f t="array" aca="1" ref="J176" ca="1">IF(A176="","",SUMPRODUCT(TRANSPOSE(F176:H176),pass_per_van_by_vptype)*2)</f>
        <v>32.84297797090413</v>
      </c>
      <c r="K176" s="25" cm="1">
        <f t="array" aca="1" ref="K176" ca="1">IF(A176="","",SUMPRODUCT(TRANSPOSE(F176:H176),pass_per_van_by_vptype,rt_miles_avg_by_vanpool_type))</f>
        <v>1343.0105704536588</v>
      </c>
    </row>
    <row r="177" spans="1:11" x14ac:dyDescent="0.45">
      <c r="A177" s="331">
        <v>2035</v>
      </c>
      <c r="B177" s="331">
        <v>2</v>
      </c>
      <c r="C177" s="331">
        <v>6</v>
      </c>
      <c r="D177" s="331" t="s">
        <v>153</v>
      </c>
      <c r="E177" s="331" t="s">
        <v>157</v>
      </c>
      <c r="F177" s="331" cm="1">
        <f t="array" aca="1" ref="F177" ca="1">IF($B177="","",IFERROR(INDEX(INDIRECT("vd_emp_"&amp;$A177&amp;"_"&amp;F$1&amp;"_tab"),$B177+1,$C177+1)*IF($A177=2020,1,INDEX(INDIRECT("vd_ml_"&amp;$A177&amp;"_"&amp;F$1&amp;"_tab"),$B177+1,$C177+1)),0))</f>
        <v>0</v>
      </c>
      <c r="G177" s="331" cm="1">
        <f t="array" aca="1" ref="G177" ca="1">IF($B177="","",IFERROR(INDEX(INDIRECT("vd_emp_"&amp;$A177&amp;"_"&amp;G$1&amp;"_tab"),$B177+1,$C177+1)*IF($A177=2020,1,INDEX(INDIRECT("vd_ml_"&amp;$A177&amp;"_"&amp;G$1&amp;"_tab"),$B177+1,$C177+1)),0))</f>
        <v>4.7504920702287903</v>
      </c>
      <c r="H177" s="331" cm="1">
        <f t="array" aca="1" ref="H177" ca="1">IF($B177="","",IFERROR(INDEX(INDIRECT("vd_emp_"&amp;$A177&amp;"_"&amp;H$1&amp;"_tab"),$B177+1,$C177+1)*IF($A177=2020,1,INDEX(INDIRECT("vd_ml_"&amp;$A177&amp;"_"&amp;H$1&amp;"_tab"),$B177+1,$C177+1)),0))</f>
        <v>0</v>
      </c>
      <c r="I177" s="331">
        <f ca="1"/>
        <v>4.7504920702287903</v>
      </c>
      <c r="J177" s="25" cm="1">
        <f t="array" aca="1" ref="J177" ca="1">IF(A177="","",SUMPRODUCT(TRANSPOSE(F177:H177),pass_per_van_by_vptype)*2)</f>
        <v>49.041601615440172</v>
      </c>
      <c r="K177" s="25" cm="1">
        <f t="array" aca="1" ref="K177" ca="1">IF(A177="","",SUMPRODUCT(TRANSPOSE(F177:H177),pass_per_van_by_vptype,rt_miles_avg_by_vanpool_type))</f>
        <v>2145.9481247203908</v>
      </c>
    </row>
    <row r="178" spans="1:11" x14ac:dyDescent="0.45">
      <c r="A178" s="331">
        <v>2035</v>
      </c>
      <c r="B178" s="331">
        <v>2</v>
      </c>
      <c r="C178" s="331">
        <v>7</v>
      </c>
      <c r="D178" s="331" t="s">
        <v>153</v>
      </c>
      <c r="E178" s="331" t="s">
        <v>158</v>
      </c>
      <c r="F178" s="331" cm="1">
        <f t="array" aca="1" ref="F178" ca="1">IF($B178="","",IFERROR(INDEX(INDIRECT("vd_emp_"&amp;$A178&amp;"_"&amp;F$1&amp;"_tab"),$B178+1,$C178+1)*IF($A178=2020,1,INDEX(INDIRECT("vd_ml_"&amp;$A178&amp;"_"&amp;F$1&amp;"_tab"),$B178+1,$C178+1)),0))</f>
        <v>0</v>
      </c>
      <c r="G178" s="331" cm="1">
        <f t="array" aca="1" ref="G178" ca="1">IF($B178="","",IFERROR(INDEX(INDIRECT("vd_emp_"&amp;$A178&amp;"_"&amp;G$1&amp;"_tab"),$B178+1,$C178+1)*IF($A178=2020,1,INDEX(INDIRECT("vd_ml_"&amp;$A178&amp;"_"&amp;G$1&amp;"_tab"),$B178+1,$C178+1)),0))</f>
        <v>0</v>
      </c>
      <c r="H178" s="331" cm="1">
        <f t="array" aca="1" ref="H178" ca="1">IF($B178="","",IFERROR(INDEX(INDIRECT("vd_emp_"&amp;$A178&amp;"_"&amp;H$1&amp;"_tab"),$B178+1,$C178+1)*IF($A178=2020,1,INDEX(INDIRECT("vd_ml_"&amp;$A178&amp;"_"&amp;H$1&amp;"_tab"),$B178+1,$C178+1)),0))</f>
        <v>0</v>
      </c>
      <c r="I178" s="331">
        <f ca="1"/>
        <v>0</v>
      </c>
      <c r="J178" s="25" cm="1">
        <f t="array" aca="1" ref="J178" ca="1">IF(A178="","",SUMPRODUCT(TRANSPOSE(F178:H178),pass_per_van_by_vptype)*2)</f>
        <v>0</v>
      </c>
      <c r="K178" s="25" cm="1">
        <f t="array" aca="1" ref="K178" ca="1">IF(A178="","",SUMPRODUCT(TRANSPOSE(F178:H178),pass_per_van_by_vptype,rt_miles_avg_by_vanpool_type))</f>
        <v>0</v>
      </c>
    </row>
    <row r="179" spans="1:11" x14ac:dyDescent="0.45">
      <c r="A179" s="331">
        <v>2035</v>
      </c>
      <c r="B179" s="331">
        <v>2</v>
      </c>
      <c r="C179" s="331">
        <v>8</v>
      </c>
      <c r="D179" s="331" t="s">
        <v>153</v>
      </c>
      <c r="E179" s="331" t="s">
        <v>159</v>
      </c>
      <c r="F179" s="331" cm="1">
        <f t="array" aca="1" ref="F179" ca="1">IF($B179="","",IFERROR(INDEX(INDIRECT("vd_emp_"&amp;$A179&amp;"_"&amp;F$1&amp;"_tab"),$B179+1,$C179+1)*IF($A179=2020,1,INDEX(INDIRECT("vd_ml_"&amp;$A179&amp;"_"&amp;F$1&amp;"_tab"),$B179+1,$C179+1)),0))</f>
        <v>0</v>
      </c>
      <c r="G179" s="331" cm="1">
        <f t="array" aca="1" ref="G179" ca="1">IF($B179="","",IFERROR(INDEX(INDIRECT("vd_emp_"&amp;$A179&amp;"_"&amp;G$1&amp;"_tab"),$B179+1,$C179+1)*IF($A179=2020,1,INDEX(INDIRECT("vd_ml_"&amp;$A179&amp;"_"&amp;G$1&amp;"_tab"),$B179+1,$C179+1)),0))</f>
        <v>0</v>
      </c>
      <c r="H179" s="331" cm="1">
        <f t="array" aca="1" ref="H179" ca="1">IF($B179="","",IFERROR(INDEX(INDIRECT("vd_emp_"&amp;$A179&amp;"_"&amp;H$1&amp;"_tab"),$B179+1,$C179+1)*IF($A179=2020,1,INDEX(INDIRECT("vd_ml_"&amp;$A179&amp;"_"&amp;H$1&amp;"_tab"),$B179+1,$C179+1)),0))</f>
        <v>0</v>
      </c>
      <c r="I179" s="331">
        <f ca="1"/>
        <v>0</v>
      </c>
      <c r="J179" s="25" cm="1">
        <f t="array" aca="1" ref="J179" ca="1">IF(A179="","",SUMPRODUCT(TRANSPOSE(F179:H179),pass_per_van_by_vptype)*2)</f>
        <v>0</v>
      </c>
      <c r="K179" s="25" cm="1">
        <f t="array" aca="1" ref="K179" ca="1">IF(A179="","",SUMPRODUCT(TRANSPOSE(F179:H179),pass_per_van_by_vptype,rt_miles_avg_by_vanpool_type))</f>
        <v>0</v>
      </c>
    </row>
    <row r="180" spans="1:11" x14ac:dyDescent="0.45">
      <c r="A180" s="331">
        <v>2035</v>
      </c>
      <c r="B180" s="331">
        <v>2</v>
      </c>
      <c r="C180" s="331">
        <v>9</v>
      </c>
      <c r="D180" s="331" t="s">
        <v>153</v>
      </c>
      <c r="E180" s="331" t="s">
        <v>160</v>
      </c>
      <c r="F180" s="331" cm="1">
        <f t="array" aca="1" ref="F180" ca="1">IF($B180="","",IFERROR(INDEX(INDIRECT("vd_emp_"&amp;$A180&amp;"_"&amp;F$1&amp;"_tab"),$B180+1,$C180+1)*IF($A180=2020,1,INDEX(INDIRECT("vd_ml_"&amp;$A180&amp;"_"&amp;F$1&amp;"_tab"),$B180+1,$C180+1)),0))</f>
        <v>0</v>
      </c>
      <c r="G180" s="331" cm="1">
        <f t="array" aca="1" ref="G180" ca="1">IF($B180="","",IFERROR(INDEX(INDIRECT("vd_emp_"&amp;$A180&amp;"_"&amp;G$1&amp;"_tab"),$B180+1,$C180+1)*IF($A180=2020,1,INDEX(INDIRECT("vd_ml_"&amp;$A180&amp;"_"&amp;G$1&amp;"_tab"),$B180+1,$C180+1)),0))</f>
        <v>0</v>
      </c>
      <c r="H180" s="331" cm="1">
        <f t="array" aca="1" ref="H180" ca="1">IF($B180="","",IFERROR(INDEX(INDIRECT("vd_emp_"&amp;$A180&amp;"_"&amp;H$1&amp;"_tab"),$B180+1,$C180+1)*IF($A180=2020,1,INDEX(INDIRECT("vd_ml_"&amp;$A180&amp;"_"&amp;H$1&amp;"_tab"),$B180+1,$C180+1)),0))</f>
        <v>0</v>
      </c>
      <c r="I180" s="331">
        <f ca="1"/>
        <v>0</v>
      </c>
      <c r="J180" s="25" cm="1">
        <f t="array" aca="1" ref="J180" ca="1">IF(A180="","",SUMPRODUCT(TRANSPOSE(F180:H180),pass_per_van_by_vptype)*2)</f>
        <v>0</v>
      </c>
      <c r="K180" s="25" cm="1">
        <f t="array" aca="1" ref="K180" ca="1">IF(A180="","",SUMPRODUCT(TRANSPOSE(F180:H180),pass_per_van_by_vptype,rt_miles_avg_by_vanpool_type))</f>
        <v>0</v>
      </c>
    </row>
    <row r="181" spans="1:11" x14ac:dyDescent="0.45">
      <c r="A181" s="331">
        <v>2035</v>
      </c>
      <c r="B181" s="331">
        <v>2</v>
      </c>
      <c r="C181" s="331">
        <v>10</v>
      </c>
      <c r="D181" s="331" t="s">
        <v>153</v>
      </c>
      <c r="E181" s="331" t="s">
        <v>161</v>
      </c>
      <c r="F181" s="331" cm="1">
        <f t="array" aca="1" ref="F181" ca="1">IF($B181="","",IFERROR(INDEX(INDIRECT("vd_emp_"&amp;$A181&amp;"_"&amp;F$1&amp;"_tab"),$B181+1,$C181+1)*IF($A181=2020,1,INDEX(INDIRECT("vd_ml_"&amp;$A181&amp;"_"&amp;F$1&amp;"_tab"),$B181+1,$C181+1)),0))</f>
        <v>0</v>
      </c>
      <c r="G181" s="331" cm="1">
        <f t="array" aca="1" ref="G181" ca="1">IF($B181="","",IFERROR(INDEX(INDIRECT("vd_emp_"&amp;$A181&amp;"_"&amp;G$1&amp;"_tab"),$B181+1,$C181+1)*IF($A181=2020,1,INDEX(INDIRECT("vd_ml_"&amp;$A181&amp;"_"&amp;G$1&amp;"_tab"),$B181+1,$C181+1)),0))</f>
        <v>0</v>
      </c>
      <c r="H181" s="331" cm="1">
        <f t="array" aca="1" ref="H181" ca="1">IF($B181="","",IFERROR(INDEX(INDIRECT("vd_emp_"&amp;$A181&amp;"_"&amp;H$1&amp;"_tab"),$B181+1,$C181+1)*IF($A181=2020,1,INDEX(INDIRECT("vd_ml_"&amp;$A181&amp;"_"&amp;H$1&amp;"_tab"),$B181+1,$C181+1)),0))</f>
        <v>0</v>
      </c>
      <c r="I181" s="331">
        <f ca="1"/>
        <v>0</v>
      </c>
      <c r="J181" s="25" cm="1">
        <f t="array" aca="1" ref="J181" ca="1">IF(A181="","",SUMPRODUCT(TRANSPOSE(F181:H181),pass_per_van_by_vptype)*2)</f>
        <v>0</v>
      </c>
      <c r="K181" s="25" cm="1">
        <f t="array" aca="1" ref="K181" ca="1">IF(A181="","",SUMPRODUCT(TRANSPOSE(F181:H181),pass_per_van_by_vptype,rt_miles_avg_by_vanpool_type))</f>
        <v>0</v>
      </c>
    </row>
    <row r="182" spans="1:11" x14ac:dyDescent="0.45">
      <c r="A182" s="331">
        <v>2035</v>
      </c>
      <c r="B182" s="331">
        <v>2</v>
      </c>
      <c r="C182" s="331">
        <v>11</v>
      </c>
      <c r="D182" s="331" t="s">
        <v>153</v>
      </c>
      <c r="E182" s="331" t="s">
        <v>162</v>
      </c>
      <c r="F182" s="331" cm="1">
        <f t="array" aca="1" ref="F182" ca="1">IF($B182="","",IFERROR(INDEX(INDIRECT("vd_emp_"&amp;$A182&amp;"_"&amp;F$1&amp;"_tab"),$B182+1,$C182+1)*IF($A182=2020,1,INDEX(INDIRECT("vd_ml_"&amp;$A182&amp;"_"&amp;F$1&amp;"_tab"),$B182+1,$C182+1)),0))</f>
        <v>0</v>
      </c>
      <c r="G182" s="331" cm="1">
        <f t="array" aca="1" ref="G182" ca="1">IF($B182="","",IFERROR(INDEX(INDIRECT("vd_emp_"&amp;$A182&amp;"_"&amp;G$1&amp;"_tab"),$B182+1,$C182+1)*IF($A182=2020,1,INDEX(INDIRECT("vd_ml_"&amp;$A182&amp;"_"&amp;G$1&amp;"_tab"),$B182+1,$C182+1)),0))</f>
        <v>0</v>
      </c>
      <c r="H182" s="331" cm="1">
        <f t="array" aca="1" ref="H182" ca="1">IF($B182="","",IFERROR(INDEX(INDIRECT("vd_emp_"&amp;$A182&amp;"_"&amp;H$1&amp;"_tab"),$B182+1,$C182+1)*IF($A182=2020,1,INDEX(INDIRECT("vd_ml_"&amp;$A182&amp;"_"&amp;H$1&amp;"_tab"),$B182+1,$C182+1)),0))</f>
        <v>0</v>
      </c>
      <c r="I182" s="331">
        <f ca="1"/>
        <v>0</v>
      </c>
      <c r="J182" s="25" cm="1">
        <f t="array" aca="1" ref="J182" ca="1">IF(A182="","",SUMPRODUCT(TRANSPOSE(F182:H182),pass_per_van_by_vptype)*2)</f>
        <v>0</v>
      </c>
      <c r="K182" s="25" cm="1">
        <f t="array" aca="1" ref="K182" ca="1">IF(A182="","",SUMPRODUCT(TRANSPOSE(F182:H182),pass_per_van_by_vptype,rt_miles_avg_by_vanpool_type))</f>
        <v>0</v>
      </c>
    </row>
    <row r="183" spans="1:11" x14ac:dyDescent="0.45">
      <c r="A183" s="331">
        <v>2035</v>
      </c>
      <c r="B183" s="331">
        <v>3</v>
      </c>
      <c r="C183" s="331">
        <v>0</v>
      </c>
      <c r="D183" s="331" t="s">
        <v>154</v>
      </c>
      <c r="E183" s="331" t="s">
        <v>151</v>
      </c>
      <c r="F183" s="331" cm="1">
        <f t="array" aca="1" ref="F183" ca="1">IF($B183="","",IFERROR(INDEX(INDIRECT("vd_emp_"&amp;$A183&amp;"_"&amp;F$1&amp;"_tab"),$B183+1,$C183+1)*IF($A183=2020,1,INDEX(INDIRECT("vd_ml_"&amp;$A183&amp;"_"&amp;F$1&amp;"_tab"),$B183+1,$C183+1)),0))</f>
        <v>14.241865241059827</v>
      </c>
      <c r="G183" s="331" cm="1">
        <f t="array" aca="1" ref="G183" ca="1">IF($B183="","",IFERROR(INDEX(INDIRECT("vd_emp_"&amp;$A183&amp;"_"&amp;G$1&amp;"_tab"),$B183+1,$C183+1)*IF($A183=2020,1,INDEX(INDIRECT("vd_ml_"&amp;$A183&amp;"_"&amp;G$1&amp;"_tab"),$B183+1,$C183+1)),0))</f>
        <v>0</v>
      </c>
      <c r="H183" s="331" cm="1">
        <f t="array" aca="1" ref="H183" ca="1">IF($B183="","",IFERROR(INDEX(INDIRECT("vd_emp_"&amp;$A183&amp;"_"&amp;H$1&amp;"_tab"),$B183+1,$C183+1)*IF($A183=2020,1,INDEX(INDIRECT("vd_ml_"&amp;$A183&amp;"_"&amp;H$1&amp;"_tab"),$B183+1,$C183+1)),0))</f>
        <v>12.936478842612772</v>
      </c>
      <c r="I183" s="331">
        <f ca="1"/>
        <v>27.178344083672599</v>
      </c>
      <c r="J183" s="25" cm="1">
        <f t="array" aca="1" ref="J183" ca="1">IF(A183="","",SUMPRODUCT(TRANSPOSE(F183:H183),pass_per_van_by_vptype)*2)</f>
        <v>288.73944907806055</v>
      </c>
      <c r="K183" s="25" cm="1">
        <f t="array" aca="1" ref="K183" ca="1">IF(A183="","",SUMPRODUCT(TRANSPOSE(F183:H183),pass_per_van_by_vptype,rt_miles_avg_by_vanpool_type))</f>
        <v>12488.567945673258</v>
      </c>
    </row>
    <row r="184" spans="1:11" x14ac:dyDescent="0.45">
      <c r="A184" s="331">
        <v>2035</v>
      </c>
      <c r="B184" s="331">
        <v>3</v>
      </c>
      <c r="C184" s="331">
        <v>1</v>
      </c>
      <c r="D184" s="331" t="s">
        <v>154</v>
      </c>
      <c r="E184" s="331" t="s">
        <v>152</v>
      </c>
      <c r="F184" s="331" cm="1">
        <f t="array" aca="1" ref="F184" ca="1">IF($B184="","",IFERROR(INDEX(INDIRECT("vd_emp_"&amp;$A184&amp;"_"&amp;F$1&amp;"_tab"),$B184+1,$C184+1)*IF($A184=2020,1,INDEX(INDIRECT("vd_ml_"&amp;$A184&amp;"_"&amp;F$1&amp;"_tab"),$B184+1,$C184+1)),0))</f>
        <v>6.4644883895855649</v>
      </c>
      <c r="G184" s="331" cm="1">
        <f t="array" aca="1" ref="G184" ca="1">IF($B184="","",IFERROR(INDEX(INDIRECT("vd_emp_"&amp;$A184&amp;"_"&amp;G$1&amp;"_tab"),$B184+1,$C184+1)*IF($A184=2020,1,INDEX(INDIRECT("vd_ml_"&amp;$A184&amp;"_"&amp;G$1&amp;"_tab"),$B184+1,$C184+1)),0))</f>
        <v>9.1027377236542257</v>
      </c>
      <c r="H184" s="331" cm="1">
        <f t="array" aca="1" ref="H184" ca="1">IF($B184="","",IFERROR(INDEX(INDIRECT("vd_emp_"&amp;$A184&amp;"_"&amp;H$1&amp;"_tab"),$B184+1,$C184+1)*IF($A184=2020,1,INDEX(INDIRECT("vd_ml_"&amp;$A184&amp;"_"&amp;H$1&amp;"_tab"),$B184+1,$C184+1)),0))</f>
        <v>15.273684596053583</v>
      </c>
      <c r="I184" s="331">
        <f ca="1"/>
        <v>30.840910709293375</v>
      </c>
      <c r="J184" s="25" cm="1">
        <f t="array" aca="1" ref="J184" ca="1">IF(A184="","",SUMPRODUCT(TRANSPOSE(F184:H184),pass_per_van_by_vptype)*2)</f>
        <v>328.32240729963962</v>
      </c>
      <c r="K184" s="25" cm="1">
        <f t="array" aca="1" ref="K184" ca="1">IF(A184="","",SUMPRODUCT(TRANSPOSE(F184:H184),pass_per_van_by_vptype,rt_miles_avg_by_vanpool_type))</f>
        <v>14004.350054525377</v>
      </c>
    </row>
    <row r="185" spans="1:11" x14ac:dyDescent="0.45">
      <c r="A185" s="331">
        <v>2035</v>
      </c>
      <c r="B185" s="331">
        <v>3</v>
      </c>
      <c r="C185" s="331">
        <v>2</v>
      </c>
      <c r="D185" s="331" t="s">
        <v>154</v>
      </c>
      <c r="E185" s="331" t="s">
        <v>153</v>
      </c>
      <c r="F185" s="331" cm="1">
        <f t="array" aca="1" ref="F185" ca="1">IF($B185="","",IFERROR(INDEX(INDIRECT("vd_emp_"&amp;$A185&amp;"_"&amp;F$1&amp;"_tab"),$B185+1,$C185+1)*IF($A185=2020,1,INDEX(INDIRECT("vd_ml_"&amp;$A185&amp;"_"&amp;F$1&amp;"_tab"),$B185+1,$C185+1)),0))</f>
        <v>0</v>
      </c>
      <c r="G185" s="331" cm="1">
        <f t="array" aca="1" ref="G185" ca="1">IF($B185="","",IFERROR(INDEX(INDIRECT("vd_emp_"&amp;$A185&amp;"_"&amp;G$1&amp;"_tab"),$B185+1,$C185+1)*IF($A185=2020,1,INDEX(INDIRECT("vd_ml_"&amp;$A185&amp;"_"&amp;G$1&amp;"_tab"),$B185+1,$C185+1)),0))</f>
        <v>1.285738367264436</v>
      </c>
      <c r="H185" s="331" cm="1">
        <f t="array" aca="1" ref="H185" ca="1">IF($B185="","",IFERROR(INDEX(INDIRECT("vd_emp_"&amp;$A185&amp;"_"&amp;H$1&amp;"_tab"),$B185+1,$C185+1)*IF($A185=2020,1,INDEX(INDIRECT("vd_ml_"&amp;$A185&amp;"_"&amp;H$1&amp;"_tab"),$B185+1,$C185+1)),0))</f>
        <v>0</v>
      </c>
      <c r="I185" s="331">
        <f ca="1"/>
        <v>1.285738367264436</v>
      </c>
      <c r="J185" s="25" cm="1">
        <f t="array" aca="1" ref="J185" ca="1">IF(A185="","",SUMPRODUCT(TRANSPOSE(F185:H185),pass_per_van_by_vptype)*2)</f>
        <v>13.273292083620335</v>
      </c>
      <c r="K185" s="25" cm="1">
        <f t="array" aca="1" ref="K185" ca="1">IF(A185="","",SUMPRODUCT(TRANSPOSE(F185:H185),pass_per_van_by_vptype,rt_miles_avg_by_vanpool_type))</f>
        <v>580.80885039332156</v>
      </c>
    </row>
    <row r="186" spans="1:11" x14ac:dyDescent="0.45">
      <c r="A186" s="331">
        <v>2035</v>
      </c>
      <c r="B186" s="331">
        <v>3</v>
      </c>
      <c r="C186" s="331">
        <v>3</v>
      </c>
      <c r="D186" s="331" t="s">
        <v>154</v>
      </c>
      <c r="E186" s="331" t="s">
        <v>154</v>
      </c>
      <c r="F186" s="331" cm="1">
        <f t="array" aca="1" ref="F186" ca="1">IF($B186="","",IFERROR(INDEX(INDIRECT("vd_emp_"&amp;$A186&amp;"_"&amp;F$1&amp;"_tab"),$B186+1,$C186+1)*IF($A186=2020,1,INDEX(INDIRECT("vd_ml_"&amp;$A186&amp;"_"&amp;F$1&amp;"_tab"),$B186+1,$C186+1)),0))</f>
        <v>0</v>
      </c>
      <c r="G186" s="331" cm="1">
        <f t="array" aca="1" ref="G186" ca="1">IF($B186="","",IFERROR(INDEX(INDIRECT("vd_emp_"&amp;$A186&amp;"_"&amp;G$1&amp;"_tab"),$B186+1,$C186+1)*IF($A186=2020,1,INDEX(INDIRECT("vd_ml_"&amp;$A186&amp;"_"&amp;G$1&amp;"_tab"),$B186+1,$C186+1)),0))</f>
        <v>0</v>
      </c>
      <c r="H186" s="331" cm="1">
        <f t="array" aca="1" ref="H186" ca="1">IF($B186="","",IFERROR(INDEX(INDIRECT("vd_emp_"&amp;$A186&amp;"_"&amp;H$1&amp;"_tab"),$B186+1,$C186+1)*IF($A186=2020,1,INDEX(INDIRECT("vd_ml_"&amp;$A186&amp;"_"&amp;H$1&amp;"_tab"),$B186+1,$C186+1)),0))</f>
        <v>0</v>
      </c>
      <c r="I186" s="331">
        <f ca="1"/>
        <v>0</v>
      </c>
      <c r="J186" s="25" cm="1">
        <f t="array" aca="1" ref="J186" ca="1">IF(A186="","",SUMPRODUCT(TRANSPOSE(F186:H186),pass_per_van_by_vptype)*2)</f>
        <v>0</v>
      </c>
      <c r="K186" s="25" cm="1">
        <f t="array" aca="1" ref="K186" ca="1">IF(A186="","",SUMPRODUCT(TRANSPOSE(F186:H186),pass_per_van_by_vptype,rt_miles_avg_by_vanpool_type))</f>
        <v>0</v>
      </c>
    </row>
    <row r="187" spans="1:11" x14ac:dyDescent="0.45">
      <c r="A187" s="331">
        <v>2035</v>
      </c>
      <c r="B187" s="331">
        <v>3</v>
      </c>
      <c r="C187" s="331">
        <v>4</v>
      </c>
      <c r="D187" s="331" t="s">
        <v>154</v>
      </c>
      <c r="E187" s="331" t="s">
        <v>155</v>
      </c>
      <c r="F187" s="331" cm="1">
        <f t="array" aca="1" ref="F187" ca="1">IF($B187="","",IFERROR(INDEX(INDIRECT("vd_emp_"&amp;$A187&amp;"_"&amp;F$1&amp;"_tab"),$B187+1,$C187+1)*IF($A187=2020,1,INDEX(INDIRECT("vd_ml_"&amp;$A187&amp;"_"&amp;F$1&amp;"_tab"),$B187+1,$C187+1)),0))</f>
        <v>1.3147292992722248</v>
      </c>
      <c r="G187" s="331" cm="1">
        <f t="array" aca="1" ref="G187" ca="1">IF($B187="","",IFERROR(INDEX(INDIRECT("vd_emp_"&amp;$A187&amp;"_"&amp;G$1&amp;"_tab"),$B187+1,$C187+1)*IF($A187=2020,1,INDEX(INDIRECT("vd_ml_"&amp;$A187&amp;"_"&amp;G$1&amp;"_tab"),$B187+1,$C187+1)),0))</f>
        <v>1.4716710966905495</v>
      </c>
      <c r="H187" s="331" cm="1">
        <f t="array" aca="1" ref="H187" ca="1">IF($B187="","",IFERROR(INDEX(INDIRECT("vd_emp_"&amp;$A187&amp;"_"&amp;H$1&amp;"_tab"),$B187+1,$C187+1)*IF($A187=2020,1,INDEX(INDIRECT("vd_ml_"&amp;$A187&amp;"_"&amp;H$1&amp;"_tab"),$B187+1,$C187+1)),0))</f>
        <v>4.2253056877638828</v>
      </c>
      <c r="I187" s="331">
        <f ca="1"/>
        <v>7.0117060837266569</v>
      </c>
      <c r="J187" s="25" cm="1">
        <f t="array" aca="1" ref="J187" ca="1">IF(A187="","",SUMPRODUCT(TRANSPOSE(F187:H187),pass_per_van_by_vptype)*2)</f>
        <v>75.147757191266095</v>
      </c>
      <c r="K187" s="25" cm="1">
        <f t="array" aca="1" ref="K187" ca="1">IF(A187="","",SUMPRODUCT(TRANSPOSE(F187:H187),pass_per_van_by_vptype,rt_miles_avg_by_vanpool_type))</f>
        <v>3179.3817895360517</v>
      </c>
    </row>
    <row r="188" spans="1:11" x14ac:dyDescent="0.45">
      <c r="A188" s="331">
        <v>2035</v>
      </c>
      <c r="B188" s="331">
        <v>3</v>
      </c>
      <c r="C188" s="331">
        <v>5</v>
      </c>
      <c r="D188" s="331" t="s">
        <v>154</v>
      </c>
      <c r="E188" s="331" t="s">
        <v>156</v>
      </c>
      <c r="F188" s="331" cm="1">
        <f t="array" aca="1" ref="F188" ca="1">IF($B188="","",IFERROR(INDEX(INDIRECT("vd_emp_"&amp;$A188&amp;"_"&amp;F$1&amp;"_tab"),$B188+1,$C188+1)*IF($A188=2020,1,INDEX(INDIRECT("vd_ml_"&amp;$A188&amp;"_"&amp;F$1&amp;"_tab"),$B188+1,$C188+1)),0))</f>
        <v>0</v>
      </c>
      <c r="G188" s="331" cm="1">
        <f t="array" aca="1" ref="G188" ca="1">IF($B188="","",IFERROR(INDEX(INDIRECT("vd_emp_"&amp;$A188&amp;"_"&amp;G$1&amp;"_tab"),$B188+1,$C188+1)*IF($A188=2020,1,INDEX(INDIRECT("vd_ml_"&amp;$A188&amp;"_"&amp;G$1&amp;"_tab"),$B188+1,$C188+1)),0))</f>
        <v>0</v>
      </c>
      <c r="H188" s="331" cm="1">
        <f t="array" aca="1" ref="H188" ca="1">IF($B188="","",IFERROR(INDEX(INDIRECT("vd_emp_"&amp;$A188&amp;"_"&amp;H$1&amp;"_tab"),$B188+1,$C188+1)*IF($A188=2020,1,INDEX(INDIRECT("vd_ml_"&amp;$A188&amp;"_"&amp;H$1&amp;"_tab"),$B188+1,$C188+1)),0))</f>
        <v>1.3846985261457305</v>
      </c>
      <c r="I188" s="331">
        <f ca="1"/>
        <v>1.3846985261457305</v>
      </c>
      <c r="J188" s="25" cm="1">
        <f t="array" aca="1" ref="J188" ca="1">IF(A188="","",SUMPRODUCT(TRANSPOSE(F188:H188),pass_per_van_by_vptype)*2)</f>
        <v>15.21262316011763</v>
      </c>
      <c r="K188" s="25" cm="1">
        <f t="array" aca="1" ref="K188" ca="1">IF(A188="","",SUMPRODUCT(TRANSPOSE(F188:H188),pass_per_van_by_vptype,rt_miles_avg_by_vanpool_type))</f>
        <v>622.07250896876224</v>
      </c>
    </row>
    <row r="189" spans="1:11" x14ac:dyDescent="0.45">
      <c r="A189" s="331">
        <v>2035</v>
      </c>
      <c r="B189" s="331">
        <v>3</v>
      </c>
      <c r="C189" s="331">
        <v>6</v>
      </c>
      <c r="D189" s="331" t="s">
        <v>154</v>
      </c>
      <c r="E189" s="331" t="s">
        <v>157</v>
      </c>
      <c r="F189" s="331" cm="1">
        <f t="array" aca="1" ref="F189" ca="1">IF($B189="","",IFERROR(INDEX(INDIRECT("vd_emp_"&amp;$A189&amp;"_"&amp;F$1&amp;"_tab"),$B189+1,$C189+1)*IF($A189=2020,1,INDEX(INDIRECT("vd_ml_"&amp;$A189&amp;"_"&amp;F$1&amp;"_tab"),$B189+1,$C189+1)),0))</f>
        <v>0</v>
      </c>
      <c r="G189" s="331" cm="1">
        <f t="array" aca="1" ref="G189" ca="1">IF($B189="","",IFERROR(INDEX(INDIRECT("vd_emp_"&amp;$A189&amp;"_"&amp;G$1&amp;"_tab"),$B189+1,$C189+1)*IF($A189=2020,1,INDEX(INDIRECT("vd_ml_"&amp;$A189&amp;"_"&amp;G$1&amp;"_tab"),$B189+1,$C189+1)),0))</f>
        <v>15.081164527141141</v>
      </c>
      <c r="H189" s="331" cm="1">
        <f t="array" aca="1" ref="H189" ca="1">IF($B189="","",IFERROR(INDEX(INDIRECT("vd_emp_"&amp;$A189&amp;"_"&amp;H$1&amp;"_tab"),$B189+1,$C189+1)*IF($A189=2020,1,INDEX(INDIRECT("vd_ml_"&amp;$A189&amp;"_"&amp;H$1&amp;"_tab"),$B189+1,$C189+1)),0))</f>
        <v>4.3089041506117542</v>
      </c>
      <c r="I189" s="331">
        <f ca="1"/>
        <v>19.390068677752893</v>
      </c>
      <c r="J189" s="25" cm="1">
        <f t="array" aca="1" ref="J189" ca="1">IF(A189="","",SUMPRODUCT(TRANSPOSE(F189:H189),pass_per_van_by_vptype)*2)</f>
        <v>203.02870695061193</v>
      </c>
      <c r="K189" s="25" cm="1">
        <f t="array" aca="1" ref="K189" ca="1">IF(A189="","",SUMPRODUCT(TRANSPOSE(F189:H189),pass_per_van_by_vptype,rt_miles_avg_by_vanpool_type))</f>
        <v>8748.4058428622229</v>
      </c>
    </row>
    <row r="190" spans="1:11" x14ac:dyDescent="0.45">
      <c r="A190" s="331">
        <v>2035</v>
      </c>
      <c r="B190" s="331">
        <v>3</v>
      </c>
      <c r="C190" s="331">
        <v>7</v>
      </c>
      <c r="D190" s="331" t="s">
        <v>154</v>
      </c>
      <c r="E190" s="331" t="s">
        <v>158</v>
      </c>
      <c r="F190" s="331" cm="1">
        <f t="array" aca="1" ref="F190" ca="1">IF($B190="","",IFERROR(INDEX(INDIRECT("vd_emp_"&amp;$A190&amp;"_"&amp;F$1&amp;"_tab"),$B190+1,$C190+1)*IF($A190=2020,1,INDEX(INDIRECT("vd_ml_"&amp;$A190&amp;"_"&amp;F$1&amp;"_tab"),$B190+1,$C190+1)),0))</f>
        <v>0</v>
      </c>
      <c r="G190" s="331" cm="1">
        <f t="array" aca="1" ref="G190" ca="1">IF($B190="","",IFERROR(INDEX(INDIRECT("vd_emp_"&amp;$A190&amp;"_"&amp;G$1&amp;"_tab"),$B190+1,$C190+1)*IF($A190=2020,1,INDEX(INDIRECT("vd_ml_"&amp;$A190&amp;"_"&amp;G$1&amp;"_tab"),$B190+1,$C190+1)),0))</f>
        <v>0</v>
      </c>
      <c r="H190" s="331" cm="1">
        <f t="array" aca="1" ref="H190" ca="1">IF($B190="","",IFERROR(INDEX(INDIRECT("vd_emp_"&amp;$A190&amp;"_"&amp;H$1&amp;"_tab"),$B190+1,$C190+1)*IF($A190=2020,1,INDEX(INDIRECT("vd_ml_"&amp;$A190&amp;"_"&amp;H$1&amp;"_tab"),$B190+1,$C190+1)),0))</f>
        <v>0</v>
      </c>
      <c r="I190" s="331">
        <f ca="1"/>
        <v>0</v>
      </c>
      <c r="J190" s="25" cm="1">
        <f t="array" aca="1" ref="J190" ca="1">IF(A190="","",SUMPRODUCT(TRANSPOSE(F190:H190),pass_per_van_by_vptype)*2)</f>
        <v>0</v>
      </c>
      <c r="K190" s="25" cm="1">
        <f t="array" aca="1" ref="K190" ca="1">IF(A190="","",SUMPRODUCT(TRANSPOSE(F190:H190),pass_per_van_by_vptype,rt_miles_avg_by_vanpool_type))</f>
        <v>0</v>
      </c>
    </row>
    <row r="191" spans="1:11" x14ac:dyDescent="0.45">
      <c r="A191" s="331">
        <v>2035</v>
      </c>
      <c r="B191" s="331">
        <v>3</v>
      </c>
      <c r="C191" s="331">
        <v>8</v>
      </c>
      <c r="D191" s="331" t="s">
        <v>154</v>
      </c>
      <c r="E191" s="331" t="s">
        <v>159</v>
      </c>
      <c r="F191" s="331" cm="1">
        <f t="array" aca="1" ref="F191" ca="1">IF($B191="","",IFERROR(INDEX(INDIRECT("vd_emp_"&amp;$A191&amp;"_"&amp;F$1&amp;"_tab"),$B191+1,$C191+1)*IF($A191=2020,1,INDEX(INDIRECT("vd_ml_"&amp;$A191&amp;"_"&amp;F$1&amp;"_tab"),$B191+1,$C191+1)),0))</f>
        <v>0</v>
      </c>
      <c r="G191" s="331" cm="1">
        <f t="array" aca="1" ref="G191" ca="1">IF($B191="","",IFERROR(INDEX(INDIRECT("vd_emp_"&amp;$A191&amp;"_"&amp;G$1&amp;"_tab"),$B191+1,$C191+1)*IF($A191=2020,1,INDEX(INDIRECT("vd_ml_"&amp;$A191&amp;"_"&amp;G$1&amp;"_tab"),$B191+1,$C191+1)),0))</f>
        <v>0</v>
      </c>
      <c r="H191" s="331" cm="1">
        <f t="array" aca="1" ref="H191" ca="1">IF($B191="","",IFERROR(INDEX(INDIRECT("vd_emp_"&amp;$A191&amp;"_"&amp;H$1&amp;"_tab"),$B191+1,$C191+1)*IF($A191=2020,1,INDEX(INDIRECT("vd_ml_"&amp;$A191&amp;"_"&amp;H$1&amp;"_tab"),$B191+1,$C191+1)),0))</f>
        <v>0</v>
      </c>
      <c r="I191" s="331">
        <f ca="1"/>
        <v>0</v>
      </c>
      <c r="J191" s="25" cm="1">
        <f t="array" aca="1" ref="J191" ca="1">IF(A191="","",SUMPRODUCT(TRANSPOSE(F191:H191),pass_per_van_by_vptype)*2)</f>
        <v>0</v>
      </c>
      <c r="K191" s="25" cm="1">
        <f t="array" aca="1" ref="K191" ca="1">IF(A191="","",SUMPRODUCT(TRANSPOSE(F191:H191),pass_per_van_by_vptype,rt_miles_avg_by_vanpool_type))</f>
        <v>0</v>
      </c>
    </row>
    <row r="192" spans="1:11" x14ac:dyDescent="0.45">
      <c r="A192" s="331">
        <v>2035</v>
      </c>
      <c r="B192" s="331">
        <v>3</v>
      </c>
      <c r="C192" s="331">
        <v>9</v>
      </c>
      <c r="D192" s="331" t="s">
        <v>154</v>
      </c>
      <c r="E192" s="331" t="s">
        <v>160</v>
      </c>
      <c r="F192" s="331" cm="1">
        <f t="array" aca="1" ref="F192" ca="1">IF($B192="","",IFERROR(INDEX(INDIRECT("vd_emp_"&amp;$A192&amp;"_"&amp;F$1&amp;"_tab"),$B192+1,$C192+1)*IF($A192=2020,1,INDEX(INDIRECT("vd_ml_"&amp;$A192&amp;"_"&amp;F$1&amp;"_tab"),$B192+1,$C192+1)),0))</f>
        <v>0</v>
      </c>
      <c r="G192" s="331" cm="1">
        <f t="array" aca="1" ref="G192" ca="1">IF($B192="","",IFERROR(INDEX(INDIRECT("vd_emp_"&amp;$A192&amp;"_"&amp;G$1&amp;"_tab"),$B192+1,$C192+1)*IF($A192=2020,1,INDEX(INDIRECT("vd_ml_"&amp;$A192&amp;"_"&amp;G$1&amp;"_tab"),$B192+1,$C192+1)),0))</f>
        <v>0</v>
      </c>
      <c r="H192" s="331" cm="1">
        <f t="array" aca="1" ref="H192" ca="1">IF($B192="","",IFERROR(INDEX(INDIRECT("vd_emp_"&amp;$A192&amp;"_"&amp;H$1&amp;"_tab"),$B192+1,$C192+1)*IF($A192=2020,1,INDEX(INDIRECT("vd_ml_"&amp;$A192&amp;"_"&amp;H$1&amp;"_tab"),$B192+1,$C192+1)),0))</f>
        <v>0</v>
      </c>
      <c r="I192" s="331">
        <f ca="1"/>
        <v>0</v>
      </c>
      <c r="J192" s="25" cm="1">
        <f t="array" aca="1" ref="J192" ca="1">IF(A192="","",SUMPRODUCT(TRANSPOSE(F192:H192),pass_per_van_by_vptype)*2)</f>
        <v>0</v>
      </c>
      <c r="K192" s="25" cm="1">
        <f t="array" aca="1" ref="K192" ca="1">IF(A192="","",SUMPRODUCT(TRANSPOSE(F192:H192),pass_per_van_by_vptype,rt_miles_avg_by_vanpool_type))</f>
        <v>0</v>
      </c>
    </row>
    <row r="193" spans="1:11" x14ac:dyDescent="0.45">
      <c r="A193" s="331">
        <v>2035</v>
      </c>
      <c r="B193" s="331">
        <v>3</v>
      </c>
      <c r="C193" s="331">
        <v>10</v>
      </c>
      <c r="D193" s="331" t="s">
        <v>154</v>
      </c>
      <c r="E193" s="331" t="s">
        <v>161</v>
      </c>
      <c r="F193" s="331" cm="1">
        <f t="array" aca="1" ref="F193" ca="1">IF($B193="","",IFERROR(INDEX(INDIRECT("vd_emp_"&amp;$A193&amp;"_"&amp;F$1&amp;"_tab"),$B193+1,$C193+1)*IF($A193=2020,1,INDEX(INDIRECT("vd_ml_"&amp;$A193&amp;"_"&amp;F$1&amp;"_tab"),$B193+1,$C193+1)),0))</f>
        <v>0</v>
      </c>
      <c r="G193" s="331" cm="1">
        <f t="array" aca="1" ref="G193" ca="1">IF($B193="","",IFERROR(INDEX(INDIRECT("vd_emp_"&amp;$A193&amp;"_"&amp;G$1&amp;"_tab"),$B193+1,$C193+1)*IF($A193=2020,1,INDEX(INDIRECT("vd_ml_"&amp;$A193&amp;"_"&amp;G$1&amp;"_tab"),$B193+1,$C193+1)),0))</f>
        <v>0</v>
      </c>
      <c r="H193" s="331" cm="1">
        <f t="array" aca="1" ref="H193" ca="1">IF($B193="","",IFERROR(INDEX(INDIRECT("vd_emp_"&amp;$A193&amp;"_"&amp;H$1&amp;"_tab"),$B193+1,$C193+1)*IF($A193=2020,1,INDEX(INDIRECT("vd_ml_"&amp;$A193&amp;"_"&amp;H$1&amp;"_tab"),$B193+1,$C193+1)),0))</f>
        <v>0</v>
      </c>
      <c r="I193" s="331">
        <f ca="1"/>
        <v>0</v>
      </c>
      <c r="J193" s="25" cm="1">
        <f t="array" aca="1" ref="J193" ca="1">IF(A193="","",SUMPRODUCT(TRANSPOSE(F193:H193),pass_per_van_by_vptype)*2)</f>
        <v>0</v>
      </c>
      <c r="K193" s="25" cm="1">
        <f t="array" aca="1" ref="K193" ca="1">IF(A193="","",SUMPRODUCT(TRANSPOSE(F193:H193),pass_per_van_by_vptype,rt_miles_avg_by_vanpool_type))</f>
        <v>0</v>
      </c>
    </row>
    <row r="194" spans="1:11" x14ac:dyDescent="0.45">
      <c r="A194" s="331">
        <v>2035</v>
      </c>
      <c r="B194" s="331">
        <v>3</v>
      </c>
      <c r="C194" s="331">
        <v>11</v>
      </c>
      <c r="D194" s="331" t="s">
        <v>154</v>
      </c>
      <c r="E194" s="331" t="s">
        <v>162</v>
      </c>
      <c r="F194" s="331" cm="1">
        <f t="array" aca="1" ref="F194" ca="1">IF($B194="","",IFERROR(INDEX(INDIRECT("vd_emp_"&amp;$A194&amp;"_"&amp;F$1&amp;"_tab"),$B194+1,$C194+1)*IF($A194=2020,1,INDEX(INDIRECT("vd_ml_"&amp;$A194&amp;"_"&amp;F$1&amp;"_tab"),$B194+1,$C194+1)),0))</f>
        <v>0</v>
      </c>
      <c r="G194" s="331" cm="1">
        <f t="array" aca="1" ref="G194" ca="1">IF($B194="","",IFERROR(INDEX(INDIRECT("vd_emp_"&amp;$A194&amp;"_"&amp;G$1&amp;"_tab"),$B194+1,$C194+1)*IF($A194=2020,1,INDEX(INDIRECT("vd_ml_"&amp;$A194&amp;"_"&amp;G$1&amp;"_tab"),$B194+1,$C194+1)),0))</f>
        <v>0</v>
      </c>
      <c r="H194" s="331" cm="1">
        <f t="array" aca="1" ref="H194" ca="1">IF($B194="","",IFERROR(INDEX(INDIRECT("vd_emp_"&amp;$A194&amp;"_"&amp;H$1&amp;"_tab"),$B194+1,$C194+1)*IF($A194=2020,1,INDEX(INDIRECT("vd_ml_"&amp;$A194&amp;"_"&amp;H$1&amp;"_tab"),$B194+1,$C194+1)),0))</f>
        <v>0</v>
      </c>
      <c r="I194" s="331">
        <f ca="1"/>
        <v>0</v>
      </c>
      <c r="J194" s="25" cm="1">
        <f t="array" aca="1" ref="J194" ca="1">IF(A194="","",SUMPRODUCT(TRANSPOSE(F194:H194),pass_per_van_by_vptype)*2)</f>
        <v>0</v>
      </c>
      <c r="K194" s="25" cm="1">
        <f t="array" aca="1" ref="K194" ca="1">IF(A194="","",SUMPRODUCT(TRANSPOSE(F194:H194),pass_per_van_by_vptype,rt_miles_avg_by_vanpool_type))</f>
        <v>0</v>
      </c>
    </row>
    <row r="195" spans="1:11" x14ac:dyDescent="0.45">
      <c r="A195" s="331">
        <v>2035</v>
      </c>
      <c r="B195" s="331">
        <v>4</v>
      </c>
      <c r="C195" s="331">
        <v>0</v>
      </c>
      <c r="D195" s="331" t="s">
        <v>155</v>
      </c>
      <c r="E195" s="331" t="s">
        <v>151</v>
      </c>
      <c r="F195" s="331" cm="1">
        <f t="array" aca="1" ref="F195" ca="1">IF($B195="","",IFERROR(INDEX(INDIRECT("vd_emp_"&amp;$A195&amp;"_"&amp;F$1&amp;"_tab"),$B195+1,$C195+1)*IF($A195=2020,1,INDEX(INDIRECT("vd_ml_"&amp;$A195&amp;"_"&amp;F$1&amp;"_tab"),$B195+1,$C195+1)),0))</f>
        <v>4.3442372688533579</v>
      </c>
      <c r="G195" s="331" cm="1">
        <f t="array" aca="1" ref="G195" ca="1">IF($B195="","",IFERROR(INDEX(INDIRECT("vd_emp_"&amp;$A195&amp;"_"&amp;G$1&amp;"_tab"),$B195+1,$C195+1)*IF($A195=2020,1,INDEX(INDIRECT("vd_ml_"&amp;$A195&amp;"_"&amp;G$1&amp;"_tab"),$B195+1,$C195+1)),0))</f>
        <v>0</v>
      </c>
      <c r="H195" s="331" cm="1">
        <f t="array" aca="1" ref="H195" ca="1">IF($B195="","",IFERROR(INDEX(INDIRECT("vd_emp_"&amp;$A195&amp;"_"&amp;H$1&amp;"_tab"),$B195+1,$C195+1)*IF($A195=2020,1,INDEX(INDIRECT("vd_ml_"&amp;$A195&amp;"_"&amp;H$1&amp;"_tab"),$B195+1,$C195+1)),0))</f>
        <v>4.2931094871594784</v>
      </c>
      <c r="I195" s="331">
        <f ca="1"/>
        <v>8.6373467560128354</v>
      </c>
      <c r="J195" s="25" cm="1">
        <f t="array" aca="1" ref="J195" ca="1">IF(A195="","",SUMPRODUCT(TRANSPOSE(F195:H195),pass_per_van_by_vptype)*2)</f>
        <v>91.887888387029477</v>
      </c>
      <c r="K195" s="25" cm="1">
        <f t="array" aca="1" ref="K195" ca="1">IF(A195="","",SUMPRODUCT(TRANSPOSE(F195:H195),pass_per_van_by_vptype,rt_miles_avg_by_vanpool_type))</f>
        <v>3965.3389116777194</v>
      </c>
    </row>
    <row r="196" spans="1:11" x14ac:dyDescent="0.45">
      <c r="A196" s="331">
        <v>2035</v>
      </c>
      <c r="B196" s="331">
        <v>4</v>
      </c>
      <c r="C196" s="331">
        <v>1</v>
      </c>
      <c r="D196" s="331" t="s">
        <v>155</v>
      </c>
      <c r="E196" s="331" t="s">
        <v>152</v>
      </c>
      <c r="F196" s="331" cm="1">
        <f t="array" aca="1" ref="F196" ca="1">IF($B196="","",IFERROR(INDEX(INDIRECT("vd_emp_"&amp;$A196&amp;"_"&amp;F$1&amp;"_tab"),$B196+1,$C196+1)*IF($A196=2020,1,INDEX(INDIRECT("vd_ml_"&amp;$A196&amp;"_"&amp;F$1&amp;"_tab"),$B196+1,$C196+1)),0))</f>
        <v>1.174878134947686</v>
      </c>
      <c r="G196" s="331" cm="1">
        <f t="array" aca="1" ref="G196" ca="1">IF($B196="","",IFERROR(INDEX(INDIRECT("vd_emp_"&amp;$A196&amp;"_"&amp;G$1&amp;"_tab"),$B196+1,$C196+1)*IF($A196=2020,1,INDEX(INDIRECT("vd_ml_"&amp;$A196&amp;"_"&amp;G$1&amp;"_tab"),$B196+1,$C196+1)),0))</f>
        <v>1.3501421565415026</v>
      </c>
      <c r="H196" s="331" cm="1">
        <f t="array" aca="1" ref="H196" ca="1">IF($B196="","",IFERROR(INDEX(INDIRECT("vd_emp_"&amp;$A196&amp;"_"&amp;H$1&amp;"_tab"),$B196+1,$C196+1)*IF($A196=2020,1,INDEX(INDIRECT("vd_ml_"&amp;$A196&amp;"_"&amp;H$1&amp;"_tab"),$B196+1,$C196+1)),0))</f>
        <v>3.9645083323900483</v>
      </c>
      <c r="I196" s="331">
        <f ca="1"/>
        <v>6.4895286238792371</v>
      </c>
      <c r="J196" s="25" cm="1">
        <f t="array" aca="1" ref="J196" ca="1">IF(A196="","",SUMPRODUCT(TRANSPOSE(F196:H196),pass_per_van_by_vptype)*2)</f>
        <v>69.588243899785965</v>
      </c>
      <c r="K196" s="25" cm="1">
        <f t="array" aca="1" ref="K196" ca="1">IF(A196="","",SUMPRODUCT(TRANSPOSE(F196:H196),pass_per_van_by_vptype,rt_miles_avg_by_vanpool_type))</f>
        <v>2941.755553805518</v>
      </c>
    </row>
    <row r="197" spans="1:11" x14ac:dyDescent="0.45">
      <c r="A197" s="331">
        <v>2035</v>
      </c>
      <c r="B197" s="331">
        <v>4</v>
      </c>
      <c r="C197" s="331">
        <v>2</v>
      </c>
      <c r="D197" s="331" t="s">
        <v>155</v>
      </c>
      <c r="E197" s="331" t="s">
        <v>153</v>
      </c>
      <c r="F197" s="331" cm="1">
        <f t="array" aca="1" ref="F197" ca="1">IF($B197="","",IFERROR(INDEX(INDIRECT("vd_emp_"&amp;$A197&amp;"_"&amp;F$1&amp;"_tab"),$B197+1,$C197+1)*IF($A197=2020,1,INDEX(INDIRECT("vd_ml_"&amp;$A197&amp;"_"&amp;F$1&amp;"_tab"),$B197+1,$C197+1)),0))</f>
        <v>0</v>
      </c>
      <c r="G197" s="331" cm="1">
        <f t="array" aca="1" ref="G197" ca="1">IF($B197="","",IFERROR(INDEX(INDIRECT("vd_emp_"&amp;$A197&amp;"_"&amp;G$1&amp;"_tab"),$B197+1,$C197+1)*IF($A197=2020,1,INDEX(INDIRECT("vd_ml_"&amp;$A197&amp;"_"&amp;G$1&amp;"_tab"),$B197+1,$C197+1)),0))</f>
        <v>0</v>
      </c>
      <c r="H197" s="331" cm="1">
        <f t="array" aca="1" ref="H197" ca="1">IF($B197="","",IFERROR(INDEX(INDIRECT("vd_emp_"&amp;$A197&amp;"_"&amp;H$1&amp;"_tab"),$B197+1,$C197+1)*IF($A197=2020,1,INDEX(INDIRECT("vd_ml_"&amp;$A197&amp;"_"&amp;H$1&amp;"_tab"),$B197+1,$C197+1)),0))</f>
        <v>0</v>
      </c>
      <c r="I197" s="331">
        <f ca="1"/>
        <v>0</v>
      </c>
      <c r="J197" s="25" cm="1">
        <f t="array" aca="1" ref="J197" ca="1">IF(A197="","",SUMPRODUCT(TRANSPOSE(F197:H197),pass_per_van_by_vptype)*2)</f>
        <v>0</v>
      </c>
      <c r="K197" s="25" cm="1">
        <f t="array" aca="1" ref="K197" ca="1">IF(A197="","",SUMPRODUCT(TRANSPOSE(F197:H197),pass_per_van_by_vptype,rt_miles_avg_by_vanpool_type))</f>
        <v>0</v>
      </c>
    </row>
    <row r="198" spans="1:11" x14ac:dyDescent="0.45">
      <c r="A198" s="331">
        <v>2035</v>
      </c>
      <c r="B198" s="331">
        <v>4</v>
      </c>
      <c r="C198" s="331">
        <v>3</v>
      </c>
      <c r="D198" s="331" t="s">
        <v>155</v>
      </c>
      <c r="E198" s="331" t="s">
        <v>154</v>
      </c>
      <c r="F198" s="331" cm="1">
        <f t="array" aca="1" ref="F198" ca="1">IF($B198="","",IFERROR(INDEX(INDIRECT("vd_emp_"&amp;$A198&amp;"_"&amp;F$1&amp;"_tab"),$B198+1,$C198+1)*IF($A198=2020,1,INDEX(INDIRECT("vd_ml_"&amp;$A198&amp;"_"&amp;F$1&amp;"_tab"),$B198+1,$C198+1)),0))</f>
        <v>0</v>
      </c>
      <c r="G198" s="331" cm="1">
        <f t="array" aca="1" ref="G198" ca="1">IF($B198="","",IFERROR(INDEX(INDIRECT("vd_emp_"&amp;$A198&amp;"_"&amp;G$1&amp;"_tab"),$B198+1,$C198+1)*IF($A198=2020,1,INDEX(INDIRECT("vd_ml_"&amp;$A198&amp;"_"&amp;G$1&amp;"_tab"),$B198+1,$C198+1)),0))</f>
        <v>0</v>
      </c>
      <c r="H198" s="331" cm="1">
        <f t="array" aca="1" ref="H198" ca="1">IF($B198="","",IFERROR(INDEX(INDIRECT("vd_emp_"&amp;$A198&amp;"_"&amp;H$1&amp;"_tab"),$B198+1,$C198+1)*IF($A198=2020,1,INDEX(INDIRECT("vd_ml_"&amp;$A198&amp;"_"&amp;H$1&amp;"_tab"),$B198+1,$C198+1)),0))</f>
        <v>0</v>
      </c>
      <c r="I198" s="331">
        <f ca="1"/>
        <v>0</v>
      </c>
      <c r="J198" s="25" cm="1">
        <f t="array" aca="1" ref="J198" ca="1">IF(A198="","",SUMPRODUCT(TRANSPOSE(F198:H198),pass_per_van_by_vptype)*2)</f>
        <v>0</v>
      </c>
      <c r="K198" s="25" cm="1">
        <f t="array" aca="1" ref="K198" ca="1">IF(A198="","",SUMPRODUCT(TRANSPOSE(F198:H198),pass_per_van_by_vptype,rt_miles_avg_by_vanpool_type))</f>
        <v>0</v>
      </c>
    </row>
    <row r="199" spans="1:11" x14ac:dyDescent="0.45">
      <c r="A199" s="331">
        <v>2035</v>
      </c>
      <c r="B199" s="331">
        <v>4</v>
      </c>
      <c r="C199" s="331">
        <v>4</v>
      </c>
      <c r="D199" s="331" t="s">
        <v>155</v>
      </c>
      <c r="E199" s="331" t="s">
        <v>155</v>
      </c>
      <c r="F199" s="331" cm="1">
        <f t="array" aca="1" ref="F199" ca="1">IF($B199="","",IFERROR(INDEX(INDIRECT("vd_emp_"&amp;$A199&amp;"_"&amp;F$1&amp;"_tab"),$B199+1,$C199+1)*IF($A199=2020,1,INDEX(INDIRECT("vd_ml_"&amp;$A199&amp;"_"&amp;F$1&amp;"_tab"),$B199+1,$C199+1)),0))</f>
        <v>1.0128314469533275</v>
      </c>
      <c r="G199" s="331" cm="1">
        <f t="array" aca="1" ref="G199" ca="1">IF($B199="","",IFERROR(INDEX(INDIRECT("vd_emp_"&amp;$A199&amp;"_"&amp;G$1&amp;"_tab"),$B199+1,$C199+1)*IF($A199=2020,1,INDEX(INDIRECT("vd_ml_"&amp;$A199&amp;"_"&amp;G$1&amp;"_tab"),$B199+1,$C199+1)),0))</f>
        <v>0</v>
      </c>
      <c r="H199" s="331" cm="1">
        <f t="array" aca="1" ref="H199" ca="1">IF($B199="","",IFERROR(INDEX(INDIRECT("vd_emp_"&amp;$A199&amp;"_"&amp;H$1&amp;"_tab"),$B199+1,$C199+1)*IF($A199=2020,1,INDEX(INDIRECT("vd_ml_"&amp;$A199&amp;"_"&amp;H$1&amp;"_tab"),$B199+1,$C199+1)),0))</f>
        <v>1.1209192118117981</v>
      </c>
      <c r="I199" s="331">
        <f ca="1"/>
        <v>2.1337506587651256</v>
      </c>
      <c r="J199" s="25" cm="1">
        <f t="array" aca="1" ref="J199" ca="1">IF(A199="","",SUMPRODUCT(TRANSPOSE(F199:H199),pass_per_van_by_vptype)*2)</f>
        <v>22.741514884556345</v>
      </c>
      <c r="K199" s="25" cm="1">
        <f t="array" aca="1" ref="K199" ca="1">IF(A199="","",SUMPRODUCT(TRANSPOSE(F199:H199),pass_per_van_by_vptype,rt_miles_avg_by_vanpool_type))</f>
        <v>978.40694654565618</v>
      </c>
    </row>
    <row r="200" spans="1:11" x14ac:dyDescent="0.45">
      <c r="A200" s="331">
        <v>2035</v>
      </c>
      <c r="B200" s="331">
        <v>4</v>
      </c>
      <c r="C200" s="331">
        <v>5</v>
      </c>
      <c r="D200" s="331" t="s">
        <v>155</v>
      </c>
      <c r="E200" s="331" t="s">
        <v>156</v>
      </c>
      <c r="F200" s="331" cm="1">
        <f t="array" aca="1" ref="F200" ca="1">IF($B200="","",IFERROR(INDEX(INDIRECT("vd_emp_"&amp;$A200&amp;"_"&amp;F$1&amp;"_tab"),$B200+1,$C200+1)*IF($A200=2020,1,INDEX(INDIRECT("vd_ml_"&amp;$A200&amp;"_"&amp;F$1&amp;"_tab"),$B200+1,$C200+1)),0))</f>
        <v>0</v>
      </c>
      <c r="G200" s="331" cm="1">
        <f t="array" aca="1" ref="G200" ca="1">IF($B200="","",IFERROR(INDEX(INDIRECT("vd_emp_"&amp;$A200&amp;"_"&amp;G$1&amp;"_tab"),$B200+1,$C200+1)*IF($A200=2020,1,INDEX(INDIRECT("vd_ml_"&amp;$A200&amp;"_"&amp;G$1&amp;"_tab"),$B200+1,$C200+1)),0))</f>
        <v>0</v>
      </c>
      <c r="H200" s="331" cm="1">
        <f t="array" aca="1" ref="H200" ca="1">IF($B200="","",IFERROR(INDEX(INDIRECT("vd_emp_"&amp;$A200&amp;"_"&amp;H$1&amp;"_tab"),$B200+1,$C200+1)*IF($A200=2020,1,INDEX(INDIRECT("vd_ml_"&amp;$A200&amp;"_"&amp;H$1&amp;"_tab"),$B200+1,$C200+1)),0))</f>
        <v>0</v>
      </c>
      <c r="I200" s="331">
        <f ca="1"/>
        <v>0</v>
      </c>
      <c r="J200" s="25" cm="1">
        <f t="array" aca="1" ref="J200" ca="1">IF(A200="","",SUMPRODUCT(TRANSPOSE(F200:H200),pass_per_van_by_vptype)*2)</f>
        <v>0</v>
      </c>
      <c r="K200" s="25" cm="1">
        <f t="array" aca="1" ref="K200" ca="1">IF(A200="","",SUMPRODUCT(TRANSPOSE(F200:H200),pass_per_van_by_vptype,rt_miles_avg_by_vanpool_type))</f>
        <v>0</v>
      </c>
    </row>
    <row r="201" spans="1:11" x14ac:dyDescent="0.45">
      <c r="A201" s="331">
        <v>2035</v>
      </c>
      <c r="B201" s="331">
        <v>4</v>
      </c>
      <c r="C201" s="331">
        <v>6</v>
      </c>
      <c r="D201" s="331" t="s">
        <v>155</v>
      </c>
      <c r="E201" s="331" t="s">
        <v>157</v>
      </c>
      <c r="F201" s="331" cm="1">
        <f t="array" aca="1" ref="F201" ca="1">IF($B201="","",IFERROR(INDEX(INDIRECT("vd_emp_"&amp;$A201&amp;"_"&amp;F$1&amp;"_tab"),$B201+1,$C201+1)*IF($A201=2020,1,INDEX(INDIRECT("vd_ml_"&amp;$A201&amp;"_"&amp;F$1&amp;"_tab"),$B201+1,$C201+1)),0))</f>
        <v>0</v>
      </c>
      <c r="G201" s="331" cm="1">
        <f t="array" aca="1" ref="G201" ca="1">IF($B201="","",IFERROR(INDEX(INDIRECT("vd_emp_"&amp;$A201&amp;"_"&amp;G$1&amp;"_tab"),$B201+1,$C201+1)*IF($A201=2020,1,INDEX(INDIRECT("vd_ml_"&amp;$A201&amp;"_"&amp;G$1&amp;"_tab"),$B201+1,$C201+1)),0))</f>
        <v>0</v>
      </c>
      <c r="H201" s="331" cm="1">
        <f t="array" aca="1" ref="H201" ca="1">IF($B201="","",IFERROR(INDEX(INDIRECT("vd_emp_"&amp;$A201&amp;"_"&amp;H$1&amp;"_tab"),$B201+1,$C201+1)*IF($A201=2020,1,INDEX(INDIRECT("vd_ml_"&amp;$A201&amp;"_"&amp;H$1&amp;"_tab"),$B201+1,$C201+1)),0))</f>
        <v>0</v>
      </c>
      <c r="I201" s="331">
        <f ca="1"/>
        <v>0</v>
      </c>
      <c r="J201" s="25" cm="1">
        <f t="array" aca="1" ref="J201" ca="1">IF(A201="","",SUMPRODUCT(TRANSPOSE(F201:H201),pass_per_van_by_vptype)*2)</f>
        <v>0</v>
      </c>
      <c r="K201" s="25" cm="1">
        <f t="array" aca="1" ref="K201" ca="1">IF(A201="","",SUMPRODUCT(TRANSPOSE(F201:H201),pass_per_van_by_vptype,rt_miles_avg_by_vanpool_type))</f>
        <v>0</v>
      </c>
    </row>
    <row r="202" spans="1:11" x14ac:dyDescent="0.45">
      <c r="A202" s="331">
        <v>2035</v>
      </c>
      <c r="B202" s="331">
        <v>4</v>
      </c>
      <c r="C202" s="331">
        <v>7</v>
      </c>
      <c r="D202" s="331" t="s">
        <v>155</v>
      </c>
      <c r="E202" s="331" t="s">
        <v>158</v>
      </c>
      <c r="F202" s="331" cm="1">
        <f t="array" aca="1" ref="F202" ca="1">IF($B202="","",IFERROR(INDEX(INDIRECT("vd_emp_"&amp;$A202&amp;"_"&amp;F$1&amp;"_tab"),$B202+1,$C202+1)*IF($A202=2020,1,INDEX(INDIRECT("vd_ml_"&amp;$A202&amp;"_"&amp;F$1&amp;"_tab"),$B202+1,$C202+1)),0))</f>
        <v>0</v>
      </c>
      <c r="G202" s="331" cm="1">
        <f t="array" aca="1" ref="G202" ca="1">IF($B202="","",IFERROR(INDEX(INDIRECT("vd_emp_"&amp;$A202&amp;"_"&amp;G$1&amp;"_tab"),$B202+1,$C202+1)*IF($A202=2020,1,INDEX(INDIRECT("vd_ml_"&amp;$A202&amp;"_"&amp;G$1&amp;"_tab"),$B202+1,$C202+1)),0))</f>
        <v>0</v>
      </c>
      <c r="H202" s="331" cm="1">
        <f t="array" aca="1" ref="H202" ca="1">IF($B202="","",IFERROR(INDEX(INDIRECT("vd_emp_"&amp;$A202&amp;"_"&amp;H$1&amp;"_tab"),$B202+1,$C202+1)*IF($A202=2020,1,INDEX(INDIRECT("vd_ml_"&amp;$A202&amp;"_"&amp;H$1&amp;"_tab"),$B202+1,$C202+1)),0))</f>
        <v>0</v>
      </c>
      <c r="I202" s="331">
        <f ca="1"/>
        <v>0</v>
      </c>
      <c r="J202" s="25" cm="1">
        <f t="array" aca="1" ref="J202" ca="1">IF(A202="","",SUMPRODUCT(TRANSPOSE(F202:H202),pass_per_van_by_vptype)*2)</f>
        <v>0</v>
      </c>
      <c r="K202" s="25" cm="1">
        <f t="array" aca="1" ref="K202" ca="1">IF(A202="","",SUMPRODUCT(TRANSPOSE(F202:H202),pass_per_van_by_vptype,rt_miles_avg_by_vanpool_type))</f>
        <v>0</v>
      </c>
    </row>
    <row r="203" spans="1:11" x14ac:dyDescent="0.45">
      <c r="A203" s="331">
        <v>2035</v>
      </c>
      <c r="B203" s="331">
        <v>4</v>
      </c>
      <c r="C203" s="331">
        <v>8</v>
      </c>
      <c r="D203" s="331" t="s">
        <v>155</v>
      </c>
      <c r="E203" s="331" t="s">
        <v>159</v>
      </c>
      <c r="F203" s="331" cm="1">
        <f t="array" aca="1" ref="F203" ca="1">IF($B203="","",IFERROR(INDEX(INDIRECT("vd_emp_"&amp;$A203&amp;"_"&amp;F$1&amp;"_tab"),$B203+1,$C203+1)*IF($A203=2020,1,INDEX(INDIRECT("vd_ml_"&amp;$A203&amp;"_"&amp;F$1&amp;"_tab"),$B203+1,$C203+1)),0))</f>
        <v>0</v>
      </c>
      <c r="G203" s="331" cm="1">
        <f t="array" aca="1" ref="G203" ca="1">IF($B203="","",IFERROR(INDEX(INDIRECT("vd_emp_"&amp;$A203&amp;"_"&amp;G$1&amp;"_tab"),$B203+1,$C203+1)*IF($A203=2020,1,INDEX(INDIRECT("vd_ml_"&amp;$A203&amp;"_"&amp;G$1&amp;"_tab"),$B203+1,$C203+1)),0))</f>
        <v>0</v>
      </c>
      <c r="H203" s="331" cm="1">
        <f t="array" aca="1" ref="H203" ca="1">IF($B203="","",IFERROR(INDEX(INDIRECT("vd_emp_"&amp;$A203&amp;"_"&amp;H$1&amp;"_tab"),$B203+1,$C203+1)*IF($A203=2020,1,INDEX(INDIRECT("vd_ml_"&amp;$A203&amp;"_"&amp;H$1&amp;"_tab"),$B203+1,$C203+1)),0))</f>
        <v>0</v>
      </c>
      <c r="I203" s="331">
        <f ca="1"/>
        <v>0</v>
      </c>
      <c r="J203" s="25" cm="1">
        <f t="array" aca="1" ref="J203" ca="1">IF(A203="","",SUMPRODUCT(TRANSPOSE(F203:H203),pass_per_van_by_vptype)*2)</f>
        <v>0</v>
      </c>
      <c r="K203" s="25" cm="1">
        <f t="array" aca="1" ref="K203" ca="1">IF(A203="","",SUMPRODUCT(TRANSPOSE(F203:H203),pass_per_van_by_vptype,rt_miles_avg_by_vanpool_type))</f>
        <v>0</v>
      </c>
    </row>
    <row r="204" spans="1:11" x14ac:dyDescent="0.45">
      <c r="A204" s="331">
        <v>2035</v>
      </c>
      <c r="B204" s="331">
        <v>4</v>
      </c>
      <c r="C204" s="331">
        <v>9</v>
      </c>
      <c r="D204" s="331" t="s">
        <v>155</v>
      </c>
      <c r="E204" s="331" t="s">
        <v>160</v>
      </c>
      <c r="F204" s="331" cm="1">
        <f t="array" aca="1" ref="F204" ca="1">IF($B204="","",IFERROR(INDEX(INDIRECT("vd_emp_"&amp;$A204&amp;"_"&amp;F$1&amp;"_tab"),$B204+1,$C204+1)*IF($A204=2020,1,INDEX(INDIRECT("vd_ml_"&amp;$A204&amp;"_"&amp;F$1&amp;"_tab"),$B204+1,$C204+1)),0))</f>
        <v>0</v>
      </c>
      <c r="G204" s="331" cm="1">
        <f t="array" aca="1" ref="G204" ca="1">IF($B204="","",IFERROR(INDEX(INDIRECT("vd_emp_"&amp;$A204&amp;"_"&amp;G$1&amp;"_tab"),$B204+1,$C204+1)*IF($A204=2020,1,INDEX(INDIRECT("vd_ml_"&amp;$A204&amp;"_"&amp;G$1&amp;"_tab"),$B204+1,$C204+1)),0))</f>
        <v>0</v>
      </c>
      <c r="H204" s="331" cm="1">
        <f t="array" aca="1" ref="H204" ca="1">IF($B204="","",IFERROR(INDEX(INDIRECT("vd_emp_"&amp;$A204&amp;"_"&amp;H$1&amp;"_tab"),$B204+1,$C204+1)*IF($A204=2020,1,INDEX(INDIRECT("vd_ml_"&amp;$A204&amp;"_"&amp;H$1&amp;"_tab"),$B204+1,$C204+1)),0))</f>
        <v>0</v>
      </c>
      <c r="I204" s="331">
        <f ca="1"/>
        <v>0</v>
      </c>
      <c r="J204" s="25" cm="1">
        <f t="array" aca="1" ref="J204" ca="1">IF(A204="","",SUMPRODUCT(TRANSPOSE(F204:H204),pass_per_van_by_vptype)*2)</f>
        <v>0</v>
      </c>
      <c r="K204" s="25" cm="1">
        <f t="array" aca="1" ref="K204" ca="1">IF(A204="","",SUMPRODUCT(TRANSPOSE(F204:H204),pass_per_van_by_vptype,rt_miles_avg_by_vanpool_type))</f>
        <v>0</v>
      </c>
    </row>
    <row r="205" spans="1:11" x14ac:dyDescent="0.45">
      <c r="A205" s="331">
        <v>2035</v>
      </c>
      <c r="B205" s="331">
        <v>4</v>
      </c>
      <c r="C205" s="331">
        <v>10</v>
      </c>
      <c r="D205" s="331" t="s">
        <v>155</v>
      </c>
      <c r="E205" s="331" t="s">
        <v>161</v>
      </c>
      <c r="F205" s="331" cm="1">
        <f t="array" aca="1" ref="F205" ca="1">IF($B205="","",IFERROR(INDEX(INDIRECT("vd_emp_"&amp;$A205&amp;"_"&amp;F$1&amp;"_tab"),$B205+1,$C205+1)*IF($A205=2020,1,INDEX(INDIRECT("vd_ml_"&amp;$A205&amp;"_"&amp;F$1&amp;"_tab"),$B205+1,$C205+1)),0))</f>
        <v>0</v>
      </c>
      <c r="G205" s="331" cm="1">
        <f t="array" aca="1" ref="G205" ca="1">IF($B205="","",IFERROR(INDEX(INDIRECT("vd_emp_"&amp;$A205&amp;"_"&amp;G$1&amp;"_tab"),$B205+1,$C205+1)*IF($A205=2020,1,INDEX(INDIRECT("vd_ml_"&amp;$A205&amp;"_"&amp;G$1&amp;"_tab"),$B205+1,$C205+1)),0))</f>
        <v>0</v>
      </c>
      <c r="H205" s="331" cm="1">
        <f t="array" aca="1" ref="H205" ca="1">IF($B205="","",IFERROR(INDEX(INDIRECT("vd_emp_"&amp;$A205&amp;"_"&amp;H$1&amp;"_tab"),$B205+1,$C205+1)*IF($A205=2020,1,INDEX(INDIRECT("vd_ml_"&amp;$A205&amp;"_"&amp;H$1&amp;"_tab"),$B205+1,$C205+1)),0))</f>
        <v>0</v>
      </c>
      <c r="I205" s="331">
        <f ca="1"/>
        <v>0</v>
      </c>
      <c r="J205" s="25" cm="1">
        <f t="array" aca="1" ref="J205" ca="1">IF(A205="","",SUMPRODUCT(TRANSPOSE(F205:H205),pass_per_van_by_vptype)*2)</f>
        <v>0</v>
      </c>
      <c r="K205" s="25" cm="1">
        <f t="array" aca="1" ref="K205" ca="1">IF(A205="","",SUMPRODUCT(TRANSPOSE(F205:H205),pass_per_van_by_vptype,rt_miles_avg_by_vanpool_type))</f>
        <v>0</v>
      </c>
    </row>
    <row r="206" spans="1:11" x14ac:dyDescent="0.45">
      <c r="A206" s="331">
        <v>2035</v>
      </c>
      <c r="B206" s="331">
        <v>4</v>
      </c>
      <c r="C206" s="331">
        <v>11</v>
      </c>
      <c r="D206" s="331" t="s">
        <v>155</v>
      </c>
      <c r="E206" s="331" t="s">
        <v>162</v>
      </c>
      <c r="F206" s="331" cm="1">
        <f t="array" aca="1" ref="F206" ca="1">IF($B206="","",IFERROR(INDEX(INDIRECT("vd_emp_"&amp;$A206&amp;"_"&amp;F$1&amp;"_tab"),$B206+1,$C206+1)*IF($A206=2020,1,INDEX(INDIRECT("vd_ml_"&amp;$A206&amp;"_"&amp;F$1&amp;"_tab"),$B206+1,$C206+1)),0))</f>
        <v>0</v>
      </c>
      <c r="G206" s="331" cm="1">
        <f t="array" aca="1" ref="G206" ca="1">IF($B206="","",IFERROR(INDEX(INDIRECT("vd_emp_"&amp;$A206&amp;"_"&amp;G$1&amp;"_tab"),$B206+1,$C206+1)*IF($A206=2020,1,INDEX(INDIRECT("vd_ml_"&amp;$A206&amp;"_"&amp;G$1&amp;"_tab"),$B206+1,$C206+1)),0))</f>
        <v>0</v>
      </c>
      <c r="H206" s="331" cm="1">
        <f t="array" aca="1" ref="H206" ca="1">IF($B206="","",IFERROR(INDEX(INDIRECT("vd_emp_"&amp;$A206&amp;"_"&amp;H$1&amp;"_tab"),$B206+1,$C206+1)*IF($A206=2020,1,INDEX(INDIRECT("vd_ml_"&amp;$A206&amp;"_"&amp;H$1&amp;"_tab"),$B206+1,$C206+1)),0))</f>
        <v>0</v>
      </c>
      <c r="I206" s="331">
        <f ca="1"/>
        <v>0</v>
      </c>
      <c r="J206" s="25" cm="1">
        <f t="array" aca="1" ref="J206" ca="1">IF(A206="","",SUMPRODUCT(TRANSPOSE(F206:H206),pass_per_van_by_vptype)*2)</f>
        <v>0</v>
      </c>
      <c r="K206" s="25" cm="1">
        <f t="array" aca="1" ref="K206" ca="1">IF(A206="","",SUMPRODUCT(TRANSPOSE(F206:H206),pass_per_van_by_vptype,rt_miles_avg_by_vanpool_type))</f>
        <v>0</v>
      </c>
    </row>
    <row r="207" spans="1:11" x14ac:dyDescent="0.45">
      <c r="A207" s="331">
        <v>2035</v>
      </c>
      <c r="B207" s="331">
        <v>5</v>
      </c>
      <c r="C207" s="331">
        <v>0</v>
      </c>
      <c r="D207" s="331" t="s">
        <v>156</v>
      </c>
      <c r="E207" s="331" t="s">
        <v>151</v>
      </c>
      <c r="F207" s="331" cm="1">
        <f t="array" aca="1" ref="F207" ca="1">IF($B207="","",IFERROR(INDEX(INDIRECT("vd_emp_"&amp;$A207&amp;"_"&amp;F$1&amp;"_tab"),$B207+1,$C207+1)*IF($A207=2020,1,INDEX(INDIRECT("vd_ml_"&amp;$A207&amp;"_"&amp;F$1&amp;"_tab"),$B207+1,$C207+1)),0))</f>
        <v>10.490313831802931</v>
      </c>
      <c r="G207" s="331" cm="1">
        <f t="array" aca="1" ref="G207" ca="1">IF($B207="","",IFERROR(INDEX(INDIRECT("vd_emp_"&amp;$A207&amp;"_"&amp;G$1&amp;"_tab"),$B207+1,$C207+1)*IF($A207=2020,1,INDEX(INDIRECT("vd_ml_"&amp;$A207&amp;"_"&amp;G$1&amp;"_tab"),$B207+1,$C207+1)),0))</f>
        <v>4.1860900608598675</v>
      </c>
      <c r="H207" s="331" cm="1">
        <f t="array" aca="1" ref="H207" ca="1">IF($B207="","",IFERROR(INDEX(INDIRECT("vd_emp_"&amp;$A207&amp;"_"&amp;H$1&amp;"_tab"),$B207+1,$C207+1)*IF($A207=2020,1,INDEX(INDIRECT("vd_ml_"&amp;$A207&amp;"_"&amp;H$1&amp;"_tab"),$B207+1,$C207+1)),0))</f>
        <v>5.8275492440424257</v>
      </c>
      <c r="I207" s="331">
        <f ca="1"/>
        <v>20.503953136705224</v>
      </c>
      <c r="J207" s="25" cm="1">
        <f t="array" aca="1" ref="J207" ca="1">IF(A207="","",SUMPRODUCT(TRANSPOSE(F207:H207),pass_per_van_by_vptype)*2)</f>
        <v>215.23285443826023</v>
      </c>
      <c r="K207" s="25" cm="1">
        <f t="array" aca="1" ref="K207" ca="1">IF(A207="","",SUMPRODUCT(TRANSPOSE(F207:H207),pass_per_van_by_vptype,rt_miles_avg_by_vanpool_type))</f>
        <v>9427.0819666615043</v>
      </c>
    </row>
    <row r="208" spans="1:11" x14ac:dyDescent="0.45">
      <c r="A208" s="331">
        <v>2035</v>
      </c>
      <c r="B208" s="331">
        <v>5</v>
      </c>
      <c r="C208" s="331">
        <v>1</v>
      </c>
      <c r="D208" s="331" t="s">
        <v>156</v>
      </c>
      <c r="E208" s="331" t="s">
        <v>152</v>
      </c>
      <c r="F208" s="331" cm="1">
        <f t="array" aca="1" ref="F208" ca="1">IF($B208="","",IFERROR(INDEX(INDIRECT("vd_emp_"&amp;$A208&amp;"_"&amp;F$1&amp;"_tab"),$B208+1,$C208+1)*IF($A208=2020,1,INDEX(INDIRECT("vd_ml_"&amp;$A208&amp;"_"&amp;F$1&amp;"_tab"),$B208+1,$C208+1)),0))</f>
        <v>4.6034543095601697</v>
      </c>
      <c r="G208" s="331" cm="1">
        <f t="array" aca="1" ref="G208" ca="1">IF($B208="","",IFERROR(INDEX(INDIRECT("vd_emp_"&amp;$A208&amp;"_"&amp;G$1&amp;"_tab"),$B208+1,$C208+1)*IF($A208=2020,1,INDEX(INDIRECT("vd_ml_"&amp;$A208&amp;"_"&amp;G$1&amp;"_tab"),$B208+1,$C208+1)),0))</f>
        <v>5.493983665063281</v>
      </c>
      <c r="H208" s="331" cm="1">
        <f t="array" aca="1" ref="H208" ca="1">IF($B208="","",IFERROR(INDEX(INDIRECT("vd_emp_"&amp;$A208&amp;"_"&amp;H$1&amp;"_tab"),$B208+1,$C208+1)*IF($A208=2020,1,INDEX(INDIRECT("vd_ml_"&amp;$A208&amp;"_"&amp;H$1&amp;"_tab"),$B208+1,$C208+1)),0))</f>
        <v>13.443611544056361</v>
      </c>
      <c r="I208" s="331">
        <f ca="1"/>
        <v>23.541049518679813</v>
      </c>
      <c r="J208" s="25" cm="1">
        <f t="array" aca="1" ref="J208" ca="1">IF(A208="","",SUMPRODUCT(TRANSPOSE(F208:H208),pass_per_van_by_vptype)*2)</f>
        <v>251.80304483590572</v>
      </c>
      <c r="K208" s="25" cm="1">
        <f t="array" aca="1" ref="K208" ca="1">IF(A208="","",SUMPRODUCT(TRANSPOSE(F208:H208),pass_per_van_by_vptype,rt_miles_avg_by_vanpool_type))</f>
        <v>10679.513411649345</v>
      </c>
    </row>
    <row r="209" spans="1:11" x14ac:dyDescent="0.45">
      <c r="A209" s="331">
        <v>2035</v>
      </c>
      <c r="B209" s="331">
        <v>5</v>
      </c>
      <c r="C209" s="331">
        <v>2</v>
      </c>
      <c r="D209" s="331" t="s">
        <v>156</v>
      </c>
      <c r="E209" s="331" t="s">
        <v>153</v>
      </c>
      <c r="F209" s="331" cm="1">
        <f t="array" aca="1" ref="F209" ca="1">IF($B209="","",IFERROR(INDEX(INDIRECT("vd_emp_"&amp;$A209&amp;"_"&amp;F$1&amp;"_tab"),$B209+1,$C209+1)*IF($A209=2020,1,INDEX(INDIRECT("vd_ml_"&amp;$A209&amp;"_"&amp;F$1&amp;"_tab"),$B209+1,$C209+1)),0))</f>
        <v>0</v>
      </c>
      <c r="G209" s="331" cm="1">
        <f t="array" aca="1" ref="G209" ca="1">IF($B209="","",IFERROR(INDEX(INDIRECT("vd_emp_"&amp;$A209&amp;"_"&amp;G$1&amp;"_tab"),$B209+1,$C209+1)*IF($A209=2020,1,INDEX(INDIRECT("vd_ml_"&amp;$A209&amp;"_"&amp;G$1&amp;"_tab"),$B209+1,$C209+1)),0))</f>
        <v>0</v>
      </c>
      <c r="H209" s="331" cm="1">
        <f t="array" aca="1" ref="H209" ca="1">IF($B209="","",IFERROR(INDEX(INDIRECT("vd_emp_"&amp;$A209&amp;"_"&amp;H$1&amp;"_tab"),$B209+1,$C209+1)*IF($A209=2020,1,INDEX(INDIRECT("vd_ml_"&amp;$A209&amp;"_"&amp;H$1&amp;"_tab"),$B209+1,$C209+1)),0))</f>
        <v>0</v>
      </c>
      <c r="I209" s="331">
        <f ca="1"/>
        <v>0</v>
      </c>
      <c r="J209" s="25" cm="1">
        <f t="array" aca="1" ref="J209" ca="1">IF(A209="","",SUMPRODUCT(TRANSPOSE(F209:H209),pass_per_van_by_vptype)*2)</f>
        <v>0</v>
      </c>
      <c r="K209" s="25" cm="1">
        <f t="array" aca="1" ref="K209" ca="1">IF(A209="","",SUMPRODUCT(TRANSPOSE(F209:H209),pass_per_van_by_vptype,rt_miles_avg_by_vanpool_type))</f>
        <v>0</v>
      </c>
    </row>
    <row r="210" spans="1:11" x14ac:dyDescent="0.45">
      <c r="A210" s="331">
        <v>2035</v>
      </c>
      <c r="B210" s="331">
        <v>5</v>
      </c>
      <c r="C210" s="331">
        <v>3</v>
      </c>
      <c r="D210" s="331" t="s">
        <v>156</v>
      </c>
      <c r="E210" s="331" t="s">
        <v>154</v>
      </c>
      <c r="F210" s="331" cm="1">
        <f t="array" aca="1" ref="F210" ca="1">IF($B210="","",IFERROR(INDEX(INDIRECT("vd_emp_"&amp;$A210&amp;"_"&amp;F$1&amp;"_tab"),$B210+1,$C210+1)*IF($A210=2020,1,INDEX(INDIRECT("vd_ml_"&amp;$A210&amp;"_"&amp;F$1&amp;"_tab"),$B210+1,$C210+1)),0))</f>
        <v>0</v>
      </c>
      <c r="G210" s="331" cm="1">
        <f t="array" aca="1" ref="G210" ca="1">IF($B210="","",IFERROR(INDEX(INDIRECT("vd_emp_"&amp;$A210&amp;"_"&amp;G$1&amp;"_tab"),$B210+1,$C210+1)*IF($A210=2020,1,INDEX(INDIRECT("vd_ml_"&amp;$A210&amp;"_"&amp;G$1&amp;"_tab"),$B210+1,$C210+1)),0))</f>
        <v>0</v>
      </c>
      <c r="H210" s="331" cm="1">
        <f t="array" aca="1" ref="H210" ca="1">IF($B210="","",IFERROR(INDEX(INDIRECT("vd_emp_"&amp;$A210&amp;"_"&amp;H$1&amp;"_tab"),$B210+1,$C210+1)*IF($A210=2020,1,INDEX(INDIRECT("vd_ml_"&amp;$A210&amp;"_"&amp;H$1&amp;"_tab"),$B210+1,$C210+1)),0))</f>
        <v>0</v>
      </c>
      <c r="I210" s="331">
        <f ca="1"/>
        <v>0</v>
      </c>
      <c r="J210" s="25" cm="1">
        <f t="array" aca="1" ref="J210" ca="1">IF(A210="","",SUMPRODUCT(TRANSPOSE(F210:H210),pass_per_van_by_vptype)*2)</f>
        <v>0</v>
      </c>
      <c r="K210" s="25" cm="1">
        <f t="array" aca="1" ref="K210" ca="1">IF(A210="","",SUMPRODUCT(TRANSPOSE(F210:H210),pass_per_van_by_vptype,rt_miles_avg_by_vanpool_type))</f>
        <v>0</v>
      </c>
    </row>
    <row r="211" spans="1:11" x14ac:dyDescent="0.45">
      <c r="A211" s="331">
        <v>2035</v>
      </c>
      <c r="B211" s="331">
        <v>5</v>
      </c>
      <c r="C211" s="331">
        <v>4</v>
      </c>
      <c r="D211" s="331" t="s">
        <v>156</v>
      </c>
      <c r="E211" s="331" t="s">
        <v>155</v>
      </c>
      <c r="F211" s="331" cm="1">
        <f t="array" aca="1" ref="F211" ca="1">IF($B211="","",IFERROR(INDEX(INDIRECT("vd_emp_"&amp;$A211&amp;"_"&amp;F$1&amp;"_tab"),$B211+1,$C211+1)*IF($A211=2020,1,INDEX(INDIRECT("vd_ml_"&amp;$A211&amp;"_"&amp;F$1&amp;"_tab"),$B211+1,$C211+1)),0))</f>
        <v>2.1513150651503685</v>
      </c>
      <c r="G211" s="331" cm="1">
        <f t="array" aca="1" ref="G211" ca="1">IF($B211="","",IFERROR(INDEX(INDIRECT("vd_emp_"&amp;$A211&amp;"_"&amp;G$1&amp;"_tab"),$B211+1,$C211+1)*IF($A211=2020,1,INDEX(INDIRECT("vd_ml_"&amp;$A211&amp;"_"&amp;G$1&amp;"_tab"),$B211+1,$C211+1)),0))</f>
        <v>0</v>
      </c>
      <c r="H211" s="331" cm="1">
        <f t="array" aca="1" ref="H211" ca="1">IF($B211="","",IFERROR(INDEX(INDIRECT("vd_emp_"&amp;$A211&amp;"_"&amp;H$1&amp;"_tab"),$B211+1,$C211+1)*IF($A211=2020,1,INDEX(INDIRECT("vd_ml_"&amp;$A211&amp;"_"&amp;H$1&amp;"_tab"),$B211+1,$C211+1)),0))</f>
        <v>0</v>
      </c>
      <c r="I211" s="331">
        <f ca="1"/>
        <v>2.1513150651503685</v>
      </c>
      <c r="J211" s="25" cm="1">
        <f t="array" aca="1" ref="J211" ca="1">IF(A211="","",SUMPRODUCT(TRANSPOSE(F211:H211),pass_per_van_by_vptype)*2)</f>
        <v>22.147222460179584</v>
      </c>
      <c r="K211" s="25" cm="1">
        <f t="array" aca="1" ref="K211" ca="1">IF(A211="","",SUMPRODUCT(TRANSPOSE(F211:H211),pass_per_van_by_vptype,rt_miles_avg_by_vanpool_type))</f>
        <v>1008.5817085568418</v>
      </c>
    </row>
    <row r="212" spans="1:11" x14ac:dyDescent="0.45">
      <c r="A212" s="331">
        <v>2035</v>
      </c>
      <c r="B212" s="331">
        <v>5</v>
      </c>
      <c r="C212" s="331">
        <v>5</v>
      </c>
      <c r="D212" s="331" t="s">
        <v>156</v>
      </c>
      <c r="E212" s="331" t="s">
        <v>156</v>
      </c>
      <c r="F212" s="331" cm="1">
        <f t="array" aca="1" ref="F212" ca="1">IF($B212="","",IFERROR(INDEX(INDIRECT("vd_emp_"&amp;$A212&amp;"_"&amp;F$1&amp;"_tab"),$B212+1,$C212+1)*IF($A212=2020,1,INDEX(INDIRECT("vd_ml_"&amp;$A212&amp;"_"&amp;F$1&amp;"_tab"),$B212+1,$C212+1)),0))</f>
        <v>0</v>
      </c>
      <c r="G212" s="331" cm="1">
        <f t="array" aca="1" ref="G212" ca="1">IF($B212="","",IFERROR(INDEX(INDIRECT("vd_emp_"&amp;$A212&amp;"_"&amp;G$1&amp;"_tab"),$B212+1,$C212+1)*IF($A212=2020,1,INDEX(INDIRECT("vd_ml_"&amp;$A212&amp;"_"&amp;G$1&amp;"_tab"),$B212+1,$C212+1)),0))</f>
        <v>0</v>
      </c>
      <c r="H212" s="331" cm="1">
        <f t="array" aca="1" ref="H212" ca="1">IF($B212="","",IFERROR(INDEX(INDIRECT("vd_emp_"&amp;$A212&amp;"_"&amp;H$1&amp;"_tab"),$B212+1,$C212+1)*IF($A212=2020,1,INDEX(INDIRECT("vd_ml_"&amp;$A212&amp;"_"&amp;H$1&amp;"_tab"),$B212+1,$C212+1)),0))</f>
        <v>2.324521314427801</v>
      </c>
      <c r="I212" s="331">
        <f ca="1"/>
        <v>2.324521314427801</v>
      </c>
      <c r="J212" s="25" cm="1">
        <f t="array" aca="1" ref="J212" ca="1">IF(A212="","",SUMPRODUCT(TRANSPOSE(F212:H212),pass_per_van_by_vptype)*2)</f>
        <v>25.53773699931693</v>
      </c>
      <c r="K212" s="25" cm="1">
        <f t="array" aca="1" ref="K212" ca="1">IF(A212="","",SUMPRODUCT(TRANSPOSE(F212:H212),pass_per_van_by_vptype,rt_miles_avg_by_vanpool_type))</f>
        <v>1044.2856541794881</v>
      </c>
    </row>
    <row r="213" spans="1:11" x14ac:dyDescent="0.45">
      <c r="A213" s="331">
        <v>2035</v>
      </c>
      <c r="B213" s="331">
        <v>5</v>
      </c>
      <c r="C213" s="331">
        <v>6</v>
      </c>
      <c r="D213" s="331" t="s">
        <v>156</v>
      </c>
      <c r="E213" s="331" t="s">
        <v>157</v>
      </c>
      <c r="F213" s="331" cm="1">
        <f t="array" aca="1" ref="F213" ca="1">IF($B213="","",IFERROR(INDEX(INDIRECT("vd_emp_"&amp;$A213&amp;"_"&amp;F$1&amp;"_tab"),$B213+1,$C213+1)*IF($A213=2020,1,INDEX(INDIRECT("vd_ml_"&amp;$A213&amp;"_"&amp;F$1&amp;"_tab"),$B213+1,$C213+1)),0))</f>
        <v>0</v>
      </c>
      <c r="G213" s="331" cm="1">
        <f t="array" aca="1" ref="G213" ca="1">IF($B213="","",IFERROR(INDEX(INDIRECT("vd_emp_"&amp;$A213&amp;"_"&amp;G$1&amp;"_tab"),$B213+1,$C213+1)*IF($A213=2020,1,INDEX(INDIRECT("vd_ml_"&amp;$A213&amp;"_"&amp;G$1&amp;"_tab"),$B213+1,$C213+1)),0))</f>
        <v>1.1779724443178003</v>
      </c>
      <c r="H213" s="331" cm="1">
        <f t="array" aca="1" ref="H213" ca="1">IF($B213="","",IFERROR(INDEX(INDIRECT("vd_emp_"&amp;$A213&amp;"_"&amp;H$1&amp;"_tab"),$B213+1,$C213+1)*IF($A213=2020,1,INDEX(INDIRECT("vd_ml_"&amp;$A213&amp;"_"&amp;H$1&amp;"_tab"),$B213+1,$C213+1)),0))</f>
        <v>2.3559448886356007</v>
      </c>
      <c r="I213" s="331">
        <f ca="1"/>
        <v>3.533917332953401</v>
      </c>
      <c r="J213" s="25" cm="1">
        <f t="array" aca="1" ref="J213" ca="1">IF(A213="","",SUMPRODUCT(TRANSPOSE(F213:H213),pass_per_van_by_vptype)*2)</f>
        <v>38.043736685197011</v>
      </c>
      <c r="K213" s="25" cm="1">
        <f t="array" aca="1" ref="K213" ca="1">IF(A213="","",SUMPRODUCT(TRANSPOSE(F213:H213),pass_per_van_by_vptype,rt_miles_avg_by_vanpool_type))</f>
        <v>1590.5301806997477</v>
      </c>
    </row>
    <row r="214" spans="1:11" x14ac:dyDescent="0.45">
      <c r="A214" s="331">
        <v>2035</v>
      </c>
      <c r="B214" s="331">
        <v>5</v>
      </c>
      <c r="C214" s="331">
        <v>7</v>
      </c>
      <c r="D214" s="331" t="s">
        <v>156</v>
      </c>
      <c r="E214" s="331" t="s">
        <v>158</v>
      </c>
      <c r="F214" s="331" cm="1">
        <f t="array" aca="1" ref="F214" ca="1">IF($B214="","",IFERROR(INDEX(INDIRECT("vd_emp_"&amp;$A214&amp;"_"&amp;F$1&amp;"_tab"),$B214+1,$C214+1)*IF($A214=2020,1,INDEX(INDIRECT("vd_ml_"&amp;$A214&amp;"_"&amp;F$1&amp;"_tab"),$B214+1,$C214+1)),0))</f>
        <v>0</v>
      </c>
      <c r="G214" s="331" cm="1">
        <f t="array" aca="1" ref="G214" ca="1">IF($B214="","",IFERROR(INDEX(INDIRECT("vd_emp_"&amp;$A214&amp;"_"&amp;G$1&amp;"_tab"),$B214+1,$C214+1)*IF($A214=2020,1,INDEX(INDIRECT("vd_ml_"&amp;$A214&amp;"_"&amp;G$1&amp;"_tab"),$B214+1,$C214+1)),0))</f>
        <v>0</v>
      </c>
      <c r="H214" s="331" cm="1">
        <f t="array" aca="1" ref="H214" ca="1">IF($B214="","",IFERROR(INDEX(INDIRECT("vd_emp_"&amp;$A214&amp;"_"&amp;H$1&amp;"_tab"),$B214+1,$C214+1)*IF($A214=2020,1,INDEX(INDIRECT("vd_ml_"&amp;$A214&amp;"_"&amp;H$1&amp;"_tab"),$B214+1,$C214+1)),0))</f>
        <v>0</v>
      </c>
      <c r="I214" s="331">
        <f ca="1"/>
        <v>0</v>
      </c>
      <c r="J214" s="25" cm="1">
        <f t="array" aca="1" ref="J214" ca="1">IF(A214="","",SUMPRODUCT(TRANSPOSE(F214:H214),pass_per_van_by_vptype)*2)</f>
        <v>0</v>
      </c>
      <c r="K214" s="25" cm="1">
        <f t="array" aca="1" ref="K214" ca="1">IF(A214="","",SUMPRODUCT(TRANSPOSE(F214:H214),pass_per_van_by_vptype,rt_miles_avg_by_vanpool_type))</f>
        <v>0</v>
      </c>
    </row>
    <row r="215" spans="1:11" x14ac:dyDescent="0.45">
      <c r="A215" s="331">
        <v>2035</v>
      </c>
      <c r="B215" s="331">
        <v>5</v>
      </c>
      <c r="C215" s="331">
        <v>8</v>
      </c>
      <c r="D215" s="331" t="s">
        <v>156</v>
      </c>
      <c r="E215" s="331" t="s">
        <v>159</v>
      </c>
      <c r="F215" s="331" cm="1">
        <f t="array" aca="1" ref="F215" ca="1">IF($B215="","",IFERROR(INDEX(INDIRECT("vd_emp_"&amp;$A215&amp;"_"&amp;F$1&amp;"_tab"),$B215+1,$C215+1)*IF($A215=2020,1,INDEX(INDIRECT("vd_ml_"&amp;$A215&amp;"_"&amp;F$1&amp;"_tab"),$B215+1,$C215+1)),0))</f>
        <v>0</v>
      </c>
      <c r="G215" s="331" cm="1">
        <f t="array" aca="1" ref="G215" ca="1">IF($B215="","",IFERROR(INDEX(INDIRECT("vd_emp_"&amp;$A215&amp;"_"&amp;G$1&amp;"_tab"),$B215+1,$C215+1)*IF($A215=2020,1,INDEX(INDIRECT("vd_ml_"&amp;$A215&amp;"_"&amp;G$1&amp;"_tab"),$B215+1,$C215+1)),0))</f>
        <v>0</v>
      </c>
      <c r="H215" s="331" cm="1">
        <f t="array" aca="1" ref="H215" ca="1">IF($B215="","",IFERROR(INDEX(INDIRECT("vd_emp_"&amp;$A215&amp;"_"&amp;H$1&amp;"_tab"),$B215+1,$C215+1)*IF($A215=2020,1,INDEX(INDIRECT("vd_ml_"&amp;$A215&amp;"_"&amp;H$1&amp;"_tab"),$B215+1,$C215+1)),0))</f>
        <v>0</v>
      </c>
      <c r="I215" s="331">
        <f ca="1"/>
        <v>0</v>
      </c>
      <c r="J215" s="25" cm="1">
        <f t="array" aca="1" ref="J215" ca="1">IF(A215="","",SUMPRODUCT(TRANSPOSE(F215:H215),pass_per_van_by_vptype)*2)</f>
        <v>0</v>
      </c>
      <c r="K215" s="25" cm="1">
        <f t="array" aca="1" ref="K215" ca="1">IF(A215="","",SUMPRODUCT(TRANSPOSE(F215:H215),pass_per_van_by_vptype,rt_miles_avg_by_vanpool_type))</f>
        <v>0</v>
      </c>
    </row>
    <row r="216" spans="1:11" x14ac:dyDescent="0.45">
      <c r="A216" s="331">
        <v>2035</v>
      </c>
      <c r="B216" s="331">
        <v>5</v>
      </c>
      <c r="C216" s="331">
        <v>9</v>
      </c>
      <c r="D216" s="331" t="s">
        <v>156</v>
      </c>
      <c r="E216" s="331" t="s">
        <v>160</v>
      </c>
      <c r="F216" s="331" cm="1">
        <f t="array" aca="1" ref="F216" ca="1">IF($B216="","",IFERROR(INDEX(INDIRECT("vd_emp_"&amp;$A216&amp;"_"&amp;F$1&amp;"_tab"),$B216+1,$C216+1)*IF($A216=2020,1,INDEX(INDIRECT("vd_ml_"&amp;$A216&amp;"_"&amp;F$1&amp;"_tab"),$B216+1,$C216+1)),0))</f>
        <v>0</v>
      </c>
      <c r="G216" s="331" cm="1">
        <f t="array" aca="1" ref="G216" ca="1">IF($B216="","",IFERROR(INDEX(INDIRECT("vd_emp_"&amp;$A216&amp;"_"&amp;G$1&amp;"_tab"),$B216+1,$C216+1)*IF($A216=2020,1,INDEX(INDIRECT("vd_ml_"&amp;$A216&amp;"_"&amp;G$1&amp;"_tab"),$B216+1,$C216+1)),0))</f>
        <v>0</v>
      </c>
      <c r="H216" s="331" cm="1">
        <f t="array" aca="1" ref="H216" ca="1">IF($B216="","",IFERROR(INDEX(INDIRECT("vd_emp_"&amp;$A216&amp;"_"&amp;H$1&amp;"_tab"),$B216+1,$C216+1)*IF($A216=2020,1,INDEX(INDIRECT("vd_ml_"&amp;$A216&amp;"_"&amp;H$1&amp;"_tab"),$B216+1,$C216+1)),0))</f>
        <v>0</v>
      </c>
      <c r="I216" s="331">
        <f ca="1"/>
        <v>0</v>
      </c>
      <c r="J216" s="25" cm="1">
        <f t="array" aca="1" ref="J216" ca="1">IF(A216="","",SUMPRODUCT(TRANSPOSE(F216:H216),pass_per_van_by_vptype)*2)</f>
        <v>0</v>
      </c>
      <c r="K216" s="25" cm="1">
        <f t="array" aca="1" ref="K216" ca="1">IF(A216="","",SUMPRODUCT(TRANSPOSE(F216:H216),pass_per_van_by_vptype,rt_miles_avg_by_vanpool_type))</f>
        <v>0</v>
      </c>
    </row>
    <row r="217" spans="1:11" x14ac:dyDescent="0.45">
      <c r="A217" s="331">
        <v>2035</v>
      </c>
      <c r="B217" s="331">
        <v>5</v>
      </c>
      <c r="C217" s="331">
        <v>10</v>
      </c>
      <c r="D217" s="331" t="s">
        <v>156</v>
      </c>
      <c r="E217" s="331" t="s">
        <v>161</v>
      </c>
      <c r="F217" s="331" cm="1">
        <f t="array" aca="1" ref="F217" ca="1">IF($B217="","",IFERROR(INDEX(INDIRECT("vd_emp_"&amp;$A217&amp;"_"&amp;F$1&amp;"_tab"),$B217+1,$C217+1)*IF($A217=2020,1,INDEX(INDIRECT("vd_ml_"&amp;$A217&amp;"_"&amp;F$1&amp;"_tab"),$B217+1,$C217+1)),0))</f>
        <v>0</v>
      </c>
      <c r="G217" s="331" cm="1">
        <f t="array" aca="1" ref="G217" ca="1">IF($B217="","",IFERROR(INDEX(INDIRECT("vd_emp_"&amp;$A217&amp;"_"&amp;G$1&amp;"_tab"),$B217+1,$C217+1)*IF($A217=2020,1,INDEX(INDIRECT("vd_ml_"&amp;$A217&amp;"_"&amp;G$1&amp;"_tab"),$B217+1,$C217+1)),0))</f>
        <v>0</v>
      </c>
      <c r="H217" s="331" cm="1">
        <f t="array" aca="1" ref="H217" ca="1">IF($B217="","",IFERROR(INDEX(INDIRECT("vd_emp_"&amp;$A217&amp;"_"&amp;H$1&amp;"_tab"),$B217+1,$C217+1)*IF($A217=2020,1,INDEX(INDIRECT("vd_ml_"&amp;$A217&amp;"_"&amp;H$1&amp;"_tab"),$B217+1,$C217+1)),0))</f>
        <v>0</v>
      </c>
      <c r="I217" s="331">
        <f ca="1"/>
        <v>0</v>
      </c>
      <c r="J217" s="25" cm="1">
        <f t="array" aca="1" ref="J217" ca="1">IF(A217="","",SUMPRODUCT(TRANSPOSE(F217:H217),pass_per_van_by_vptype)*2)</f>
        <v>0</v>
      </c>
      <c r="K217" s="25" cm="1">
        <f t="array" aca="1" ref="K217" ca="1">IF(A217="","",SUMPRODUCT(TRANSPOSE(F217:H217),pass_per_van_by_vptype,rt_miles_avg_by_vanpool_type))</f>
        <v>0</v>
      </c>
    </row>
    <row r="218" spans="1:11" x14ac:dyDescent="0.45">
      <c r="A218" s="331">
        <v>2035</v>
      </c>
      <c r="B218" s="331">
        <v>5</v>
      </c>
      <c r="C218" s="331">
        <v>11</v>
      </c>
      <c r="D218" s="331" t="s">
        <v>156</v>
      </c>
      <c r="E218" s="331" t="s">
        <v>162</v>
      </c>
      <c r="F218" s="331" cm="1">
        <f t="array" aca="1" ref="F218" ca="1">IF($B218="","",IFERROR(INDEX(INDIRECT("vd_emp_"&amp;$A218&amp;"_"&amp;F$1&amp;"_tab"),$B218+1,$C218+1)*IF($A218=2020,1,INDEX(INDIRECT("vd_ml_"&amp;$A218&amp;"_"&amp;F$1&amp;"_tab"),$B218+1,$C218+1)),0))</f>
        <v>0</v>
      </c>
      <c r="G218" s="331" cm="1">
        <f t="array" aca="1" ref="G218" ca="1">IF($B218="","",IFERROR(INDEX(INDIRECT("vd_emp_"&amp;$A218&amp;"_"&amp;G$1&amp;"_tab"),$B218+1,$C218+1)*IF($A218=2020,1,INDEX(INDIRECT("vd_ml_"&amp;$A218&amp;"_"&amp;G$1&amp;"_tab"),$B218+1,$C218+1)),0))</f>
        <v>0</v>
      </c>
      <c r="H218" s="331" cm="1">
        <f t="array" aca="1" ref="H218" ca="1">IF($B218="","",IFERROR(INDEX(INDIRECT("vd_emp_"&amp;$A218&amp;"_"&amp;H$1&amp;"_tab"),$B218+1,$C218+1)*IF($A218=2020,1,INDEX(INDIRECT("vd_ml_"&amp;$A218&amp;"_"&amp;H$1&amp;"_tab"),$B218+1,$C218+1)),0))</f>
        <v>0</v>
      </c>
      <c r="I218" s="331">
        <f ca="1"/>
        <v>0</v>
      </c>
      <c r="J218" s="25" cm="1">
        <f t="array" aca="1" ref="J218" ca="1">IF(A218="","",SUMPRODUCT(TRANSPOSE(F218:H218),pass_per_van_by_vptype)*2)</f>
        <v>0</v>
      </c>
      <c r="K218" s="25" cm="1">
        <f t="array" aca="1" ref="K218" ca="1">IF(A218="","",SUMPRODUCT(TRANSPOSE(F218:H218),pass_per_van_by_vptype,rt_miles_avg_by_vanpool_type))</f>
        <v>0</v>
      </c>
    </row>
    <row r="219" spans="1:11" x14ac:dyDescent="0.45">
      <c r="A219" s="331">
        <v>2035</v>
      </c>
      <c r="B219" s="331">
        <v>6</v>
      </c>
      <c r="C219" s="331">
        <v>0</v>
      </c>
      <c r="D219" s="331" t="s">
        <v>157</v>
      </c>
      <c r="E219" s="331" t="s">
        <v>151</v>
      </c>
      <c r="F219" s="331" cm="1">
        <f t="array" aca="1" ref="F219" ca="1">IF($B219="","",IFERROR(INDEX(INDIRECT("vd_emp_"&amp;$A219&amp;"_"&amp;F$1&amp;"_tab"),$B219+1,$C219+1)*IF($A219=2020,1,INDEX(INDIRECT("vd_ml_"&amp;$A219&amp;"_"&amp;F$1&amp;"_tab"),$B219+1,$C219+1)),0))</f>
        <v>0</v>
      </c>
      <c r="G219" s="331" cm="1">
        <f t="array" aca="1" ref="G219" ca="1">IF($B219="","",IFERROR(INDEX(INDIRECT("vd_emp_"&amp;$A219&amp;"_"&amp;G$1&amp;"_tab"),$B219+1,$C219+1)*IF($A219=2020,1,INDEX(INDIRECT("vd_ml_"&amp;$A219&amp;"_"&amp;G$1&amp;"_tab"),$B219+1,$C219+1)),0))</f>
        <v>0</v>
      </c>
      <c r="H219" s="331" cm="1">
        <f t="array" aca="1" ref="H219" ca="1">IF($B219="","",IFERROR(INDEX(INDIRECT("vd_emp_"&amp;$A219&amp;"_"&amp;H$1&amp;"_tab"),$B219+1,$C219+1)*IF($A219=2020,1,INDEX(INDIRECT("vd_ml_"&amp;$A219&amp;"_"&amp;H$1&amp;"_tab"),$B219+1,$C219+1)),0))</f>
        <v>1.3762231721006133</v>
      </c>
      <c r="I219" s="331">
        <f ca="1"/>
        <v>1.3762231721006133</v>
      </c>
      <c r="J219" s="25" cm="1">
        <f t="array" aca="1" ref="J219" ca="1">IF(A219="","",SUMPRODUCT(TRANSPOSE(F219:H219),pass_per_van_by_vptype)*2)</f>
        <v>15.119510930413865</v>
      </c>
      <c r="K219" s="25" cm="1">
        <f t="array" aca="1" ref="K219" ca="1">IF(A219="","",SUMPRODUCT(TRANSPOSE(F219:H219),pass_per_van_by_vptype,rt_miles_avg_by_vanpool_type))</f>
        <v>618.26497638625858</v>
      </c>
    </row>
    <row r="220" spans="1:11" x14ac:dyDescent="0.45">
      <c r="A220" s="331">
        <v>2035</v>
      </c>
      <c r="B220" s="331">
        <v>6</v>
      </c>
      <c r="C220" s="331">
        <v>1</v>
      </c>
      <c r="D220" s="331" t="s">
        <v>157</v>
      </c>
      <c r="E220" s="331" t="s">
        <v>152</v>
      </c>
      <c r="F220" s="331" cm="1">
        <f t="array" aca="1" ref="F220" ca="1">IF($B220="","",IFERROR(INDEX(INDIRECT("vd_emp_"&amp;$A220&amp;"_"&amp;F$1&amp;"_tab"),$B220+1,$C220+1)*IF($A220=2020,1,INDEX(INDIRECT("vd_ml_"&amp;$A220&amp;"_"&amp;F$1&amp;"_tab"),$B220+1,$C220+1)),0))</f>
        <v>0</v>
      </c>
      <c r="G220" s="331" cm="1">
        <f t="array" aca="1" ref="G220" ca="1">IF($B220="","",IFERROR(INDEX(INDIRECT("vd_emp_"&amp;$A220&amp;"_"&amp;G$1&amp;"_tab"),$B220+1,$C220+1)*IF($A220=2020,1,INDEX(INDIRECT("vd_ml_"&amp;$A220&amp;"_"&amp;G$1&amp;"_tab"),$B220+1,$C220+1)),0))</f>
        <v>0</v>
      </c>
      <c r="H220" s="331" cm="1">
        <f t="array" aca="1" ref="H220" ca="1">IF($B220="","",IFERROR(INDEX(INDIRECT("vd_emp_"&amp;$A220&amp;"_"&amp;H$1&amp;"_tab"),$B220+1,$C220+1)*IF($A220=2020,1,INDEX(INDIRECT("vd_ml_"&amp;$A220&amp;"_"&amp;H$1&amp;"_tab"),$B220+1,$C220+1)),0))</f>
        <v>0</v>
      </c>
      <c r="I220" s="331">
        <f ca="1"/>
        <v>0</v>
      </c>
      <c r="J220" s="25" cm="1">
        <f t="array" aca="1" ref="J220" ca="1">IF(A220="","",SUMPRODUCT(TRANSPOSE(F220:H220),pass_per_van_by_vptype)*2)</f>
        <v>0</v>
      </c>
      <c r="K220" s="25" cm="1">
        <f t="array" aca="1" ref="K220" ca="1">IF(A220="","",SUMPRODUCT(TRANSPOSE(F220:H220),pass_per_van_by_vptype,rt_miles_avg_by_vanpool_type))</f>
        <v>0</v>
      </c>
    </row>
    <row r="221" spans="1:11" x14ac:dyDescent="0.45">
      <c r="A221" s="331">
        <v>2035</v>
      </c>
      <c r="B221" s="331">
        <v>6</v>
      </c>
      <c r="C221" s="331">
        <v>2</v>
      </c>
      <c r="D221" s="331" t="s">
        <v>157</v>
      </c>
      <c r="E221" s="331" t="s">
        <v>153</v>
      </c>
      <c r="F221" s="331" cm="1">
        <f t="array" aca="1" ref="F221" ca="1">IF($B221="","",IFERROR(INDEX(INDIRECT("vd_emp_"&amp;$A221&amp;"_"&amp;F$1&amp;"_tab"),$B221+1,$C221+1)*IF($A221=2020,1,INDEX(INDIRECT("vd_ml_"&amp;$A221&amp;"_"&amp;F$1&amp;"_tab"),$B221+1,$C221+1)),0))</f>
        <v>0</v>
      </c>
      <c r="G221" s="331" cm="1">
        <f t="array" aca="1" ref="G221" ca="1">IF($B221="","",IFERROR(INDEX(INDIRECT("vd_emp_"&amp;$A221&amp;"_"&amp;G$1&amp;"_tab"),$B221+1,$C221+1)*IF($A221=2020,1,INDEX(INDIRECT("vd_ml_"&amp;$A221&amp;"_"&amp;G$1&amp;"_tab"),$B221+1,$C221+1)),0))</f>
        <v>0</v>
      </c>
      <c r="H221" s="331" cm="1">
        <f t="array" aca="1" ref="H221" ca="1">IF($B221="","",IFERROR(INDEX(INDIRECT("vd_emp_"&amp;$A221&amp;"_"&amp;H$1&amp;"_tab"),$B221+1,$C221+1)*IF($A221=2020,1,INDEX(INDIRECT("vd_ml_"&amp;$A221&amp;"_"&amp;H$1&amp;"_tab"),$B221+1,$C221+1)),0))</f>
        <v>0</v>
      </c>
      <c r="I221" s="331">
        <f ca="1"/>
        <v>0</v>
      </c>
      <c r="J221" s="25" cm="1">
        <f t="array" aca="1" ref="J221" ca="1">IF(A221="","",SUMPRODUCT(TRANSPOSE(F221:H221),pass_per_van_by_vptype)*2)</f>
        <v>0</v>
      </c>
      <c r="K221" s="25" cm="1">
        <f t="array" aca="1" ref="K221" ca="1">IF(A221="","",SUMPRODUCT(TRANSPOSE(F221:H221),pass_per_van_by_vptype,rt_miles_avg_by_vanpool_type))</f>
        <v>0</v>
      </c>
    </row>
    <row r="222" spans="1:11" x14ac:dyDescent="0.45">
      <c r="A222" s="331">
        <v>2035</v>
      </c>
      <c r="B222" s="331">
        <v>6</v>
      </c>
      <c r="C222" s="331">
        <v>3</v>
      </c>
      <c r="D222" s="331" t="s">
        <v>157</v>
      </c>
      <c r="E222" s="331" t="s">
        <v>154</v>
      </c>
      <c r="F222" s="331" cm="1">
        <f t="array" aca="1" ref="F222" ca="1">IF($B222="","",IFERROR(INDEX(INDIRECT("vd_emp_"&amp;$A222&amp;"_"&amp;F$1&amp;"_tab"),$B222+1,$C222+1)*IF($A222=2020,1,INDEX(INDIRECT("vd_ml_"&amp;$A222&amp;"_"&amp;F$1&amp;"_tab"),$B222+1,$C222+1)),0))</f>
        <v>0</v>
      </c>
      <c r="G222" s="331" cm="1">
        <f t="array" aca="1" ref="G222" ca="1">IF($B222="","",IFERROR(INDEX(INDIRECT("vd_emp_"&amp;$A222&amp;"_"&amp;G$1&amp;"_tab"),$B222+1,$C222+1)*IF($A222=2020,1,INDEX(INDIRECT("vd_ml_"&amp;$A222&amp;"_"&amp;G$1&amp;"_tab"),$B222+1,$C222+1)),0))</f>
        <v>0</v>
      </c>
      <c r="H222" s="331" cm="1">
        <f t="array" aca="1" ref="H222" ca="1">IF($B222="","",IFERROR(INDEX(INDIRECT("vd_emp_"&amp;$A222&amp;"_"&amp;H$1&amp;"_tab"),$B222+1,$C222+1)*IF($A222=2020,1,INDEX(INDIRECT("vd_ml_"&amp;$A222&amp;"_"&amp;H$1&amp;"_tab"),$B222+1,$C222+1)),0))</f>
        <v>0</v>
      </c>
      <c r="I222" s="331">
        <f ca="1"/>
        <v>0</v>
      </c>
      <c r="J222" s="25" cm="1">
        <f t="array" aca="1" ref="J222" ca="1">IF(A222="","",SUMPRODUCT(TRANSPOSE(F222:H222),pass_per_van_by_vptype)*2)</f>
        <v>0</v>
      </c>
      <c r="K222" s="25" cm="1">
        <f t="array" aca="1" ref="K222" ca="1">IF(A222="","",SUMPRODUCT(TRANSPOSE(F222:H222),pass_per_van_by_vptype,rt_miles_avg_by_vanpool_type))</f>
        <v>0</v>
      </c>
    </row>
    <row r="223" spans="1:11" x14ac:dyDescent="0.45">
      <c r="A223" s="331">
        <v>2035</v>
      </c>
      <c r="B223" s="331">
        <v>6</v>
      </c>
      <c r="C223" s="331">
        <v>4</v>
      </c>
      <c r="D223" s="331" t="s">
        <v>157</v>
      </c>
      <c r="E223" s="331" t="s">
        <v>155</v>
      </c>
      <c r="F223" s="331" cm="1">
        <f t="array" aca="1" ref="F223" ca="1">IF($B223="","",IFERROR(INDEX(INDIRECT("vd_emp_"&amp;$A223&amp;"_"&amp;F$1&amp;"_tab"),$B223+1,$C223+1)*IF($A223=2020,1,INDEX(INDIRECT("vd_ml_"&amp;$A223&amp;"_"&amp;F$1&amp;"_tab"),$B223+1,$C223+1)),0))</f>
        <v>0</v>
      </c>
      <c r="G223" s="331" cm="1">
        <f t="array" aca="1" ref="G223" ca="1">IF($B223="","",IFERROR(INDEX(INDIRECT("vd_emp_"&amp;$A223&amp;"_"&amp;G$1&amp;"_tab"),$B223+1,$C223+1)*IF($A223=2020,1,INDEX(INDIRECT("vd_ml_"&amp;$A223&amp;"_"&amp;G$1&amp;"_tab"),$B223+1,$C223+1)),0))</f>
        <v>0</v>
      </c>
      <c r="H223" s="331" cm="1">
        <f t="array" aca="1" ref="H223" ca="1">IF($B223="","",IFERROR(INDEX(INDIRECT("vd_emp_"&amp;$A223&amp;"_"&amp;H$1&amp;"_tab"),$B223+1,$C223+1)*IF($A223=2020,1,INDEX(INDIRECT("vd_ml_"&amp;$A223&amp;"_"&amp;H$1&amp;"_tab"),$B223+1,$C223+1)),0))</f>
        <v>0</v>
      </c>
      <c r="I223" s="331">
        <f ca="1"/>
        <v>0</v>
      </c>
      <c r="J223" s="25" cm="1">
        <f t="array" aca="1" ref="J223" ca="1">IF(A223="","",SUMPRODUCT(TRANSPOSE(F223:H223),pass_per_van_by_vptype)*2)</f>
        <v>0</v>
      </c>
      <c r="K223" s="25" cm="1">
        <f t="array" aca="1" ref="K223" ca="1">IF(A223="","",SUMPRODUCT(TRANSPOSE(F223:H223),pass_per_van_by_vptype,rt_miles_avg_by_vanpool_type))</f>
        <v>0</v>
      </c>
    </row>
    <row r="224" spans="1:11" x14ac:dyDescent="0.45">
      <c r="A224" s="331">
        <v>2035</v>
      </c>
      <c r="B224" s="331">
        <v>6</v>
      </c>
      <c r="C224" s="331">
        <v>5</v>
      </c>
      <c r="D224" s="331" t="s">
        <v>157</v>
      </c>
      <c r="E224" s="331" t="s">
        <v>156</v>
      </c>
      <c r="F224" s="331" cm="1">
        <f t="array" aca="1" ref="F224" ca="1">IF($B224="","",IFERROR(INDEX(INDIRECT("vd_emp_"&amp;$A224&amp;"_"&amp;F$1&amp;"_tab"),$B224+1,$C224+1)*IF($A224=2020,1,INDEX(INDIRECT("vd_ml_"&amp;$A224&amp;"_"&amp;F$1&amp;"_tab"),$B224+1,$C224+1)),0))</f>
        <v>0</v>
      </c>
      <c r="G224" s="331" cm="1">
        <f t="array" aca="1" ref="G224" ca="1">IF($B224="","",IFERROR(INDEX(INDIRECT("vd_emp_"&amp;$A224&amp;"_"&amp;G$1&amp;"_tab"),$B224+1,$C224+1)*IF($A224=2020,1,INDEX(INDIRECT("vd_ml_"&amp;$A224&amp;"_"&amp;G$1&amp;"_tab"),$B224+1,$C224+1)),0))</f>
        <v>0</v>
      </c>
      <c r="H224" s="331" cm="1">
        <f t="array" aca="1" ref="H224" ca="1">IF($B224="","",IFERROR(INDEX(INDIRECT("vd_emp_"&amp;$A224&amp;"_"&amp;H$1&amp;"_tab"),$B224+1,$C224+1)*IF($A224=2020,1,INDEX(INDIRECT("vd_ml_"&amp;$A224&amp;"_"&amp;H$1&amp;"_tab"),$B224+1,$C224+1)),0))</f>
        <v>0</v>
      </c>
      <c r="I224" s="331">
        <f ca="1"/>
        <v>0</v>
      </c>
      <c r="J224" s="25" cm="1">
        <f t="array" aca="1" ref="J224" ca="1">IF(A224="","",SUMPRODUCT(TRANSPOSE(F224:H224),pass_per_van_by_vptype)*2)</f>
        <v>0</v>
      </c>
      <c r="K224" s="25" cm="1">
        <f t="array" aca="1" ref="K224" ca="1">IF(A224="","",SUMPRODUCT(TRANSPOSE(F224:H224),pass_per_van_by_vptype,rt_miles_avg_by_vanpool_type))</f>
        <v>0</v>
      </c>
    </row>
    <row r="225" spans="1:11" x14ac:dyDescent="0.45">
      <c r="A225" s="331">
        <v>2035</v>
      </c>
      <c r="B225" s="331">
        <v>6</v>
      </c>
      <c r="C225" s="331">
        <v>6</v>
      </c>
      <c r="D225" s="331" t="s">
        <v>157</v>
      </c>
      <c r="E225" s="331" t="s">
        <v>157</v>
      </c>
      <c r="F225" s="331" cm="1">
        <f t="array" aca="1" ref="F225" ca="1">IF($B225="","",IFERROR(INDEX(INDIRECT("vd_emp_"&amp;$A225&amp;"_"&amp;F$1&amp;"_tab"),$B225+1,$C225+1)*IF($A225=2020,1,INDEX(INDIRECT("vd_ml_"&amp;$A225&amp;"_"&amp;F$1&amp;"_tab"),$B225+1,$C225+1)),0))</f>
        <v>0</v>
      </c>
      <c r="G225" s="331" cm="1">
        <f t="array" aca="1" ref="G225" ca="1">IF($B225="","",IFERROR(INDEX(INDIRECT("vd_emp_"&amp;$A225&amp;"_"&amp;G$1&amp;"_tab"),$B225+1,$C225+1)*IF($A225=2020,1,INDEX(INDIRECT("vd_ml_"&amp;$A225&amp;"_"&amp;G$1&amp;"_tab"),$B225+1,$C225+1)),0))</f>
        <v>2.026560849235882</v>
      </c>
      <c r="H225" s="331" cm="1">
        <f t="array" aca="1" ref="H225" ca="1">IF($B225="","",IFERROR(INDEX(INDIRECT("vd_emp_"&amp;$A225&amp;"_"&amp;H$1&amp;"_tab"),$B225+1,$C225+1)*IF($A225=2020,1,INDEX(INDIRECT("vd_ml_"&amp;$A225&amp;"_"&amp;H$1&amp;"_tab"),$B225+1,$C225+1)),0))</f>
        <v>0</v>
      </c>
      <c r="I225" s="331">
        <f ca="1"/>
        <v>2.026560849235882</v>
      </c>
      <c r="J225" s="25" cm="1">
        <f t="array" aca="1" ref="J225" ca="1">IF(A225="","",SUMPRODUCT(TRANSPOSE(F225:H225),pass_per_van_by_vptype)*2)</f>
        <v>20.921156871415992</v>
      </c>
      <c r="K225" s="25" cm="1">
        <f t="array" aca="1" ref="K225" ca="1">IF(A225="","",SUMPRODUCT(TRANSPOSE(F225:H225),pass_per_van_by_vptype,rt_miles_avg_by_vanpool_type))</f>
        <v>915.46189105417341</v>
      </c>
    </row>
    <row r="226" spans="1:11" x14ac:dyDescent="0.45">
      <c r="A226" s="331">
        <v>2035</v>
      </c>
      <c r="B226" s="331">
        <v>6</v>
      </c>
      <c r="C226" s="331">
        <v>7</v>
      </c>
      <c r="D226" s="331" t="s">
        <v>157</v>
      </c>
      <c r="E226" s="331" t="s">
        <v>158</v>
      </c>
      <c r="F226" s="331" cm="1">
        <f t="array" aca="1" ref="F226" ca="1">IF($B226="","",IFERROR(INDEX(INDIRECT("vd_emp_"&amp;$A226&amp;"_"&amp;F$1&amp;"_tab"),$B226+1,$C226+1)*IF($A226=2020,1,INDEX(INDIRECT("vd_ml_"&amp;$A226&amp;"_"&amp;F$1&amp;"_tab"),$B226+1,$C226+1)),0))</f>
        <v>0</v>
      </c>
      <c r="G226" s="331" cm="1">
        <f t="array" aca="1" ref="G226" ca="1">IF($B226="","",IFERROR(INDEX(INDIRECT("vd_emp_"&amp;$A226&amp;"_"&amp;G$1&amp;"_tab"),$B226+1,$C226+1)*IF($A226=2020,1,INDEX(INDIRECT("vd_ml_"&amp;$A226&amp;"_"&amp;G$1&amp;"_tab"),$B226+1,$C226+1)),0))</f>
        <v>0</v>
      </c>
      <c r="H226" s="331" cm="1">
        <f t="array" aca="1" ref="H226" ca="1">IF($B226="","",IFERROR(INDEX(INDIRECT("vd_emp_"&amp;$A226&amp;"_"&amp;H$1&amp;"_tab"),$B226+1,$C226+1)*IF($A226=2020,1,INDEX(INDIRECT("vd_ml_"&amp;$A226&amp;"_"&amp;H$1&amp;"_tab"),$B226+1,$C226+1)),0))</f>
        <v>0</v>
      </c>
      <c r="I226" s="331">
        <f ca="1"/>
        <v>0</v>
      </c>
      <c r="J226" s="25" cm="1">
        <f t="array" aca="1" ref="J226" ca="1">IF(A226="","",SUMPRODUCT(TRANSPOSE(F226:H226),pass_per_van_by_vptype)*2)</f>
        <v>0</v>
      </c>
      <c r="K226" s="25" cm="1">
        <f t="array" aca="1" ref="K226" ca="1">IF(A226="","",SUMPRODUCT(TRANSPOSE(F226:H226),pass_per_van_by_vptype,rt_miles_avg_by_vanpool_type))</f>
        <v>0</v>
      </c>
    </row>
    <row r="227" spans="1:11" x14ac:dyDescent="0.45">
      <c r="A227" s="331">
        <v>2035</v>
      </c>
      <c r="B227" s="331">
        <v>6</v>
      </c>
      <c r="C227" s="331">
        <v>8</v>
      </c>
      <c r="D227" s="331" t="s">
        <v>157</v>
      </c>
      <c r="E227" s="331" t="s">
        <v>159</v>
      </c>
      <c r="F227" s="331" cm="1">
        <f t="array" aca="1" ref="F227" ca="1">IF($B227="","",IFERROR(INDEX(INDIRECT("vd_emp_"&amp;$A227&amp;"_"&amp;F$1&amp;"_tab"),$B227+1,$C227+1)*IF($A227=2020,1,INDEX(INDIRECT("vd_ml_"&amp;$A227&amp;"_"&amp;F$1&amp;"_tab"),$B227+1,$C227+1)),0))</f>
        <v>0</v>
      </c>
      <c r="G227" s="331" cm="1">
        <f t="array" aca="1" ref="G227" ca="1">IF($B227="","",IFERROR(INDEX(INDIRECT("vd_emp_"&amp;$A227&amp;"_"&amp;G$1&amp;"_tab"),$B227+1,$C227+1)*IF($A227=2020,1,INDEX(INDIRECT("vd_ml_"&amp;$A227&amp;"_"&amp;G$1&amp;"_tab"),$B227+1,$C227+1)),0))</f>
        <v>0</v>
      </c>
      <c r="H227" s="331" cm="1">
        <f t="array" aca="1" ref="H227" ca="1">IF($B227="","",IFERROR(INDEX(INDIRECT("vd_emp_"&amp;$A227&amp;"_"&amp;H$1&amp;"_tab"),$B227+1,$C227+1)*IF($A227=2020,1,INDEX(INDIRECT("vd_ml_"&amp;$A227&amp;"_"&amp;H$1&amp;"_tab"),$B227+1,$C227+1)),0))</f>
        <v>0</v>
      </c>
      <c r="I227" s="331">
        <f ca="1"/>
        <v>0</v>
      </c>
      <c r="J227" s="25" cm="1">
        <f t="array" aca="1" ref="J227" ca="1">IF(A227="","",SUMPRODUCT(TRANSPOSE(F227:H227),pass_per_van_by_vptype)*2)</f>
        <v>0</v>
      </c>
      <c r="K227" s="25" cm="1">
        <f t="array" aca="1" ref="K227" ca="1">IF(A227="","",SUMPRODUCT(TRANSPOSE(F227:H227),pass_per_van_by_vptype,rt_miles_avg_by_vanpool_type))</f>
        <v>0</v>
      </c>
    </row>
    <row r="228" spans="1:11" x14ac:dyDescent="0.45">
      <c r="A228" s="331">
        <v>2035</v>
      </c>
      <c r="B228" s="331">
        <v>6</v>
      </c>
      <c r="C228" s="331">
        <v>9</v>
      </c>
      <c r="D228" s="331" t="s">
        <v>157</v>
      </c>
      <c r="E228" s="331" t="s">
        <v>160</v>
      </c>
      <c r="F228" s="331" cm="1">
        <f t="array" aca="1" ref="F228" ca="1">IF($B228="","",IFERROR(INDEX(INDIRECT("vd_emp_"&amp;$A228&amp;"_"&amp;F$1&amp;"_tab"),$B228+1,$C228+1)*IF($A228=2020,1,INDEX(INDIRECT("vd_ml_"&amp;$A228&amp;"_"&amp;F$1&amp;"_tab"),$B228+1,$C228+1)),0))</f>
        <v>0</v>
      </c>
      <c r="G228" s="331" cm="1">
        <f t="array" aca="1" ref="G228" ca="1">IF($B228="","",IFERROR(INDEX(INDIRECT("vd_emp_"&amp;$A228&amp;"_"&amp;G$1&amp;"_tab"),$B228+1,$C228+1)*IF($A228=2020,1,INDEX(INDIRECT("vd_ml_"&amp;$A228&amp;"_"&amp;G$1&amp;"_tab"),$B228+1,$C228+1)),0))</f>
        <v>0</v>
      </c>
      <c r="H228" s="331" cm="1">
        <f t="array" aca="1" ref="H228" ca="1">IF($B228="","",IFERROR(INDEX(INDIRECT("vd_emp_"&amp;$A228&amp;"_"&amp;H$1&amp;"_tab"),$B228+1,$C228+1)*IF($A228=2020,1,INDEX(INDIRECT("vd_ml_"&amp;$A228&amp;"_"&amp;H$1&amp;"_tab"),$B228+1,$C228+1)),0))</f>
        <v>0</v>
      </c>
      <c r="I228" s="331">
        <f ca="1"/>
        <v>0</v>
      </c>
      <c r="J228" s="25" cm="1">
        <f t="array" aca="1" ref="J228" ca="1">IF(A228="","",SUMPRODUCT(TRANSPOSE(F228:H228),pass_per_van_by_vptype)*2)</f>
        <v>0</v>
      </c>
      <c r="K228" s="25" cm="1">
        <f t="array" aca="1" ref="K228" ca="1">IF(A228="","",SUMPRODUCT(TRANSPOSE(F228:H228),pass_per_van_by_vptype,rt_miles_avg_by_vanpool_type))</f>
        <v>0</v>
      </c>
    </row>
    <row r="229" spans="1:11" x14ac:dyDescent="0.45">
      <c r="A229" s="331">
        <v>2035</v>
      </c>
      <c r="B229" s="331">
        <v>6</v>
      </c>
      <c r="C229" s="331">
        <v>10</v>
      </c>
      <c r="D229" s="331" t="s">
        <v>157</v>
      </c>
      <c r="E229" s="331" t="s">
        <v>161</v>
      </c>
      <c r="F229" s="331" cm="1">
        <f t="array" aca="1" ref="F229" ca="1">IF($B229="","",IFERROR(INDEX(INDIRECT("vd_emp_"&amp;$A229&amp;"_"&amp;F$1&amp;"_tab"),$B229+1,$C229+1)*IF($A229=2020,1,INDEX(INDIRECT("vd_ml_"&amp;$A229&amp;"_"&amp;F$1&amp;"_tab"),$B229+1,$C229+1)),0))</f>
        <v>0</v>
      </c>
      <c r="G229" s="331" cm="1">
        <f t="array" aca="1" ref="G229" ca="1">IF($B229="","",IFERROR(INDEX(INDIRECT("vd_emp_"&amp;$A229&amp;"_"&amp;G$1&amp;"_tab"),$B229+1,$C229+1)*IF($A229=2020,1,INDEX(INDIRECT("vd_ml_"&amp;$A229&amp;"_"&amp;G$1&amp;"_tab"),$B229+1,$C229+1)),0))</f>
        <v>0</v>
      </c>
      <c r="H229" s="331" cm="1">
        <f t="array" aca="1" ref="H229" ca="1">IF($B229="","",IFERROR(INDEX(INDIRECT("vd_emp_"&amp;$A229&amp;"_"&amp;H$1&amp;"_tab"),$B229+1,$C229+1)*IF($A229=2020,1,INDEX(INDIRECT("vd_ml_"&amp;$A229&amp;"_"&amp;H$1&amp;"_tab"),$B229+1,$C229+1)),0))</f>
        <v>0</v>
      </c>
      <c r="I229" s="331">
        <f ca="1"/>
        <v>0</v>
      </c>
      <c r="J229" s="25" cm="1">
        <f t="array" aca="1" ref="J229" ca="1">IF(A229="","",SUMPRODUCT(TRANSPOSE(F229:H229),pass_per_van_by_vptype)*2)</f>
        <v>0</v>
      </c>
      <c r="K229" s="25" cm="1">
        <f t="array" aca="1" ref="K229" ca="1">IF(A229="","",SUMPRODUCT(TRANSPOSE(F229:H229),pass_per_van_by_vptype,rt_miles_avg_by_vanpool_type))</f>
        <v>0</v>
      </c>
    </row>
    <row r="230" spans="1:11" x14ac:dyDescent="0.45">
      <c r="A230" s="331">
        <v>2035</v>
      </c>
      <c r="B230" s="331">
        <v>6</v>
      </c>
      <c r="C230" s="331">
        <v>11</v>
      </c>
      <c r="D230" s="331" t="s">
        <v>157</v>
      </c>
      <c r="E230" s="331" t="s">
        <v>162</v>
      </c>
      <c r="F230" s="331" cm="1">
        <f t="array" aca="1" ref="F230" ca="1">IF($B230="","",IFERROR(INDEX(INDIRECT("vd_emp_"&amp;$A230&amp;"_"&amp;F$1&amp;"_tab"),$B230+1,$C230+1)*IF($A230=2020,1,INDEX(INDIRECT("vd_ml_"&amp;$A230&amp;"_"&amp;F$1&amp;"_tab"),$B230+1,$C230+1)),0))</f>
        <v>0</v>
      </c>
      <c r="G230" s="331" cm="1">
        <f t="array" aca="1" ref="G230" ca="1">IF($B230="","",IFERROR(INDEX(INDIRECT("vd_emp_"&amp;$A230&amp;"_"&amp;G$1&amp;"_tab"),$B230+1,$C230+1)*IF($A230=2020,1,INDEX(INDIRECT("vd_ml_"&amp;$A230&amp;"_"&amp;G$1&amp;"_tab"),$B230+1,$C230+1)),0))</f>
        <v>0</v>
      </c>
      <c r="H230" s="331" cm="1">
        <f t="array" aca="1" ref="H230" ca="1">IF($B230="","",IFERROR(INDEX(INDIRECT("vd_emp_"&amp;$A230&amp;"_"&amp;H$1&amp;"_tab"),$B230+1,$C230+1)*IF($A230=2020,1,INDEX(INDIRECT("vd_ml_"&amp;$A230&amp;"_"&amp;H$1&amp;"_tab"),$B230+1,$C230+1)),0))</f>
        <v>0</v>
      </c>
      <c r="I230" s="331">
        <f ca="1"/>
        <v>0</v>
      </c>
      <c r="J230" s="25" cm="1">
        <f t="array" aca="1" ref="J230" ca="1">IF(A230="","",SUMPRODUCT(TRANSPOSE(F230:H230),pass_per_van_by_vptype)*2)</f>
        <v>0</v>
      </c>
      <c r="K230" s="25" cm="1">
        <f t="array" aca="1" ref="K230" ca="1">IF(A230="","",SUMPRODUCT(TRANSPOSE(F230:H230),pass_per_van_by_vptype,rt_miles_avg_by_vanpool_type))</f>
        <v>0</v>
      </c>
    </row>
    <row r="231" spans="1:11" x14ac:dyDescent="0.45">
      <c r="A231" s="331">
        <v>2035</v>
      </c>
      <c r="B231" s="331">
        <v>7</v>
      </c>
      <c r="C231" s="331">
        <v>0</v>
      </c>
      <c r="D231" s="331" t="s">
        <v>158</v>
      </c>
      <c r="E231" s="331" t="s">
        <v>151</v>
      </c>
      <c r="F231" s="331" cm="1">
        <f t="array" aca="1" ref="F231" ca="1">IF($B231="","",IFERROR(INDEX(INDIRECT("vd_emp_"&amp;$A231&amp;"_"&amp;F$1&amp;"_tab"),$B231+1,$C231+1)*IF($A231=2020,1,INDEX(INDIRECT("vd_ml_"&amp;$A231&amp;"_"&amp;F$1&amp;"_tab"),$B231+1,$C231+1)),0))</f>
        <v>116.93082806729788</v>
      </c>
      <c r="G231" s="331" cm="1">
        <f t="array" aca="1" ref="G231" ca="1">IF($B231="","",IFERROR(INDEX(INDIRECT("vd_emp_"&amp;$A231&amp;"_"&amp;G$1&amp;"_tab"),$B231+1,$C231+1)*IF($A231=2020,1,INDEX(INDIRECT("vd_ml_"&amp;$A231&amp;"_"&amp;G$1&amp;"_tab"),$B231+1,$C231+1)),0))</f>
        <v>21.163555942573499</v>
      </c>
      <c r="H231" s="331" cm="1">
        <f t="array" aca="1" ref="H231" ca="1">IF($B231="","",IFERROR(INDEX(INDIRECT("vd_emp_"&amp;$A231&amp;"_"&amp;H$1&amp;"_tab"),$B231+1,$C231+1)*IF($A231=2020,1,INDEX(INDIRECT("vd_ml_"&amp;$A231&amp;"_"&amp;H$1&amp;"_tab"),$B231+1,$C231+1)),0))</f>
        <v>33.145039994718282</v>
      </c>
      <c r="I231" s="331">
        <f ca="1"/>
        <v>171.23942400458967</v>
      </c>
      <c r="J231" s="25" cm="1">
        <f t="array" aca="1" ref="J231" ca="1">IF(A231="","",SUMPRODUCT(TRANSPOSE(F231:H231),pass_per_van_by_vptype)*2)</f>
        <v>1786.392805805946</v>
      </c>
      <c r="K231" s="25" cm="1">
        <f t="array" aca="1" ref="K231" ca="1">IF(A231="","",SUMPRODUCT(TRANSPOSE(F231:H231),pass_per_van_by_vptype,rt_miles_avg_by_vanpool_type))</f>
        <v>79270.209711162941</v>
      </c>
    </row>
    <row r="232" spans="1:11" x14ac:dyDescent="0.45">
      <c r="A232" s="331">
        <v>2035</v>
      </c>
      <c r="B232" s="331">
        <v>7</v>
      </c>
      <c r="C232" s="331">
        <v>1</v>
      </c>
      <c r="D232" s="331" t="s">
        <v>158</v>
      </c>
      <c r="E232" s="331" t="s">
        <v>152</v>
      </c>
      <c r="F232" s="331" cm="1">
        <f t="array" aca="1" ref="F232" ca="1">IF($B232="","",IFERROR(INDEX(INDIRECT("vd_emp_"&amp;$A232&amp;"_"&amp;F$1&amp;"_tab"),$B232+1,$C232+1)*IF($A232=2020,1,INDEX(INDIRECT("vd_ml_"&amp;$A232&amp;"_"&amp;F$1&amp;"_tab"),$B232+1,$C232+1)),0))</f>
        <v>24.992017711735478</v>
      </c>
      <c r="G232" s="331" cm="1">
        <f t="array" aca="1" ref="G232" ca="1">IF($B232="","",IFERROR(INDEX(INDIRECT("vd_emp_"&amp;$A232&amp;"_"&amp;G$1&amp;"_tab"),$B232+1,$C232+1)*IF($A232=2020,1,INDEX(INDIRECT("vd_ml_"&amp;$A232&amp;"_"&amp;G$1&amp;"_tab"),$B232+1,$C232+1)),0))</f>
        <v>15.59579299266111</v>
      </c>
      <c r="H232" s="331" cm="1">
        <f t="array" aca="1" ref="H232" ca="1">IF($B232="","",IFERROR(INDEX(INDIRECT("vd_emp_"&amp;$A232&amp;"_"&amp;H$1&amp;"_tab"),$B232+1,$C232+1)*IF($A232=2020,1,INDEX(INDIRECT("vd_ml_"&amp;$A232&amp;"_"&amp;H$1&amp;"_tab"),$B232+1,$C232+1)),0))</f>
        <v>62.331973660314993</v>
      </c>
      <c r="I232" s="331">
        <f ca="1"/>
        <v>102.91978436471157</v>
      </c>
      <c r="J232" s="25" cm="1">
        <f t="array" aca="1" ref="J232" ca="1">IF(A232="","",SUMPRODUCT(TRANSPOSE(F232:H232),pass_per_van_by_vptype)*2)</f>
        <v>1103.0827747063126</v>
      </c>
      <c r="K232" s="25" cm="1">
        <f t="array" aca="1" ref="K232" ca="1">IF(A232="","",SUMPRODUCT(TRANSPOSE(F232:H232),pass_per_van_by_vptype,rt_miles_avg_by_vanpool_type))</f>
        <v>46764.388462518938</v>
      </c>
    </row>
    <row r="233" spans="1:11" x14ac:dyDescent="0.45">
      <c r="A233" s="331">
        <v>2035</v>
      </c>
      <c r="B233" s="331">
        <v>7</v>
      </c>
      <c r="C233" s="331">
        <v>2</v>
      </c>
      <c r="D233" s="331" t="s">
        <v>158</v>
      </c>
      <c r="E233" s="331" t="s">
        <v>153</v>
      </c>
      <c r="F233" s="331" cm="1">
        <f t="array" aca="1" ref="F233" ca="1">IF($B233="","",IFERROR(INDEX(INDIRECT("vd_emp_"&amp;$A233&amp;"_"&amp;F$1&amp;"_tab"),$B233+1,$C233+1)*IF($A233=2020,1,INDEX(INDIRECT("vd_ml_"&amp;$A233&amp;"_"&amp;F$1&amp;"_tab"),$B233+1,$C233+1)),0))</f>
        <v>1</v>
      </c>
      <c r="G233" s="331" cm="1">
        <f t="array" aca="1" ref="G233" ca="1">IF($B233="","",IFERROR(INDEX(INDIRECT("vd_emp_"&amp;$A233&amp;"_"&amp;G$1&amp;"_tab"),$B233+1,$C233+1)*IF($A233=2020,1,INDEX(INDIRECT("vd_ml_"&amp;$A233&amp;"_"&amp;G$1&amp;"_tab"),$B233+1,$C233+1)),0))</f>
        <v>8.4401748712252349</v>
      </c>
      <c r="H233" s="331" cm="1">
        <f t="array" aca="1" ref="H233" ca="1">IF($B233="","",IFERROR(INDEX(INDIRECT("vd_emp_"&amp;$A233&amp;"_"&amp;H$1&amp;"_tab"),$B233+1,$C233+1)*IF($A233=2020,1,INDEX(INDIRECT("vd_ml_"&amp;$A233&amp;"_"&amp;H$1&amp;"_tab"),$B233+1,$C233+1)),0))</f>
        <v>5.0015851088742131</v>
      </c>
      <c r="I233" s="331">
        <f ca="1"/>
        <v>14.441759980099448</v>
      </c>
      <c r="J233" s="25" cm="1">
        <f t="array" aca="1" ref="J233" ca="1">IF(A233="","",SUMPRODUCT(TRANSPOSE(F233:H233),pass_per_van_by_vptype)*2)</f>
        <v>152.3752871105093</v>
      </c>
      <c r="K233" s="25" cm="1">
        <f t="array" aca="1" ref="K233" ca="1">IF(A233="","",SUMPRODUCT(TRANSPOSE(F233:H233),pass_per_van_by_vptype,rt_miles_avg_by_vanpool_type))</f>
        <v>6528.466205013995</v>
      </c>
    </row>
    <row r="234" spans="1:11" x14ac:dyDescent="0.45">
      <c r="A234" s="331">
        <v>2035</v>
      </c>
      <c r="B234" s="331">
        <v>7</v>
      </c>
      <c r="C234" s="331">
        <v>3</v>
      </c>
      <c r="D234" s="331" t="s">
        <v>158</v>
      </c>
      <c r="E234" s="331" t="s">
        <v>154</v>
      </c>
      <c r="F234" s="331" cm="1">
        <f t="array" aca="1" ref="F234" ca="1">IF($B234="","",IFERROR(INDEX(INDIRECT("vd_emp_"&amp;$A234&amp;"_"&amp;F$1&amp;"_tab"),$B234+1,$C234+1)*IF($A234=2020,1,INDEX(INDIRECT("vd_ml_"&amp;$A234&amp;"_"&amp;F$1&amp;"_tab"),$B234+1,$C234+1)),0))</f>
        <v>0</v>
      </c>
      <c r="G234" s="331" cm="1">
        <f t="array" aca="1" ref="G234" ca="1">IF($B234="","",IFERROR(INDEX(INDIRECT("vd_emp_"&amp;$A234&amp;"_"&amp;G$1&amp;"_tab"),$B234+1,$C234+1)*IF($A234=2020,1,INDEX(INDIRECT("vd_ml_"&amp;$A234&amp;"_"&amp;G$1&amp;"_tab"),$B234+1,$C234+1)),0))</f>
        <v>2.4743239573333686</v>
      </c>
      <c r="H234" s="331" cm="1">
        <f t="array" aca="1" ref="H234" ca="1">IF($B234="","",IFERROR(INDEX(INDIRECT("vd_emp_"&amp;$A234&amp;"_"&amp;H$1&amp;"_tab"),$B234+1,$C234+1)*IF($A234=2020,1,INDEX(INDIRECT("vd_ml_"&amp;$A234&amp;"_"&amp;H$1&amp;"_tab"),$B234+1,$C234+1)),0))</f>
        <v>1.2371619786666843</v>
      </c>
      <c r="I234" s="331">
        <f ca="1"/>
        <v>3.7114859360000532</v>
      </c>
      <c r="J234" s="25" cm="1">
        <f t="array" aca="1" ref="J234" ca="1">IF(A234="","",SUMPRODUCT(TRANSPOSE(F234:H234),pass_per_van_by_vptype)*2)</f>
        <v>39.135381589183083</v>
      </c>
      <c r="K234" s="25" cm="1">
        <f t="array" aca="1" ref="K234" ca="1">IF(A234="","",SUMPRODUCT(TRANSPOSE(F234:H234),pass_per_van_by_vptype,rt_miles_avg_by_vanpool_type))</f>
        <v>1673.5227731816476</v>
      </c>
    </row>
    <row r="235" spans="1:11" x14ac:dyDescent="0.45">
      <c r="A235" s="331">
        <v>2035</v>
      </c>
      <c r="B235" s="331">
        <v>7</v>
      </c>
      <c r="C235" s="331">
        <v>4</v>
      </c>
      <c r="D235" s="331" t="s">
        <v>158</v>
      </c>
      <c r="E235" s="331" t="s">
        <v>155</v>
      </c>
      <c r="F235" s="331" cm="1">
        <f t="array" aca="1" ref="F235" ca="1">IF($B235="","",IFERROR(INDEX(INDIRECT("vd_emp_"&amp;$A235&amp;"_"&amp;F$1&amp;"_tab"),$B235+1,$C235+1)*IF($A235=2020,1,INDEX(INDIRECT("vd_ml_"&amp;$A235&amp;"_"&amp;F$1&amp;"_tab"),$B235+1,$C235+1)),0))</f>
        <v>34</v>
      </c>
      <c r="G235" s="331" cm="1">
        <f t="array" aca="1" ref="G235" ca="1">IF($B235="","",IFERROR(INDEX(INDIRECT("vd_emp_"&amp;$A235&amp;"_"&amp;G$1&amp;"_tab"),$B235+1,$C235+1)*IF($A235=2020,1,INDEX(INDIRECT("vd_ml_"&amp;$A235&amp;"_"&amp;G$1&amp;"_tab"),$B235+1,$C235+1)),0))</f>
        <v>4.9530636904397278</v>
      </c>
      <c r="H235" s="331" cm="1">
        <f t="array" aca="1" ref="H235" ca="1">IF($B235="","",IFERROR(INDEX(INDIRECT("vd_emp_"&amp;$A235&amp;"_"&amp;H$1&amp;"_tab"),$B235+1,$C235+1)*IF($A235=2020,1,INDEX(INDIRECT("vd_ml_"&amp;$A235&amp;"_"&amp;H$1&amp;"_tab"),$B235+1,$C235+1)),0))</f>
        <v>10.665532653730079</v>
      </c>
      <c r="I235" s="331">
        <f ca="1"/>
        <v>49.618596344169802</v>
      </c>
      <c r="J235" s="25" cm="1">
        <f t="array" aca="1" ref="J235" ca="1">IF(A235="","",SUMPRODUCT(TRANSPOSE(F235:H235),pass_per_van_by_vptype)*2)</f>
        <v>518.32794415547494</v>
      </c>
      <c r="K235" s="25" cm="1">
        <f t="array" aca="1" ref="K235" ca="1">IF(A235="","",SUMPRODUCT(TRANSPOSE(F235:H235),pass_per_van_by_vptype,rt_miles_avg_by_vanpool_type))</f>
        <v>22968.835703881239</v>
      </c>
    </row>
    <row r="236" spans="1:11" x14ac:dyDescent="0.45">
      <c r="A236" s="331">
        <v>2035</v>
      </c>
      <c r="B236" s="331">
        <v>7</v>
      </c>
      <c r="C236" s="331">
        <v>5</v>
      </c>
      <c r="D236" s="331" t="s">
        <v>158</v>
      </c>
      <c r="E236" s="331" t="s">
        <v>156</v>
      </c>
      <c r="F236" s="331" cm="1">
        <f t="array" aca="1" ref="F236" ca="1">IF($B236="","",IFERROR(INDEX(INDIRECT("vd_emp_"&amp;$A236&amp;"_"&amp;F$1&amp;"_tab"),$B236+1,$C236+1)*IF($A236=2020,1,INDEX(INDIRECT("vd_ml_"&amp;$A236&amp;"_"&amp;F$1&amp;"_tab"),$B236+1,$C236+1)),0))</f>
        <v>0</v>
      </c>
      <c r="G236" s="331" cm="1">
        <f t="array" aca="1" ref="G236" ca="1">IF($B236="","",IFERROR(INDEX(INDIRECT("vd_emp_"&amp;$A236&amp;"_"&amp;G$1&amp;"_tab"),$B236+1,$C236+1)*IF($A236=2020,1,INDEX(INDIRECT("vd_ml_"&amp;$A236&amp;"_"&amp;G$1&amp;"_tab"),$B236+1,$C236+1)),0))</f>
        <v>4.0881214535964983</v>
      </c>
      <c r="H236" s="331" cm="1">
        <f t="array" aca="1" ref="H236" ca="1">IF($B236="","",IFERROR(INDEX(INDIRECT("vd_emp_"&amp;$A236&amp;"_"&amp;H$1&amp;"_tab"),$B236+1,$C236+1)*IF($A236=2020,1,INDEX(INDIRECT("vd_ml_"&amp;$A236&amp;"_"&amp;H$1&amp;"_tab"),$B236+1,$C236+1)),0))</f>
        <v>6.949806471114047</v>
      </c>
      <c r="I236" s="331">
        <f ca="1"/>
        <v>11.037927924710544</v>
      </c>
      <c r="J236" s="25" cm="1">
        <f t="array" aca="1" ref="J236" ca="1">IF(A236="","",SUMPRODUCT(TRANSPOSE(F236:H236),pass_per_van_by_vptype)*2)</f>
        <v>118.5558387840185</v>
      </c>
      <c r="K236" s="25" cm="1">
        <f t="array" aca="1" ref="K236" ca="1">IF(A236="","",SUMPRODUCT(TRANSPOSE(F236:H236),pass_per_van_by_vptype,rt_miles_avg_by_vanpool_type))</f>
        <v>4968.9182578021137</v>
      </c>
    </row>
    <row r="237" spans="1:11" x14ac:dyDescent="0.45">
      <c r="A237" s="331">
        <v>2035</v>
      </c>
      <c r="B237" s="331">
        <v>7</v>
      </c>
      <c r="C237" s="331">
        <v>6</v>
      </c>
      <c r="D237" s="331" t="s">
        <v>158</v>
      </c>
      <c r="E237" s="331" t="s">
        <v>157</v>
      </c>
      <c r="F237" s="331" cm="1">
        <f t="array" aca="1" ref="F237" ca="1">IF($B237="","",IFERROR(INDEX(INDIRECT("vd_emp_"&amp;$A237&amp;"_"&amp;F$1&amp;"_tab"),$B237+1,$C237+1)*IF($A237=2020,1,INDEX(INDIRECT("vd_ml_"&amp;$A237&amp;"_"&amp;F$1&amp;"_tab"),$B237+1,$C237+1)),0))</f>
        <v>0</v>
      </c>
      <c r="G237" s="331" cm="1">
        <f t="array" aca="1" ref="G237" ca="1">IF($B237="","",IFERROR(INDEX(INDIRECT("vd_emp_"&amp;$A237&amp;"_"&amp;G$1&amp;"_tab"),$B237+1,$C237+1)*IF($A237=2020,1,INDEX(INDIRECT("vd_ml_"&amp;$A237&amp;"_"&amp;G$1&amp;"_tab"),$B237+1,$C237+1)),0))</f>
        <v>0</v>
      </c>
      <c r="H237" s="331" cm="1">
        <f t="array" aca="1" ref="H237" ca="1">IF($B237="","",IFERROR(INDEX(INDIRECT("vd_emp_"&amp;$A237&amp;"_"&amp;H$1&amp;"_tab"),$B237+1,$C237+1)*IF($A237=2020,1,INDEX(INDIRECT("vd_ml_"&amp;$A237&amp;"_"&amp;H$1&amp;"_tab"),$B237+1,$C237+1)),0))</f>
        <v>0</v>
      </c>
      <c r="I237" s="331">
        <f ca="1"/>
        <v>0</v>
      </c>
      <c r="J237" s="25" cm="1">
        <f t="array" aca="1" ref="J237" ca="1">IF(A237="","",SUMPRODUCT(TRANSPOSE(F237:H237),pass_per_van_by_vptype)*2)</f>
        <v>0</v>
      </c>
      <c r="K237" s="25" cm="1">
        <f t="array" aca="1" ref="K237" ca="1">IF(A237="","",SUMPRODUCT(TRANSPOSE(F237:H237),pass_per_van_by_vptype,rt_miles_avg_by_vanpool_type))</f>
        <v>0</v>
      </c>
    </row>
    <row r="238" spans="1:11" x14ac:dyDescent="0.45">
      <c r="A238" s="331">
        <v>2035</v>
      </c>
      <c r="B238" s="331">
        <v>7</v>
      </c>
      <c r="C238" s="331">
        <v>7</v>
      </c>
      <c r="D238" s="331" t="s">
        <v>158</v>
      </c>
      <c r="E238" s="331" t="s">
        <v>158</v>
      </c>
      <c r="F238" s="331" cm="1">
        <f t="array" aca="1" ref="F238" ca="1">IF($B238="","",IFERROR(INDEX(INDIRECT("vd_emp_"&amp;$A238&amp;"_"&amp;F$1&amp;"_tab"),$B238+1,$C238+1)*IF($A238=2020,1,INDEX(INDIRECT("vd_ml_"&amp;$A238&amp;"_"&amp;F$1&amp;"_tab"),$B238+1,$C238+1)),0))</f>
        <v>0</v>
      </c>
      <c r="G238" s="331" cm="1">
        <f t="array" aca="1" ref="G238" ca="1">IF($B238="","",IFERROR(INDEX(INDIRECT("vd_emp_"&amp;$A238&amp;"_"&amp;G$1&amp;"_tab"),$B238+1,$C238+1)*IF($A238=2020,1,INDEX(INDIRECT("vd_ml_"&amp;$A238&amp;"_"&amp;G$1&amp;"_tab"),$B238+1,$C238+1)),0))</f>
        <v>0</v>
      </c>
      <c r="H238" s="331" cm="1">
        <f t="array" aca="1" ref="H238" ca="1">IF($B238="","",IFERROR(INDEX(INDIRECT("vd_emp_"&amp;$A238&amp;"_"&amp;H$1&amp;"_tab"),$B238+1,$C238+1)*IF($A238=2020,1,INDEX(INDIRECT("vd_ml_"&amp;$A238&amp;"_"&amp;H$1&amp;"_tab"),$B238+1,$C238+1)),0))</f>
        <v>0</v>
      </c>
      <c r="I238" s="331">
        <f ca="1"/>
        <v>0</v>
      </c>
      <c r="J238" s="25" cm="1">
        <f t="array" aca="1" ref="J238" ca="1">IF(A238="","",SUMPRODUCT(TRANSPOSE(F238:H238),pass_per_van_by_vptype)*2)</f>
        <v>0</v>
      </c>
      <c r="K238" s="25" cm="1">
        <f t="array" aca="1" ref="K238" ca="1">IF(A238="","",SUMPRODUCT(TRANSPOSE(F238:H238),pass_per_van_by_vptype,rt_miles_avg_by_vanpool_type))</f>
        <v>0</v>
      </c>
    </row>
    <row r="239" spans="1:11" x14ac:dyDescent="0.45">
      <c r="A239" s="331">
        <v>2035</v>
      </c>
      <c r="B239" s="331">
        <v>7</v>
      </c>
      <c r="C239" s="331">
        <v>8</v>
      </c>
      <c r="D239" s="331" t="s">
        <v>158</v>
      </c>
      <c r="E239" s="331" t="s">
        <v>159</v>
      </c>
      <c r="F239" s="331" cm="1">
        <f t="array" aca="1" ref="F239" ca="1">IF($B239="","",IFERROR(INDEX(INDIRECT("vd_emp_"&amp;$A239&amp;"_"&amp;F$1&amp;"_tab"),$B239+1,$C239+1)*IF($A239=2020,1,INDEX(INDIRECT("vd_ml_"&amp;$A239&amp;"_"&amp;F$1&amp;"_tab"),$B239+1,$C239+1)),0))</f>
        <v>0</v>
      </c>
      <c r="G239" s="331" cm="1">
        <f t="array" aca="1" ref="G239" ca="1">IF($B239="","",IFERROR(INDEX(INDIRECT("vd_emp_"&amp;$A239&amp;"_"&amp;G$1&amp;"_tab"),$B239+1,$C239+1)*IF($A239=2020,1,INDEX(INDIRECT("vd_ml_"&amp;$A239&amp;"_"&amp;G$1&amp;"_tab"),$B239+1,$C239+1)),0))</f>
        <v>0</v>
      </c>
      <c r="H239" s="331" cm="1">
        <f t="array" aca="1" ref="H239" ca="1">IF($B239="","",IFERROR(INDEX(INDIRECT("vd_emp_"&amp;$A239&amp;"_"&amp;H$1&amp;"_tab"),$B239+1,$C239+1)*IF($A239=2020,1,INDEX(INDIRECT("vd_ml_"&amp;$A239&amp;"_"&amp;H$1&amp;"_tab"),$B239+1,$C239+1)),0))</f>
        <v>0</v>
      </c>
      <c r="I239" s="331">
        <f ca="1"/>
        <v>0</v>
      </c>
      <c r="J239" s="25" cm="1">
        <f t="array" aca="1" ref="J239" ca="1">IF(A239="","",SUMPRODUCT(TRANSPOSE(F239:H239),pass_per_van_by_vptype)*2)</f>
        <v>0</v>
      </c>
      <c r="K239" s="25" cm="1">
        <f t="array" aca="1" ref="K239" ca="1">IF(A239="","",SUMPRODUCT(TRANSPOSE(F239:H239),pass_per_van_by_vptype,rt_miles_avg_by_vanpool_type))</f>
        <v>0</v>
      </c>
    </row>
    <row r="240" spans="1:11" x14ac:dyDescent="0.45">
      <c r="A240" s="331">
        <v>2035</v>
      </c>
      <c r="B240" s="331">
        <v>7</v>
      </c>
      <c r="C240" s="331">
        <v>9</v>
      </c>
      <c r="D240" s="331" t="s">
        <v>158</v>
      </c>
      <c r="E240" s="331" t="s">
        <v>160</v>
      </c>
      <c r="F240" s="331" cm="1">
        <f t="array" aca="1" ref="F240" ca="1">IF($B240="","",IFERROR(INDEX(INDIRECT("vd_emp_"&amp;$A240&amp;"_"&amp;F$1&amp;"_tab"),$B240+1,$C240+1)*IF($A240=2020,1,INDEX(INDIRECT("vd_ml_"&amp;$A240&amp;"_"&amp;F$1&amp;"_tab"),$B240+1,$C240+1)),0))</f>
        <v>0</v>
      </c>
      <c r="G240" s="331" cm="1">
        <f t="array" aca="1" ref="G240" ca="1">IF($B240="","",IFERROR(INDEX(INDIRECT("vd_emp_"&amp;$A240&amp;"_"&amp;G$1&amp;"_tab"),$B240+1,$C240+1)*IF($A240=2020,1,INDEX(INDIRECT("vd_ml_"&amp;$A240&amp;"_"&amp;G$1&amp;"_tab"),$B240+1,$C240+1)),0))</f>
        <v>0</v>
      </c>
      <c r="H240" s="331" cm="1">
        <f t="array" aca="1" ref="H240" ca="1">IF($B240="","",IFERROR(INDEX(INDIRECT("vd_emp_"&amp;$A240&amp;"_"&amp;H$1&amp;"_tab"),$B240+1,$C240+1)*IF($A240=2020,1,INDEX(INDIRECT("vd_ml_"&amp;$A240&amp;"_"&amp;H$1&amp;"_tab"),$B240+1,$C240+1)),0))</f>
        <v>0</v>
      </c>
      <c r="I240" s="331">
        <f ca="1"/>
        <v>0</v>
      </c>
      <c r="J240" s="25" cm="1">
        <f t="array" aca="1" ref="J240" ca="1">IF(A240="","",SUMPRODUCT(TRANSPOSE(F240:H240),pass_per_van_by_vptype)*2)</f>
        <v>0</v>
      </c>
      <c r="K240" s="25" cm="1">
        <f t="array" aca="1" ref="K240" ca="1">IF(A240="","",SUMPRODUCT(TRANSPOSE(F240:H240),pass_per_van_by_vptype,rt_miles_avg_by_vanpool_type))</f>
        <v>0</v>
      </c>
    </row>
    <row r="241" spans="1:11" x14ac:dyDescent="0.45">
      <c r="A241" s="331">
        <v>2035</v>
      </c>
      <c r="B241" s="331">
        <v>7</v>
      </c>
      <c r="C241" s="331">
        <v>10</v>
      </c>
      <c r="D241" s="331" t="s">
        <v>158</v>
      </c>
      <c r="E241" s="331" t="s">
        <v>161</v>
      </c>
      <c r="F241" s="331" cm="1">
        <f t="array" aca="1" ref="F241" ca="1">IF($B241="","",IFERROR(INDEX(INDIRECT("vd_emp_"&amp;$A241&amp;"_"&amp;F$1&amp;"_tab"),$B241+1,$C241+1)*IF($A241=2020,1,INDEX(INDIRECT("vd_ml_"&amp;$A241&amp;"_"&amp;F$1&amp;"_tab"),$B241+1,$C241+1)),0))</f>
        <v>0</v>
      </c>
      <c r="G241" s="331" cm="1">
        <f t="array" aca="1" ref="G241" ca="1">IF($B241="","",IFERROR(INDEX(INDIRECT("vd_emp_"&amp;$A241&amp;"_"&amp;G$1&amp;"_tab"),$B241+1,$C241+1)*IF($A241=2020,1,INDEX(INDIRECT("vd_ml_"&amp;$A241&amp;"_"&amp;G$1&amp;"_tab"),$B241+1,$C241+1)),0))</f>
        <v>0</v>
      </c>
      <c r="H241" s="331" cm="1">
        <f t="array" aca="1" ref="H241" ca="1">IF($B241="","",IFERROR(INDEX(INDIRECT("vd_emp_"&amp;$A241&amp;"_"&amp;H$1&amp;"_tab"),$B241+1,$C241+1)*IF($A241=2020,1,INDEX(INDIRECT("vd_ml_"&amp;$A241&amp;"_"&amp;H$1&amp;"_tab"),$B241+1,$C241+1)),0))</f>
        <v>0</v>
      </c>
      <c r="I241" s="331">
        <f ca="1"/>
        <v>0</v>
      </c>
      <c r="J241" s="25" cm="1">
        <f t="array" aca="1" ref="J241" ca="1">IF(A241="","",SUMPRODUCT(TRANSPOSE(F241:H241),pass_per_van_by_vptype)*2)</f>
        <v>0</v>
      </c>
      <c r="K241" s="25" cm="1">
        <f t="array" aca="1" ref="K241" ca="1">IF(A241="","",SUMPRODUCT(TRANSPOSE(F241:H241),pass_per_van_by_vptype,rt_miles_avg_by_vanpool_type))</f>
        <v>0</v>
      </c>
    </row>
    <row r="242" spans="1:11" x14ac:dyDescent="0.45">
      <c r="A242" s="331">
        <v>2035</v>
      </c>
      <c r="B242" s="331">
        <v>7</v>
      </c>
      <c r="C242" s="331">
        <v>11</v>
      </c>
      <c r="D242" s="331" t="s">
        <v>158</v>
      </c>
      <c r="E242" s="331" t="s">
        <v>162</v>
      </c>
      <c r="F242" s="331" cm="1">
        <f t="array" aca="1" ref="F242" ca="1">IF($B242="","",IFERROR(INDEX(INDIRECT("vd_emp_"&amp;$A242&amp;"_"&amp;F$1&amp;"_tab"),$B242+1,$C242+1)*IF($A242=2020,1,INDEX(INDIRECT("vd_ml_"&amp;$A242&amp;"_"&amp;F$1&amp;"_tab"),$B242+1,$C242+1)),0))</f>
        <v>0</v>
      </c>
      <c r="G242" s="331" cm="1">
        <f t="array" aca="1" ref="G242" ca="1">IF($B242="","",IFERROR(INDEX(INDIRECT("vd_emp_"&amp;$A242&amp;"_"&amp;G$1&amp;"_tab"),$B242+1,$C242+1)*IF($A242=2020,1,INDEX(INDIRECT("vd_ml_"&amp;$A242&amp;"_"&amp;G$1&amp;"_tab"),$B242+1,$C242+1)),0))</f>
        <v>0</v>
      </c>
      <c r="H242" s="331" cm="1">
        <f t="array" aca="1" ref="H242" ca="1">IF($B242="","",IFERROR(INDEX(INDIRECT("vd_emp_"&amp;$A242&amp;"_"&amp;H$1&amp;"_tab"),$B242+1,$C242+1)*IF($A242=2020,1,INDEX(INDIRECT("vd_ml_"&amp;$A242&amp;"_"&amp;H$1&amp;"_tab"),$B242+1,$C242+1)),0))</f>
        <v>0</v>
      </c>
      <c r="I242" s="331">
        <f ca="1"/>
        <v>0</v>
      </c>
      <c r="J242" s="25" cm="1">
        <f t="array" aca="1" ref="J242" ca="1">IF(A242="","",SUMPRODUCT(TRANSPOSE(F242:H242),pass_per_van_by_vptype)*2)</f>
        <v>0</v>
      </c>
      <c r="K242" s="25" cm="1">
        <f t="array" aca="1" ref="K242" ca="1">IF(A242="","",SUMPRODUCT(TRANSPOSE(F242:H242),pass_per_van_by_vptype,rt_miles_avg_by_vanpool_type))</f>
        <v>0</v>
      </c>
    </row>
    <row r="243" spans="1:11" x14ac:dyDescent="0.45">
      <c r="A243" s="331">
        <v>2035</v>
      </c>
      <c r="B243" s="331">
        <v>8</v>
      </c>
      <c r="C243" s="331">
        <v>0</v>
      </c>
      <c r="D243" s="331" t="s">
        <v>159</v>
      </c>
      <c r="E243" s="331" t="s">
        <v>151</v>
      </c>
      <c r="F243" s="331" cm="1">
        <f t="array" aca="1" ref="F243" ca="1">IF($B243="","",IFERROR(INDEX(INDIRECT("vd_emp_"&amp;$A243&amp;"_"&amp;F$1&amp;"_tab"),$B243+1,$C243+1)*IF($A243=2020,1,INDEX(INDIRECT("vd_ml_"&amp;$A243&amp;"_"&amp;F$1&amp;"_tab"),$B243+1,$C243+1)),0))</f>
        <v>1.4988123878487569</v>
      </c>
      <c r="G243" s="331" cm="1">
        <f t="array" aca="1" ref="G243" ca="1">IF($B243="","",IFERROR(INDEX(INDIRECT("vd_emp_"&amp;$A243&amp;"_"&amp;G$1&amp;"_tab"),$B243+1,$C243+1)*IF($A243=2020,1,INDEX(INDIRECT("vd_ml_"&amp;$A243&amp;"_"&amp;G$1&amp;"_tab"),$B243+1,$C243+1)),0))</f>
        <v>0</v>
      </c>
      <c r="H243" s="331" cm="1">
        <f t="array" aca="1" ref="H243" ca="1">IF($B243="","",IFERROR(INDEX(INDIRECT("vd_emp_"&amp;$A243&amp;"_"&amp;H$1&amp;"_tab"),$B243+1,$C243+1)*IF($A243=2020,1,INDEX(INDIRECT("vd_ml_"&amp;$A243&amp;"_"&amp;H$1&amp;"_tab"),$B243+1,$C243+1)),0))</f>
        <v>1.4826805440088029</v>
      </c>
      <c r="I243" s="331">
        <f ca="1"/>
        <v>2.9814929318575598</v>
      </c>
      <c r="J243" s="25" cm="1">
        <f t="array" aca="1" ref="J243" ca="1">IF(A243="","",SUMPRODUCT(TRANSPOSE(F243:H243),pass_per_van_by_vptype)*2)</f>
        <v>31.718955724874931</v>
      </c>
      <c r="K243" s="25" cm="1">
        <f t="array" aca="1" ref="K243" ca="1">IF(A243="","",SUMPRODUCT(TRANSPOSE(F243:H243),pass_per_van_by_vptype,rt_miles_avg_by_vanpool_type))</f>
        <v>1368.7654389762365</v>
      </c>
    </row>
    <row r="244" spans="1:11" x14ac:dyDescent="0.45">
      <c r="A244" s="331">
        <v>2035</v>
      </c>
      <c r="B244" s="331">
        <v>8</v>
      </c>
      <c r="C244" s="331">
        <v>1</v>
      </c>
      <c r="D244" s="331" t="s">
        <v>159</v>
      </c>
      <c r="E244" s="331" t="s">
        <v>152</v>
      </c>
      <c r="F244" s="331" cm="1">
        <f t="array" aca="1" ref="F244" ca="1">IF($B244="","",IFERROR(INDEX(INDIRECT("vd_emp_"&amp;$A244&amp;"_"&amp;F$1&amp;"_tab"),$B244+1,$C244+1)*IF($A244=2020,1,INDEX(INDIRECT("vd_ml_"&amp;$A244&amp;"_"&amp;F$1&amp;"_tab"),$B244+1,$C244+1)),0))</f>
        <v>1.2285691297027213</v>
      </c>
      <c r="G244" s="331" cm="1">
        <f t="array" aca="1" ref="G244" ca="1">IF($B244="","",IFERROR(INDEX(INDIRECT("vd_emp_"&amp;$A244&amp;"_"&amp;G$1&amp;"_tab"),$B244+1,$C244+1)*IF($A244=2020,1,INDEX(INDIRECT("vd_ml_"&amp;$A244&amp;"_"&amp;G$1&amp;"_tab"),$B244+1,$C244+1)),0))</f>
        <v>0</v>
      </c>
      <c r="H244" s="331" cm="1">
        <f t="array" aca="1" ref="H244" ca="1">IF($B244="","",IFERROR(INDEX(INDIRECT("vd_emp_"&amp;$A244&amp;"_"&amp;H$1&amp;"_tab"),$B244+1,$C244+1)*IF($A244=2020,1,INDEX(INDIRECT("vd_ml_"&amp;$A244&amp;"_"&amp;H$1&amp;"_tab"),$B244+1,$C244+1)),0))</f>
        <v>8.3708530936786989</v>
      </c>
      <c r="I244" s="331">
        <f ca="1"/>
        <v>9.5994222233814206</v>
      </c>
      <c r="J244" s="25" cm="1">
        <f t="array" aca="1" ref="J244" ca="1">IF(A244="","",SUMPRODUCT(TRANSPOSE(F244:H244),pass_per_van_by_vptype)*2)</f>
        <v>104.61195359520082</v>
      </c>
      <c r="K244" s="25" cm="1">
        <f t="array" aca="1" ref="K244" ca="1">IF(A244="","",SUMPRODUCT(TRANSPOSE(F244:H244),pass_per_van_by_vptype,rt_miles_avg_by_vanpool_type))</f>
        <v>4336.5648035838367</v>
      </c>
    </row>
    <row r="245" spans="1:11" x14ac:dyDescent="0.45">
      <c r="A245" s="331">
        <v>2035</v>
      </c>
      <c r="B245" s="331">
        <v>8</v>
      </c>
      <c r="C245" s="331">
        <v>2</v>
      </c>
      <c r="D245" s="331" t="s">
        <v>159</v>
      </c>
      <c r="E245" s="331" t="s">
        <v>153</v>
      </c>
      <c r="F245" s="331" cm="1">
        <f t="array" aca="1" ref="F245" ca="1">IF($B245="","",IFERROR(INDEX(INDIRECT("vd_emp_"&amp;$A245&amp;"_"&amp;F$1&amp;"_tab"),$B245+1,$C245+1)*IF($A245=2020,1,INDEX(INDIRECT("vd_ml_"&amp;$A245&amp;"_"&amp;F$1&amp;"_tab"),$B245+1,$C245+1)),0))</f>
        <v>0</v>
      </c>
      <c r="G245" s="331" cm="1">
        <f t="array" aca="1" ref="G245" ca="1">IF($B245="","",IFERROR(INDEX(INDIRECT("vd_emp_"&amp;$A245&amp;"_"&amp;G$1&amp;"_tab"),$B245+1,$C245+1)*IF($A245=2020,1,INDEX(INDIRECT("vd_ml_"&amp;$A245&amp;"_"&amp;G$1&amp;"_tab"),$B245+1,$C245+1)),0))</f>
        <v>0</v>
      </c>
      <c r="H245" s="331" cm="1">
        <f t="array" aca="1" ref="H245" ca="1">IF($B245="","",IFERROR(INDEX(INDIRECT("vd_emp_"&amp;$A245&amp;"_"&amp;H$1&amp;"_tab"),$B245+1,$C245+1)*IF($A245=2020,1,INDEX(INDIRECT("vd_ml_"&amp;$A245&amp;"_"&amp;H$1&amp;"_tab"),$B245+1,$C245+1)),0))</f>
        <v>0</v>
      </c>
      <c r="I245" s="331">
        <f ca="1"/>
        <v>0</v>
      </c>
      <c r="J245" s="25" cm="1">
        <f t="array" aca="1" ref="J245" ca="1">IF(A245="","",SUMPRODUCT(TRANSPOSE(F245:H245),pass_per_van_by_vptype)*2)</f>
        <v>0</v>
      </c>
      <c r="K245" s="25" cm="1">
        <f t="array" aca="1" ref="K245" ca="1">IF(A245="","",SUMPRODUCT(TRANSPOSE(F245:H245),pass_per_van_by_vptype,rt_miles_avg_by_vanpool_type))</f>
        <v>0</v>
      </c>
    </row>
    <row r="246" spans="1:11" x14ac:dyDescent="0.45">
      <c r="A246" s="331">
        <v>2035</v>
      </c>
      <c r="B246" s="331">
        <v>8</v>
      </c>
      <c r="C246" s="331">
        <v>3</v>
      </c>
      <c r="D246" s="331" t="s">
        <v>159</v>
      </c>
      <c r="E246" s="331" t="s">
        <v>154</v>
      </c>
      <c r="F246" s="331" cm="1">
        <f t="array" aca="1" ref="F246" ca="1">IF($B246="","",IFERROR(INDEX(INDIRECT("vd_emp_"&amp;$A246&amp;"_"&amp;F$1&amp;"_tab"),$B246+1,$C246+1)*IF($A246=2020,1,INDEX(INDIRECT("vd_ml_"&amp;$A246&amp;"_"&amp;F$1&amp;"_tab"),$B246+1,$C246+1)),0))</f>
        <v>0</v>
      </c>
      <c r="G246" s="331" cm="1">
        <f t="array" aca="1" ref="G246" ca="1">IF($B246="","",IFERROR(INDEX(INDIRECT("vd_emp_"&amp;$A246&amp;"_"&amp;G$1&amp;"_tab"),$B246+1,$C246+1)*IF($A246=2020,1,INDEX(INDIRECT("vd_ml_"&amp;$A246&amp;"_"&amp;G$1&amp;"_tab"),$B246+1,$C246+1)),0))</f>
        <v>0</v>
      </c>
      <c r="H246" s="331" cm="1">
        <f t="array" aca="1" ref="H246" ca="1">IF($B246="","",IFERROR(INDEX(INDIRECT("vd_emp_"&amp;$A246&amp;"_"&amp;H$1&amp;"_tab"),$B246+1,$C246+1)*IF($A246=2020,1,INDEX(INDIRECT("vd_ml_"&amp;$A246&amp;"_"&amp;H$1&amp;"_tab"),$B246+1,$C246+1)),0))</f>
        <v>0</v>
      </c>
      <c r="I246" s="331">
        <f ca="1"/>
        <v>0</v>
      </c>
      <c r="J246" s="25" cm="1">
        <f t="array" aca="1" ref="J246" ca="1">IF(A246="","",SUMPRODUCT(TRANSPOSE(F246:H246),pass_per_van_by_vptype)*2)</f>
        <v>0</v>
      </c>
      <c r="K246" s="25" cm="1">
        <f t="array" aca="1" ref="K246" ca="1">IF(A246="","",SUMPRODUCT(TRANSPOSE(F246:H246),pass_per_van_by_vptype,rt_miles_avg_by_vanpool_type))</f>
        <v>0</v>
      </c>
    </row>
    <row r="247" spans="1:11" x14ac:dyDescent="0.45">
      <c r="A247" s="331">
        <v>2035</v>
      </c>
      <c r="B247" s="331">
        <v>8</v>
      </c>
      <c r="C247" s="331">
        <v>4</v>
      </c>
      <c r="D247" s="331" t="s">
        <v>159</v>
      </c>
      <c r="E247" s="331" t="s">
        <v>155</v>
      </c>
      <c r="F247" s="331" cm="1">
        <f t="array" aca="1" ref="F247" ca="1">IF($B247="","",IFERROR(INDEX(INDIRECT("vd_emp_"&amp;$A247&amp;"_"&amp;F$1&amp;"_tab"),$B247+1,$C247+1)*IF($A247=2020,1,INDEX(INDIRECT("vd_ml_"&amp;$A247&amp;"_"&amp;F$1&amp;"_tab"),$B247+1,$C247+1)),0))</f>
        <v>3</v>
      </c>
      <c r="G247" s="331" cm="1">
        <f t="array" aca="1" ref="G247" ca="1">IF($B247="","",IFERROR(INDEX(INDIRECT("vd_emp_"&amp;$A247&amp;"_"&amp;G$1&amp;"_tab"),$B247+1,$C247+1)*IF($A247=2020,1,INDEX(INDIRECT("vd_ml_"&amp;$A247&amp;"_"&amp;G$1&amp;"_tab"),$B247+1,$C247+1)),0))</f>
        <v>0</v>
      </c>
      <c r="H247" s="331" cm="1">
        <f t="array" aca="1" ref="H247" ca="1">IF($B247="","",IFERROR(INDEX(INDIRECT("vd_emp_"&amp;$A247&amp;"_"&amp;H$1&amp;"_tab"),$B247+1,$C247+1)*IF($A247=2020,1,INDEX(INDIRECT("vd_ml_"&amp;$A247&amp;"_"&amp;H$1&amp;"_tab"),$B247+1,$C247+1)),0))</f>
        <v>4.4873262936284668</v>
      </c>
      <c r="I247" s="331">
        <f ca="1"/>
        <v>7.4873262936284668</v>
      </c>
      <c r="J247" s="25" cm="1">
        <f t="array" aca="1" ref="J247" ca="1">IF(A247="","",SUMPRODUCT(TRANSPOSE(F247:H247),pass_per_van_by_vptype)*2)</f>
        <v>80.18303089226805</v>
      </c>
      <c r="K247" s="25" cm="1">
        <f t="array" aca="1" ref="K247" ca="1">IF(A247="","",SUMPRODUCT(TRANSPOSE(F247:H247),pass_per_van_by_vptype,rt_miles_avg_by_vanpool_type))</f>
        <v>3422.383670215575</v>
      </c>
    </row>
    <row r="248" spans="1:11" x14ac:dyDescent="0.45">
      <c r="A248" s="331">
        <v>2035</v>
      </c>
      <c r="B248" s="331">
        <v>8</v>
      </c>
      <c r="C248" s="331">
        <v>5</v>
      </c>
      <c r="D248" s="331" t="s">
        <v>159</v>
      </c>
      <c r="E248" s="331" t="s">
        <v>156</v>
      </c>
      <c r="F248" s="331" cm="1">
        <f t="array" aca="1" ref="F248" ca="1">IF($B248="","",IFERROR(INDEX(INDIRECT("vd_emp_"&amp;$A248&amp;"_"&amp;F$1&amp;"_tab"),$B248+1,$C248+1)*IF($A248=2020,1,INDEX(INDIRECT("vd_ml_"&amp;$A248&amp;"_"&amp;F$1&amp;"_tab"),$B248+1,$C248+1)),0))</f>
        <v>0</v>
      </c>
      <c r="G248" s="331" cm="1">
        <f t="array" aca="1" ref="G248" ca="1">IF($B248="","",IFERROR(INDEX(INDIRECT("vd_emp_"&amp;$A248&amp;"_"&amp;G$1&amp;"_tab"),$B248+1,$C248+1)*IF($A248=2020,1,INDEX(INDIRECT("vd_ml_"&amp;$A248&amp;"_"&amp;G$1&amp;"_tab"),$B248+1,$C248+1)),0))</f>
        <v>0</v>
      </c>
      <c r="H248" s="331" cm="1">
        <f t="array" aca="1" ref="H248" ca="1">IF($B248="","",IFERROR(INDEX(INDIRECT("vd_emp_"&amp;$A248&amp;"_"&amp;H$1&amp;"_tab"),$B248+1,$C248+1)*IF($A248=2020,1,INDEX(INDIRECT("vd_ml_"&amp;$A248&amp;"_"&amp;H$1&amp;"_tab"),$B248+1,$C248+1)),0))</f>
        <v>2.4955559339268341</v>
      </c>
      <c r="I248" s="331">
        <f ca="1"/>
        <v>2.4955559339268341</v>
      </c>
      <c r="J248" s="25" cm="1">
        <f t="array" aca="1" ref="J248" ca="1">IF(A248="","",SUMPRODUCT(TRANSPOSE(F248:H248),pass_per_van_by_vptype)*2)</f>
        <v>27.416763491108735</v>
      </c>
      <c r="K248" s="25" cm="1">
        <f t="array" aca="1" ref="K248" ca="1">IF(A248="","",SUMPRODUCT(TRANSPOSE(F248:H248),pass_per_van_by_vptype,rt_miles_avg_by_vanpool_type))</f>
        <v>1121.1225488994032</v>
      </c>
    </row>
    <row r="249" spans="1:11" x14ac:dyDescent="0.45">
      <c r="A249" s="331">
        <v>2035</v>
      </c>
      <c r="B249" s="331">
        <v>8</v>
      </c>
      <c r="C249" s="331">
        <v>6</v>
      </c>
      <c r="D249" s="331" t="s">
        <v>159</v>
      </c>
      <c r="E249" s="331" t="s">
        <v>157</v>
      </c>
      <c r="F249" s="331" cm="1">
        <f t="array" aca="1" ref="F249" ca="1">IF($B249="","",IFERROR(INDEX(INDIRECT("vd_emp_"&amp;$A249&amp;"_"&amp;F$1&amp;"_tab"),$B249+1,$C249+1)*IF($A249=2020,1,INDEX(INDIRECT("vd_ml_"&amp;$A249&amp;"_"&amp;F$1&amp;"_tab"),$B249+1,$C249+1)),0))</f>
        <v>0</v>
      </c>
      <c r="G249" s="331" cm="1">
        <f t="array" aca="1" ref="G249" ca="1">IF($B249="","",IFERROR(INDEX(INDIRECT("vd_emp_"&amp;$A249&amp;"_"&amp;G$1&amp;"_tab"),$B249+1,$C249+1)*IF($A249=2020,1,INDEX(INDIRECT("vd_ml_"&amp;$A249&amp;"_"&amp;G$1&amp;"_tab"),$B249+1,$C249+1)),0))</f>
        <v>0</v>
      </c>
      <c r="H249" s="331" cm="1">
        <f t="array" aca="1" ref="H249" ca="1">IF($B249="","",IFERROR(INDEX(INDIRECT("vd_emp_"&amp;$A249&amp;"_"&amp;H$1&amp;"_tab"),$B249+1,$C249+1)*IF($A249=2020,1,INDEX(INDIRECT("vd_ml_"&amp;$A249&amp;"_"&amp;H$1&amp;"_tab"),$B249+1,$C249+1)),0))</f>
        <v>0</v>
      </c>
      <c r="I249" s="331">
        <f ca="1"/>
        <v>0</v>
      </c>
      <c r="J249" s="25" cm="1">
        <f t="array" aca="1" ref="J249" ca="1">IF(A249="","",SUMPRODUCT(TRANSPOSE(F249:H249),pass_per_van_by_vptype)*2)</f>
        <v>0</v>
      </c>
      <c r="K249" s="25" cm="1">
        <f t="array" aca="1" ref="K249" ca="1">IF(A249="","",SUMPRODUCT(TRANSPOSE(F249:H249),pass_per_van_by_vptype,rt_miles_avg_by_vanpool_type))</f>
        <v>0</v>
      </c>
    </row>
    <row r="250" spans="1:11" x14ac:dyDescent="0.45">
      <c r="A250" s="331">
        <v>2035</v>
      </c>
      <c r="B250" s="331">
        <v>8</v>
      </c>
      <c r="C250" s="331">
        <v>7</v>
      </c>
      <c r="D250" s="331" t="s">
        <v>159</v>
      </c>
      <c r="E250" s="331" t="s">
        <v>158</v>
      </c>
      <c r="F250" s="331" cm="1">
        <f t="array" aca="1" ref="F250" ca="1">IF($B250="","",IFERROR(INDEX(INDIRECT("vd_emp_"&amp;$A250&amp;"_"&amp;F$1&amp;"_tab"),$B250+1,$C250+1)*IF($A250=2020,1,INDEX(INDIRECT("vd_ml_"&amp;$A250&amp;"_"&amp;F$1&amp;"_tab"),$B250+1,$C250+1)),0))</f>
        <v>0</v>
      </c>
      <c r="G250" s="331" cm="1">
        <f t="array" aca="1" ref="G250" ca="1">IF($B250="","",IFERROR(INDEX(INDIRECT("vd_emp_"&amp;$A250&amp;"_"&amp;G$1&amp;"_tab"),$B250+1,$C250+1)*IF($A250=2020,1,INDEX(INDIRECT("vd_ml_"&amp;$A250&amp;"_"&amp;G$1&amp;"_tab"),$B250+1,$C250+1)),0))</f>
        <v>0</v>
      </c>
      <c r="H250" s="331" cm="1">
        <f t="array" aca="1" ref="H250" ca="1">IF($B250="","",IFERROR(INDEX(INDIRECT("vd_emp_"&amp;$A250&amp;"_"&amp;H$1&amp;"_tab"),$B250+1,$C250+1)*IF($A250=2020,1,INDEX(INDIRECT("vd_ml_"&amp;$A250&amp;"_"&amp;H$1&amp;"_tab"),$B250+1,$C250+1)),0))</f>
        <v>0</v>
      </c>
      <c r="I250" s="331">
        <f ca="1"/>
        <v>0</v>
      </c>
      <c r="J250" s="25" cm="1">
        <f t="array" aca="1" ref="J250" ca="1">IF(A250="","",SUMPRODUCT(TRANSPOSE(F250:H250),pass_per_van_by_vptype)*2)</f>
        <v>0</v>
      </c>
      <c r="K250" s="25" cm="1">
        <f t="array" aca="1" ref="K250" ca="1">IF(A250="","",SUMPRODUCT(TRANSPOSE(F250:H250),pass_per_van_by_vptype,rt_miles_avg_by_vanpool_type))</f>
        <v>0</v>
      </c>
    </row>
    <row r="251" spans="1:11" x14ac:dyDescent="0.45">
      <c r="A251" s="331">
        <v>2035</v>
      </c>
      <c r="B251" s="331">
        <v>8</v>
      </c>
      <c r="C251" s="331">
        <v>8</v>
      </c>
      <c r="D251" s="331" t="s">
        <v>159</v>
      </c>
      <c r="E251" s="331" t="s">
        <v>159</v>
      </c>
      <c r="F251" s="331" cm="1">
        <f t="array" aca="1" ref="F251" ca="1">IF($B251="","",IFERROR(INDEX(INDIRECT("vd_emp_"&amp;$A251&amp;"_"&amp;F$1&amp;"_tab"),$B251+1,$C251+1)*IF($A251=2020,1,INDEX(INDIRECT("vd_ml_"&amp;$A251&amp;"_"&amp;F$1&amp;"_tab"),$B251+1,$C251+1)),0))</f>
        <v>0</v>
      </c>
      <c r="G251" s="331" cm="1">
        <f t="array" aca="1" ref="G251" ca="1">IF($B251="","",IFERROR(INDEX(INDIRECT("vd_emp_"&amp;$A251&amp;"_"&amp;G$1&amp;"_tab"),$B251+1,$C251+1)*IF($A251=2020,1,INDEX(INDIRECT("vd_ml_"&amp;$A251&amp;"_"&amp;G$1&amp;"_tab"),$B251+1,$C251+1)),0))</f>
        <v>0</v>
      </c>
      <c r="H251" s="331" cm="1">
        <f t="array" aca="1" ref="H251" ca="1">IF($B251="","",IFERROR(INDEX(INDIRECT("vd_emp_"&amp;$A251&amp;"_"&amp;H$1&amp;"_tab"),$B251+1,$C251+1)*IF($A251=2020,1,INDEX(INDIRECT("vd_ml_"&amp;$A251&amp;"_"&amp;H$1&amp;"_tab"),$B251+1,$C251+1)),0))</f>
        <v>0</v>
      </c>
      <c r="I251" s="331">
        <f ca="1"/>
        <v>0</v>
      </c>
      <c r="J251" s="25" cm="1">
        <f t="array" aca="1" ref="J251" ca="1">IF(A251="","",SUMPRODUCT(TRANSPOSE(F251:H251),pass_per_van_by_vptype)*2)</f>
        <v>0</v>
      </c>
      <c r="K251" s="25" cm="1">
        <f t="array" aca="1" ref="K251" ca="1">IF(A251="","",SUMPRODUCT(TRANSPOSE(F251:H251),pass_per_van_by_vptype,rt_miles_avg_by_vanpool_type))</f>
        <v>0</v>
      </c>
    </row>
    <row r="252" spans="1:11" x14ac:dyDescent="0.45">
      <c r="A252" s="331">
        <v>2035</v>
      </c>
      <c r="B252" s="331">
        <v>8</v>
      </c>
      <c r="C252" s="331">
        <v>9</v>
      </c>
      <c r="D252" s="331" t="s">
        <v>159</v>
      </c>
      <c r="E252" s="331" t="s">
        <v>160</v>
      </c>
      <c r="F252" s="331" cm="1">
        <f t="array" aca="1" ref="F252" ca="1">IF($B252="","",IFERROR(INDEX(INDIRECT("vd_emp_"&amp;$A252&amp;"_"&amp;F$1&amp;"_tab"),$B252+1,$C252+1)*IF($A252=2020,1,INDEX(INDIRECT("vd_ml_"&amp;$A252&amp;"_"&amp;F$1&amp;"_tab"),$B252+1,$C252+1)),0))</f>
        <v>0</v>
      </c>
      <c r="G252" s="331" cm="1">
        <f t="array" aca="1" ref="G252" ca="1">IF($B252="","",IFERROR(INDEX(INDIRECT("vd_emp_"&amp;$A252&amp;"_"&amp;G$1&amp;"_tab"),$B252+1,$C252+1)*IF($A252=2020,1,INDEX(INDIRECT("vd_ml_"&amp;$A252&amp;"_"&amp;G$1&amp;"_tab"),$B252+1,$C252+1)),0))</f>
        <v>0</v>
      </c>
      <c r="H252" s="331" cm="1">
        <f t="array" aca="1" ref="H252" ca="1">IF($B252="","",IFERROR(INDEX(INDIRECT("vd_emp_"&amp;$A252&amp;"_"&amp;H$1&amp;"_tab"),$B252+1,$C252+1)*IF($A252=2020,1,INDEX(INDIRECT("vd_ml_"&amp;$A252&amp;"_"&amp;H$1&amp;"_tab"),$B252+1,$C252+1)),0))</f>
        <v>0</v>
      </c>
      <c r="I252" s="331">
        <f ca="1"/>
        <v>0</v>
      </c>
      <c r="J252" s="25" cm="1">
        <f t="array" aca="1" ref="J252" ca="1">IF(A252="","",SUMPRODUCT(TRANSPOSE(F252:H252),pass_per_van_by_vptype)*2)</f>
        <v>0</v>
      </c>
      <c r="K252" s="25" cm="1">
        <f t="array" aca="1" ref="K252" ca="1">IF(A252="","",SUMPRODUCT(TRANSPOSE(F252:H252),pass_per_van_by_vptype,rt_miles_avg_by_vanpool_type))</f>
        <v>0</v>
      </c>
    </row>
    <row r="253" spans="1:11" x14ac:dyDescent="0.45">
      <c r="A253" s="331">
        <v>2035</v>
      </c>
      <c r="B253" s="331">
        <v>8</v>
      </c>
      <c r="C253" s="331">
        <v>10</v>
      </c>
      <c r="D253" s="331" t="s">
        <v>159</v>
      </c>
      <c r="E253" s="331" t="s">
        <v>161</v>
      </c>
      <c r="F253" s="331" cm="1">
        <f t="array" aca="1" ref="F253" ca="1">IF($B253="","",IFERROR(INDEX(INDIRECT("vd_emp_"&amp;$A253&amp;"_"&amp;F$1&amp;"_tab"),$B253+1,$C253+1)*IF($A253=2020,1,INDEX(INDIRECT("vd_ml_"&amp;$A253&amp;"_"&amp;F$1&amp;"_tab"),$B253+1,$C253+1)),0))</f>
        <v>0</v>
      </c>
      <c r="G253" s="331" cm="1">
        <f t="array" aca="1" ref="G253" ca="1">IF($B253="","",IFERROR(INDEX(INDIRECT("vd_emp_"&amp;$A253&amp;"_"&amp;G$1&amp;"_tab"),$B253+1,$C253+1)*IF($A253=2020,1,INDEX(INDIRECT("vd_ml_"&amp;$A253&amp;"_"&amp;G$1&amp;"_tab"),$B253+1,$C253+1)),0))</f>
        <v>0</v>
      </c>
      <c r="H253" s="331" cm="1">
        <f t="array" aca="1" ref="H253" ca="1">IF($B253="","",IFERROR(INDEX(INDIRECT("vd_emp_"&amp;$A253&amp;"_"&amp;H$1&amp;"_tab"),$B253+1,$C253+1)*IF($A253=2020,1,INDEX(INDIRECT("vd_ml_"&amp;$A253&amp;"_"&amp;H$1&amp;"_tab"),$B253+1,$C253+1)),0))</f>
        <v>0</v>
      </c>
      <c r="I253" s="331">
        <f ca="1"/>
        <v>0</v>
      </c>
      <c r="J253" s="25" cm="1">
        <f t="array" aca="1" ref="J253" ca="1">IF(A253="","",SUMPRODUCT(TRANSPOSE(F253:H253),pass_per_van_by_vptype)*2)</f>
        <v>0</v>
      </c>
      <c r="K253" s="25" cm="1">
        <f t="array" aca="1" ref="K253" ca="1">IF(A253="","",SUMPRODUCT(TRANSPOSE(F253:H253),pass_per_van_by_vptype,rt_miles_avg_by_vanpool_type))</f>
        <v>0</v>
      </c>
    </row>
    <row r="254" spans="1:11" x14ac:dyDescent="0.45">
      <c r="A254" s="331">
        <v>2035</v>
      </c>
      <c r="B254" s="331">
        <v>8</v>
      </c>
      <c r="C254" s="331">
        <v>11</v>
      </c>
      <c r="D254" s="331" t="s">
        <v>159</v>
      </c>
      <c r="E254" s="331" t="s">
        <v>162</v>
      </c>
      <c r="F254" s="331" cm="1">
        <f t="array" aca="1" ref="F254" ca="1">IF($B254="","",IFERROR(INDEX(INDIRECT("vd_emp_"&amp;$A254&amp;"_"&amp;F$1&amp;"_tab"),$B254+1,$C254+1)*IF($A254=2020,1,INDEX(INDIRECT("vd_ml_"&amp;$A254&amp;"_"&amp;F$1&amp;"_tab"),$B254+1,$C254+1)),0))</f>
        <v>0</v>
      </c>
      <c r="G254" s="331" cm="1">
        <f t="array" aca="1" ref="G254" ca="1">IF($B254="","",IFERROR(INDEX(INDIRECT("vd_emp_"&amp;$A254&amp;"_"&amp;G$1&amp;"_tab"),$B254+1,$C254+1)*IF($A254=2020,1,INDEX(INDIRECT("vd_ml_"&amp;$A254&amp;"_"&amp;G$1&amp;"_tab"),$B254+1,$C254+1)),0))</f>
        <v>0</v>
      </c>
      <c r="H254" s="331" cm="1">
        <f t="array" aca="1" ref="H254" ca="1">IF($B254="","",IFERROR(INDEX(INDIRECT("vd_emp_"&amp;$A254&amp;"_"&amp;H$1&amp;"_tab"),$B254+1,$C254+1)*IF($A254=2020,1,INDEX(INDIRECT("vd_ml_"&amp;$A254&amp;"_"&amp;H$1&amp;"_tab"),$B254+1,$C254+1)),0))</f>
        <v>0</v>
      </c>
      <c r="I254" s="331">
        <f ca="1"/>
        <v>0</v>
      </c>
      <c r="J254" s="25" cm="1">
        <f t="array" aca="1" ref="J254" ca="1">IF(A254="","",SUMPRODUCT(TRANSPOSE(F254:H254),pass_per_van_by_vptype)*2)</f>
        <v>0</v>
      </c>
      <c r="K254" s="25" cm="1">
        <f t="array" aca="1" ref="K254" ca="1">IF(A254="","",SUMPRODUCT(TRANSPOSE(F254:H254),pass_per_van_by_vptype,rt_miles_avg_by_vanpool_type))</f>
        <v>0</v>
      </c>
    </row>
    <row r="255" spans="1:11" x14ac:dyDescent="0.45">
      <c r="A255" s="331">
        <v>2035</v>
      </c>
      <c r="B255" s="331">
        <v>9</v>
      </c>
      <c r="C255" s="331">
        <v>0</v>
      </c>
      <c r="D255" s="331" t="s">
        <v>160</v>
      </c>
      <c r="E255" s="331" t="s">
        <v>151</v>
      </c>
      <c r="F255" s="331" cm="1">
        <f t="array" aca="1" ref="F255" ca="1">IF($B255="","",IFERROR(INDEX(INDIRECT("vd_emp_"&amp;$A255&amp;"_"&amp;F$1&amp;"_tab"),$B255+1,$C255+1)*IF($A255=2020,1,INDEX(INDIRECT("vd_ml_"&amp;$A255&amp;"_"&amp;F$1&amp;"_tab"),$B255+1,$C255+1)),0))</f>
        <v>1.3157418575665265</v>
      </c>
      <c r="G255" s="331" cm="1">
        <f t="array" aca="1" ref="G255" ca="1">IF($B255="","",IFERROR(INDEX(INDIRECT("vd_emp_"&amp;$A255&amp;"_"&amp;G$1&amp;"_tab"),$B255+1,$C255+1)*IF($A255=2020,1,INDEX(INDIRECT("vd_ml_"&amp;$A255&amp;"_"&amp;G$1&amp;"_tab"),$B255+1,$C255+1)),0))</f>
        <v>2.504962654091726</v>
      </c>
      <c r="H255" s="331" cm="1">
        <f t="array" aca="1" ref="H255" ca="1">IF($B255="","",IFERROR(INDEX(INDIRECT("vd_emp_"&amp;$A255&amp;"_"&amp;H$1&amp;"_tab"),$B255+1,$C255+1)*IF($A255=2020,1,INDEX(INDIRECT("vd_ml_"&amp;$A255&amp;"_"&amp;H$1&amp;"_tab"),$B255+1,$C255+1)),0))</f>
        <v>14.384759085930618</v>
      </c>
      <c r="I255" s="331">
        <f ca="1"/>
        <v>18.205463597588871</v>
      </c>
      <c r="J255" s="25" cm="1">
        <f t="array" aca="1" ref="J255" ca="1">IF(A255="","",SUMPRODUCT(TRANSPOSE(F255:H255),pass_per_van_by_vptype)*2)</f>
        <v>197.43948479531008</v>
      </c>
      <c r="K255" s="25" cm="1">
        <f t="array" aca="1" ref="K255" ca="1">IF(A255="","",SUMPRODUCT(TRANSPOSE(F255:H255),pass_per_van_by_vptype,rt_miles_avg_by_vanpool_type))</f>
        <v>8210.7373064062467</v>
      </c>
    </row>
    <row r="256" spans="1:11" x14ac:dyDescent="0.45">
      <c r="A256" s="331">
        <v>2035</v>
      </c>
      <c r="B256" s="331">
        <v>9</v>
      </c>
      <c r="C256" s="331">
        <v>1</v>
      </c>
      <c r="D256" s="331" t="s">
        <v>160</v>
      </c>
      <c r="E256" s="331" t="s">
        <v>152</v>
      </c>
      <c r="F256" s="331" cm="1">
        <f t="array" aca="1" ref="F256" ca="1">IF($B256="","",IFERROR(INDEX(INDIRECT("vd_emp_"&amp;$A256&amp;"_"&amp;F$1&amp;"_tab"),$B256+1,$C256+1)*IF($A256=2020,1,INDEX(INDIRECT("vd_ml_"&amp;$A256&amp;"_"&amp;F$1&amp;"_tab"),$B256+1,$C256+1)),0))</f>
        <v>0</v>
      </c>
      <c r="G256" s="331" cm="1">
        <f t="array" aca="1" ref="G256" ca="1">IF($B256="","",IFERROR(INDEX(INDIRECT("vd_emp_"&amp;$A256&amp;"_"&amp;G$1&amp;"_tab"),$B256+1,$C256+1)*IF($A256=2020,1,INDEX(INDIRECT("vd_ml_"&amp;$A256&amp;"_"&amp;G$1&amp;"_tab"),$B256+1,$C256+1)),0))</f>
        <v>0</v>
      </c>
      <c r="H256" s="331" cm="1">
        <f t="array" aca="1" ref="H256" ca="1">IF($B256="","",IFERROR(INDEX(INDIRECT("vd_emp_"&amp;$A256&amp;"_"&amp;H$1&amp;"_tab"),$B256+1,$C256+1)*IF($A256=2020,1,INDEX(INDIRECT("vd_ml_"&amp;$A256&amp;"_"&amp;H$1&amp;"_tab"),$B256+1,$C256+1)),0))</f>
        <v>1.2674529617288253</v>
      </c>
      <c r="I256" s="331">
        <f ca="1"/>
        <v>1.2674529617288253</v>
      </c>
      <c r="J256" s="25" cm="1">
        <f t="array" aca="1" ref="J256" ca="1">IF(A256="","",SUMPRODUCT(TRANSPOSE(F256:H256),pass_per_van_by_vptype)*2)</f>
        <v>13.924535858086399</v>
      </c>
      <c r="K256" s="25" cm="1">
        <f t="array" aca="1" ref="K256" ca="1">IF(A256="","",SUMPRODUCT(TRANSPOSE(F256:H256),pass_per_van_by_vptype,rt_miles_avg_by_vanpool_type))</f>
        <v>569.40021890335993</v>
      </c>
    </row>
    <row r="257" spans="1:11" x14ac:dyDescent="0.45">
      <c r="A257" s="331">
        <v>2035</v>
      </c>
      <c r="B257" s="331">
        <v>9</v>
      </c>
      <c r="C257" s="331">
        <v>2</v>
      </c>
      <c r="D257" s="331" t="s">
        <v>160</v>
      </c>
      <c r="E257" s="331" t="s">
        <v>153</v>
      </c>
      <c r="F257" s="331" cm="1">
        <f t="array" aca="1" ref="F257" ca="1">IF($B257="","",IFERROR(INDEX(INDIRECT("vd_emp_"&amp;$A257&amp;"_"&amp;F$1&amp;"_tab"),$B257+1,$C257+1)*IF($A257=2020,1,INDEX(INDIRECT("vd_ml_"&amp;$A257&amp;"_"&amp;F$1&amp;"_tab"),$B257+1,$C257+1)),0))</f>
        <v>0</v>
      </c>
      <c r="G257" s="331" cm="1">
        <f t="array" aca="1" ref="G257" ca="1">IF($B257="","",IFERROR(INDEX(INDIRECT("vd_emp_"&amp;$A257&amp;"_"&amp;G$1&amp;"_tab"),$B257+1,$C257+1)*IF($A257=2020,1,INDEX(INDIRECT("vd_ml_"&amp;$A257&amp;"_"&amp;G$1&amp;"_tab"),$B257+1,$C257+1)),0))</f>
        <v>0</v>
      </c>
      <c r="H257" s="331" cm="1">
        <f t="array" aca="1" ref="H257" ca="1">IF($B257="","",IFERROR(INDEX(INDIRECT("vd_emp_"&amp;$A257&amp;"_"&amp;H$1&amp;"_tab"),$B257+1,$C257+1)*IF($A257=2020,1,INDEX(INDIRECT("vd_ml_"&amp;$A257&amp;"_"&amp;H$1&amp;"_tab"),$B257+1,$C257+1)),0))</f>
        <v>0</v>
      </c>
      <c r="I257" s="331">
        <f ca="1"/>
        <v>0</v>
      </c>
      <c r="J257" s="25" cm="1">
        <f t="array" aca="1" ref="J257" ca="1">IF(A257="","",SUMPRODUCT(TRANSPOSE(F257:H257),pass_per_van_by_vptype)*2)</f>
        <v>0</v>
      </c>
      <c r="K257" s="25" cm="1">
        <f t="array" aca="1" ref="K257" ca="1">IF(A257="","",SUMPRODUCT(TRANSPOSE(F257:H257),pass_per_van_by_vptype,rt_miles_avg_by_vanpool_type))</f>
        <v>0</v>
      </c>
    </row>
    <row r="258" spans="1:11" x14ac:dyDescent="0.45">
      <c r="A258" s="331">
        <v>2035</v>
      </c>
      <c r="B258" s="331">
        <v>9</v>
      </c>
      <c r="C258" s="331">
        <v>3</v>
      </c>
      <c r="D258" s="331" t="s">
        <v>160</v>
      </c>
      <c r="E258" s="331" t="s">
        <v>154</v>
      </c>
      <c r="F258" s="331" cm="1">
        <f t="array" aca="1" ref="F258" ca="1">IF($B258="","",IFERROR(INDEX(INDIRECT("vd_emp_"&amp;$A258&amp;"_"&amp;F$1&amp;"_tab"),$B258+1,$C258+1)*IF($A258=2020,1,INDEX(INDIRECT("vd_ml_"&amp;$A258&amp;"_"&amp;F$1&amp;"_tab"),$B258+1,$C258+1)),0))</f>
        <v>0</v>
      </c>
      <c r="G258" s="331" cm="1">
        <f t="array" aca="1" ref="G258" ca="1">IF($B258="","",IFERROR(INDEX(INDIRECT("vd_emp_"&amp;$A258&amp;"_"&amp;G$1&amp;"_tab"),$B258+1,$C258+1)*IF($A258=2020,1,INDEX(INDIRECT("vd_ml_"&amp;$A258&amp;"_"&amp;G$1&amp;"_tab"),$B258+1,$C258+1)),0))</f>
        <v>0</v>
      </c>
      <c r="H258" s="331" cm="1">
        <f t="array" aca="1" ref="H258" ca="1">IF($B258="","",IFERROR(INDEX(INDIRECT("vd_emp_"&amp;$A258&amp;"_"&amp;H$1&amp;"_tab"),$B258+1,$C258+1)*IF($A258=2020,1,INDEX(INDIRECT("vd_ml_"&amp;$A258&amp;"_"&amp;H$1&amp;"_tab"),$B258+1,$C258+1)),0))</f>
        <v>0</v>
      </c>
      <c r="I258" s="331">
        <f ca="1"/>
        <v>0</v>
      </c>
      <c r="J258" s="25" cm="1">
        <f t="array" aca="1" ref="J258" ca="1">IF(A258="","",SUMPRODUCT(TRANSPOSE(F258:H258),pass_per_van_by_vptype)*2)</f>
        <v>0</v>
      </c>
      <c r="K258" s="25" cm="1">
        <f t="array" aca="1" ref="K258" ca="1">IF(A258="","",SUMPRODUCT(TRANSPOSE(F258:H258),pass_per_van_by_vptype,rt_miles_avg_by_vanpool_type))</f>
        <v>0</v>
      </c>
    </row>
    <row r="259" spans="1:11" x14ac:dyDescent="0.45">
      <c r="A259" s="331">
        <v>2035</v>
      </c>
      <c r="B259" s="331">
        <v>9</v>
      </c>
      <c r="C259" s="331">
        <v>4</v>
      </c>
      <c r="D259" s="331" t="s">
        <v>160</v>
      </c>
      <c r="E259" s="331" t="s">
        <v>155</v>
      </c>
      <c r="F259" s="331" cm="1">
        <f t="array" aca="1" ref="F259" ca="1">IF($B259="","",IFERROR(INDEX(INDIRECT("vd_emp_"&amp;$A259&amp;"_"&amp;F$1&amp;"_tab"),$B259+1,$C259+1)*IF($A259=2020,1,INDEX(INDIRECT("vd_ml_"&amp;$A259&amp;"_"&amp;F$1&amp;"_tab"),$B259+1,$C259+1)),0))</f>
        <v>0</v>
      </c>
      <c r="G259" s="331" cm="1">
        <f t="array" aca="1" ref="G259" ca="1">IF($B259="","",IFERROR(INDEX(INDIRECT("vd_emp_"&amp;$A259&amp;"_"&amp;G$1&amp;"_tab"),$B259+1,$C259+1)*IF($A259=2020,1,INDEX(INDIRECT("vd_ml_"&amp;$A259&amp;"_"&amp;G$1&amp;"_tab"),$B259+1,$C259+1)),0))</f>
        <v>0</v>
      </c>
      <c r="H259" s="331" cm="1">
        <f t="array" aca="1" ref="H259" ca="1">IF($B259="","",IFERROR(INDEX(INDIRECT("vd_emp_"&amp;$A259&amp;"_"&amp;H$1&amp;"_tab"),$B259+1,$C259+1)*IF($A259=2020,1,INDEX(INDIRECT("vd_ml_"&amp;$A259&amp;"_"&amp;H$1&amp;"_tab"),$B259+1,$C259+1)),0))</f>
        <v>0</v>
      </c>
      <c r="I259" s="331">
        <f ca="1"/>
        <v>0</v>
      </c>
      <c r="J259" s="25" cm="1">
        <f t="array" aca="1" ref="J259" ca="1">IF(A259="","",SUMPRODUCT(TRANSPOSE(F259:H259),pass_per_van_by_vptype)*2)</f>
        <v>0</v>
      </c>
      <c r="K259" s="25" cm="1">
        <f t="array" aca="1" ref="K259" ca="1">IF(A259="","",SUMPRODUCT(TRANSPOSE(F259:H259),pass_per_van_by_vptype,rt_miles_avg_by_vanpool_type))</f>
        <v>0</v>
      </c>
    </row>
    <row r="260" spans="1:11" x14ac:dyDescent="0.45">
      <c r="A260" s="331">
        <v>2035</v>
      </c>
      <c r="B260" s="331">
        <v>9</v>
      </c>
      <c r="C260" s="331">
        <v>5</v>
      </c>
      <c r="D260" s="331" t="s">
        <v>160</v>
      </c>
      <c r="E260" s="331" t="s">
        <v>156</v>
      </c>
      <c r="F260" s="331" cm="1">
        <f t="array" aca="1" ref="F260" ca="1">IF($B260="","",IFERROR(INDEX(INDIRECT("vd_emp_"&amp;$A260&amp;"_"&amp;F$1&amp;"_tab"),$B260+1,$C260+1)*IF($A260=2020,1,INDEX(INDIRECT("vd_ml_"&amp;$A260&amp;"_"&amp;F$1&amp;"_tab"),$B260+1,$C260+1)),0))</f>
        <v>0</v>
      </c>
      <c r="G260" s="331" cm="1">
        <f t="array" aca="1" ref="G260" ca="1">IF($B260="","",IFERROR(INDEX(INDIRECT("vd_emp_"&amp;$A260&amp;"_"&amp;G$1&amp;"_tab"),$B260+1,$C260+1)*IF($A260=2020,1,INDEX(INDIRECT("vd_ml_"&amp;$A260&amp;"_"&amp;G$1&amp;"_tab"),$B260+1,$C260+1)),0))</f>
        <v>0</v>
      </c>
      <c r="H260" s="331" cm="1">
        <f t="array" aca="1" ref="H260" ca="1">IF($B260="","",IFERROR(INDEX(INDIRECT("vd_emp_"&amp;$A260&amp;"_"&amp;H$1&amp;"_tab"),$B260+1,$C260+1)*IF($A260=2020,1,INDEX(INDIRECT("vd_ml_"&amp;$A260&amp;"_"&amp;H$1&amp;"_tab"),$B260+1,$C260+1)),0))</f>
        <v>0</v>
      </c>
      <c r="I260" s="331">
        <f ca="1"/>
        <v>0</v>
      </c>
      <c r="J260" s="25" cm="1">
        <f t="array" aca="1" ref="J260" ca="1">IF(A260="","",SUMPRODUCT(TRANSPOSE(F260:H260),pass_per_van_by_vptype)*2)</f>
        <v>0</v>
      </c>
      <c r="K260" s="25" cm="1">
        <f t="array" aca="1" ref="K260" ca="1">IF(A260="","",SUMPRODUCT(TRANSPOSE(F260:H260),pass_per_van_by_vptype,rt_miles_avg_by_vanpool_type))</f>
        <v>0</v>
      </c>
    </row>
    <row r="261" spans="1:11" x14ac:dyDescent="0.45">
      <c r="A261" s="331">
        <v>2035</v>
      </c>
      <c r="B261" s="331">
        <v>9</v>
      </c>
      <c r="C261" s="331">
        <v>6</v>
      </c>
      <c r="D261" s="331" t="s">
        <v>160</v>
      </c>
      <c r="E261" s="331" t="s">
        <v>157</v>
      </c>
      <c r="F261" s="331" cm="1">
        <f t="array" aca="1" ref="F261" ca="1">IF($B261="","",IFERROR(INDEX(INDIRECT("vd_emp_"&amp;$A261&amp;"_"&amp;F$1&amp;"_tab"),$B261+1,$C261+1)*IF($A261=2020,1,INDEX(INDIRECT("vd_ml_"&amp;$A261&amp;"_"&amp;F$1&amp;"_tab"),$B261+1,$C261+1)),0))</f>
        <v>0</v>
      </c>
      <c r="G261" s="331" cm="1">
        <f t="array" aca="1" ref="G261" ca="1">IF($B261="","",IFERROR(INDEX(INDIRECT("vd_emp_"&amp;$A261&amp;"_"&amp;G$1&amp;"_tab"),$B261+1,$C261+1)*IF($A261=2020,1,INDEX(INDIRECT("vd_ml_"&amp;$A261&amp;"_"&amp;G$1&amp;"_tab"),$B261+1,$C261+1)),0))</f>
        <v>5.0288195397565385</v>
      </c>
      <c r="H261" s="331" cm="1">
        <f t="array" aca="1" ref="H261" ca="1">IF($B261="","",IFERROR(INDEX(INDIRECT("vd_emp_"&amp;$A261&amp;"_"&amp;H$1&amp;"_tab"),$B261+1,$C261+1)*IF($A261=2020,1,INDEX(INDIRECT("vd_ml_"&amp;$A261&amp;"_"&amp;H$1&amp;"_tab"),$B261+1,$C261+1)),0))</f>
        <v>4.0230556318052306</v>
      </c>
      <c r="I261" s="331">
        <f ca="1"/>
        <v>9.0518751715617682</v>
      </c>
      <c r="J261" s="25" cm="1">
        <f t="array" aca="1" ref="J261" ca="1">IF(A261="","",SUMPRODUCT(TRANSPOSE(F261:H261),pass_per_van_by_vptype)*2)</f>
        <v>96.113143052653101</v>
      </c>
      <c r="K261" s="25" cm="1">
        <f t="array" aca="1" ref="K261" ca="1">IF(A261="","",SUMPRODUCT(TRANSPOSE(F261:H261),pass_per_van_by_vptype,rt_miles_avg_by_vanpool_type))</f>
        <v>4079.0256248158298</v>
      </c>
    </row>
    <row r="262" spans="1:11" x14ac:dyDescent="0.45">
      <c r="A262" s="331">
        <v>2035</v>
      </c>
      <c r="B262" s="331">
        <v>9</v>
      </c>
      <c r="C262" s="331">
        <v>7</v>
      </c>
      <c r="D262" s="331" t="s">
        <v>160</v>
      </c>
      <c r="E262" s="331" t="s">
        <v>158</v>
      </c>
      <c r="F262" s="331" cm="1">
        <f t="array" aca="1" ref="F262" ca="1">IF($B262="","",IFERROR(INDEX(INDIRECT("vd_emp_"&amp;$A262&amp;"_"&amp;F$1&amp;"_tab"),$B262+1,$C262+1)*IF($A262=2020,1,INDEX(INDIRECT("vd_ml_"&amp;$A262&amp;"_"&amp;F$1&amp;"_tab"),$B262+1,$C262+1)),0))</f>
        <v>0</v>
      </c>
      <c r="G262" s="331" cm="1">
        <f t="array" aca="1" ref="G262" ca="1">IF($B262="","",IFERROR(INDEX(INDIRECT("vd_emp_"&amp;$A262&amp;"_"&amp;G$1&amp;"_tab"),$B262+1,$C262+1)*IF($A262=2020,1,INDEX(INDIRECT("vd_ml_"&amp;$A262&amp;"_"&amp;G$1&amp;"_tab"),$B262+1,$C262+1)),0))</f>
        <v>0</v>
      </c>
      <c r="H262" s="331" cm="1">
        <f t="array" aca="1" ref="H262" ca="1">IF($B262="","",IFERROR(INDEX(INDIRECT("vd_emp_"&amp;$A262&amp;"_"&amp;H$1&amp;"_tab"),$B262+1,$C262+1)*IF($A262=2020,1,INDEX(INDIRECT("vd_ml_"&amp;$A262&amp;"_"&amp;H$1&amp;"_tab"),$B262+1,$C262+1)),0))</f>
        <v>0</v>
      </c>
      <c r="I262" s="331">
        <f ca="1"/>
        <v>0</v>
      </c>
      <c r="J262" s="25" cm="1">
        <f t="array" aca="1" ref="J262" ca="1">IF(A262="","",SUMPRODUCT(TRANSPOSE(F262:H262),pass_per_van_by_vptype)*2)</f>
        <v>0</v>
      </c>
      <c r="K262" s="25" cm="1">
        <f t="array" aca="1" ref="K262" ca="1">IF(A262="","",SUMPRODUCT(TRANSPOSE(F262:H262),pass_per_van_by_vptype,rt_miles_avg_by_vanpool_type))</f>
        <v>0</v>
      </c>
    </row>
    <row r="263" spans="1:11" x14ac:dyDescent="0.45">
      <c r="A263" s="331">
        <v>2035</v>
      </c>
      <c r="B263" s="331">
        <v>9</v>
      </c>
      <c r="C263" s="331">
        <v>8</v>
      </c>
      <c r="D263" s="331" t="s">
        <v>160</v>
      </c>
      <c r="E263" s="331" t="s">
        <v>159</v>
      </c>
      <c r="F263" s="331" cm="1">
        <f t="array" aca="1" ref="F263" ca="1">IF($B263="","",IFERROR(INDEX(INDIRECT("vd_emp_"&amp;$A263&amp;"_"&amp;F$1&amp;"_tab"),$B263+1,$C263+1)*IF($A263=2020,1,INDEX(INDIRECT("vd_ml_"&amp;$A263&amp;"_"&amp;F$1&amp;"_tab"),$B263+1,$C263+1)),0))</f>
        <v>0</v>
      </c>
      <c r="G263" s="331" cm="1">
        <f t="array" aca="1" ref="G263" ca="1">IF($B263="","",IFERROR(INDEX(INDIRECT("vd_emp_"&amp;$A263&amp;"_"&amp;G$1&amp;"_tab"),$B263+1,$C263+1)*IF($A263=2020,1,INDEX(INDIRECT("vd_ml_"&amp;$A263&amp;"_"&amp;G$1&amp;"_tab"),$B263+1,$C263+1)),0))</f>
        <v>0</v>
      </c>
      <c r="H263" s="331" cm="1">
        <f t="array" aca="1" ref="H263" ca="1">IF($B263="","",IFERROR(INDEX(INDIRECT("vd_emp_"&amp;$A263&amp;"_"&amp;H$1&amp;"_tab"),$B263+1,$C263+1)*IF($A263=2020,1,INDEX(INDIRECT("vd_ml_"&amp;$A263&amp;"_"&amp;H$1&amp;"_tab"),$B263+1,$C263+1)),0))</f>
        <v>0</v>
      </c>
      <c r="I263" s="331">
        <f ca="1"/>
        <v>0</v>
      </c>
      <c r="J263" s="25" cm="1">
        <f t="array" aca="1" ref="J263" ca="1">IF(A263="","",SUMPRODUCT(TRANSPOSE(F263:H263),pass_per_van_by_vptype)*2)</f>
        <v>0</v>
      </c>
      <c r="K263" s="25" cm="1">
        <f t="array" aca="1" ref="K263" ca="1">IF(A263="","",SUMPRODUCT(TRANSPOSE(F263:H263),pass_per_van_by_vptype,rt_miles_avg_by_vanpool_type))</f>
        <v>0</v>
      </c>
    </row>
    <row r="264" spans="1:11" x14ac:dyDescent="0.45">
      <c r="A264" s="331">
        <v>2035</v>
      </c>
      <c r="B264" s="331">
        <v>9</v>
      </c>
      <c r="C264" s="331">
        <v>9</v>
      </c>
      <c r="D264" s="331" t="s">
        <v>160</v>
      </c>
      <c r="E264" s="331" t="s">
        <v>160</v>
      </c>
      <c r="F264" s="331" cm="1">
        <f t="array" aca="1" ref="F264" ca="1">IF($B264="","",IFERROR(INDEX(INDIRECT("vd_emp_"&amp;$A264&amp;"_"&amp;F$1&amp;"_tab"),$B264+1,$C264+1)*IF($A264=2020,1,INDEX(INDIRECT("vd_ml_"&amp;$A264&amp;"_"&amp;F$1&amp;"_tab"),$B264+1,$C264+1)),0))</f>
        <v>0</v>
      </c>
      <c r="G264" s="331" cm="1">
        <f t="array" aca="1" ref="G264" ca="1">IF($B264="","",IFERROR(INDEX(INDIRECT("vd_emp_"&amp;$A264&amp;"_"&amp;G$1&amp;"_tab"),$B264+1,$C264+1)*IF($A264=2020,1,INDEX(INDIRECT("vd_ml_"&amp;$A264&amp;"_"&amp;G$1&amp;"_tab"),$B264+1,$C264+1)),0))</f>
        <v>0</v>
      </c>
      <c r="H264" s="331" cm="1">
        <f t="array" aca="1" ref="H264" ca="1">IF($B264="","",IFERROR(INDEX(INDIRECT("vd_emp_"&amp;$A264&amp;"_"&amp;H$1&amp;"_tab"),$B264+1,$C264+1)*IF($A264=2020,1,INDEX(INDIRECT("vd_ml_"&amp;$A264&amp;"_"&amp;H$1&amp;"_tab"),$B264+1,$C264+1)),0))</f>
        <v>0</v>
      </c>
      <c r="I264" s="331">
        <f ca="1"/>
        <v>0</v>
      </c>
      <c r="J264" s="25" cm="1">
        <f t="array" aca="1" ref="J264" ca="1">IF(A264="","",SUMPRODUCT(TRANSPOSE(F264:H264),pass_per_van_by_vptype)*2)</f>
        <v>0</v>
      </c>
      <c r="K264" s="25" cm="1">
        <f t="array" aca="1" ref="K264" ca="1">IF(A264="","",SUMPRODUCT(TRANSPOSE(F264:H264),pass_per_van_by_vptype,rt_miles_avg_by_vanpool_type))</f>
        <v>0</v>
      </c>
    </row>
    <row r="265" spans="1:11" x14ac:dyDescent="0.45">
      <c r="A265" s="331">
        <v>2035</v>
      </c>
      <c r="B265" s="331">
        <v>9</v>
      </c>
      <c r="C265" s="331">
        <v>10</v>
      </c>
      <c r="D265" s="331" t="s">
        <v>160</v>
      </c>
      <c r="E265" s="331" t="s">
        <v>161</v>
      </c>
      <c r="F265" s="331" cm="1">
        <f t="array" aca="1" ref="F265" ca="1">IF($B265="","",IFERROR(INDEX(INDIRECT("vd_emp_"&amp;$A265&amp;"_"&amp;F$1&amp;"_tab"),$B265+1,$C265+1)*IF($A265=2020,1,INDEX(INDIRECT("vd_ml_"&amp;$A265&amp;"_"&amp;F$1&amp;"_tab"),$B265+1,$C265+1)),0))</f>
        <v>0</v>
      </c>
      <c r="G265" s="331" cm="1">
        <f t="array" aca="1" ref="G265" ca="1">IF($B265="","",IFERROR(INDEX(INDIRECT("vd_emp_"&amp;$A265&amp;"_"&amp;G$1&amp;"_tab"),$B265+1,$C265+1)*IF($A265=2020,1,INDEX(INDIRECT("vd_ml_"&amp;$A265&amp;"_"&amp;G$1&amp;"_tab"),$B265+1,$C265+1)),0))</f>
        <v>0</v>
      </c>
      <c r="H265" s="331" cm="1">
        <f t="array" aca="1" ref="H265" ca="1">IF($B265="","",IFERROR(INDEX(INDIRECT("vd_emp_"&amp;$A265&amp;"_"&amp;H$1&amp;"_tab"),$B265+1,$C265+1)*IF($A265=2020,1,INDEX(INDIRECT("vd_ml_"&amp;$A265&amp;"_"&amp;H$1&amp;"_tab"),$B265+1,$C265+1)),0))</f>
        <v>0</v>
      </c>
      <c r="I265" s="331">
        <f ca="1"/>
        <v>0</v>
      </c>
      <c r="J265" s="25" cm="1">
        <f t="array" aca="1" ref="J265" ca="1">IF(A265="","",SUMPRODUCT(TRANSPOSE(F265:H265),pass_per_van_by_vptype)*2)</f>
        <v>0</v>
      </c>
      <c r="K265" s="25" cm="1">
        <f t="array" aca="1" ref="K265" ca="1">IF(A265="","",SUMPRODUCT(TRANSPOSE(F265:H265),pass_per_van_by_vptype,rt_miles_avg_by_vanpool_type))</f>
        <v>0</v>
      </c>
    </row>
    <row r="266" spans="1:11" x14ac:dyDescent="0.45">
      <c r="A266" s="331">
        <v>2035</v>
      </c>
      <c r="B266" s="331">
        <v>9</v>
      </c>
      <c r="C266" s="331">
        <v>11</v>
      </c>
      <c r="D266" s="331" t="s">
        <v>160</v>
      </c>
      <c r="E266" s="331" t="s">
        <v>162</v>
      </c>
      <c r="F266" s="331" cm="1">
        <f t="array" aca="1" ref="F266" ca="1">IF($B266="","",IFERROR(INDEX(INDIRECT("vd_emp_"&amp;$A266&amp;"_"&amp;F$1&amp;"_tab"),$B266+1,$C266+1)*IF($A266=2020,1,INDEX(INDIRECT("vd_ml_"&amp;$A266&amp;"_"&amp;F$1&amp;"_tab"),$B266+1,$C266+1)),0))</f>
        <v>0</v>
      </c>
      <c r="G266" s="331" cm="1">
        <f t="array" aca="1" ref="G266" ca="1">IF($B266="","",IFERROR(INDEX(INDIRECT("vd_emp_"&amp;$A266&amp;"_"&amp;G$1&amp;"_tab"),$B266+1,$C266+1)*IF($A266=2020,1,INDEX(INDIRECT("vd_ml_"&amp;$A266&amp;"_"&amp;G$1&amp;"_tab"),$B266+1,$C266+1)),0))</f>
        <v>0</v>
      </c>
      <c r="H266" s="331" cm="1">
        <f t="array" aca="1" ref="H266" ca="1">IF($B266="","",IFERROR(INDEX(INDIRECT("vd_emp_"&amp;$A266&amp;"_"&amp;H$1&amp;"_tab"),$B266+1,$C266+1)*IF($A266=2020,1,INDEX(INDIRECT("vd_ml_"&amp;$A266&amp;"_"&amp;H$1&amp;"_tab"),$B266+1,$C266+1)),0))</f>
        <v>0</v>
      </c>
      <c r="I266" s="331">
        <f ca="1"/>
        <v>0</v>
      </c>
      <c r="J266" s="25" cm="1">
        <f t="array" aca="1" ref="J266" ca="1">IF(A266="","",SUMPRODUCT(TRANSPOSE(F266:H266),pass_per_van_by_vptype)*2)</f>
        <v>0</v>
      </c>
      <c r="K266" s="25" cm="1">
        <f t="array" aca="1" ref="K266" ca="1">IF(A266="","",SUMPRODUCT(TRANSPOSE(F266:H266),pass_per_van_by_vptype,rt_miles_avg_by_vanpool_type))</f>
        <v>0</v>
      </c>
    </row>
    <row r="267" spans="1:11" x14ac:dyDescent="0.45">
      <c r="A267" s="331">
        <v>2035</v>
      </c>
      <c r="B267" s="331">
        <v>10</v>
      </c>
      <c r="C267" s="331">
        <v>0</v>
      </c>
      <c r="D267" s="331" t="s">
        <v>161</v>
      </c>
      <c r="E267" s="331" t="s">
        <v>151</v>
      </c>
      <c r="F267" s="331" cm="1">
        <f t="array" aca="1" ref="F267" ca="1">IF($B267="","",IFERROR(INDEX(INDIRECT("vd_emp_"&amp;$A267&amp;"_"&amp;F$1&amp;"_tab"),$B267+1,$C267+1)*IF($A267=2020,1,INDEX(INDIRECT("vd_ml_"&amp;$A267&amp;"_"&amp;F$1&amp;"_tab"),$B267+1,$C267+1)),0))</f>
        <v>1.3936867273709586</v>
      </c>
      <c r="G267" s="331" cm="1">
        <f t="array" aca="1" ref="G267" ca="1">IF($B267="","",IFERROR(INDEX(INDIRECT("vd_emp_"&amp;$A267&amp;"_"&amp;G$1&amp;"_tab"),$B267+1,$C267+1)*IF($A267=2020,1,INDEX(INDIRECT("vd_ml_"&amp;$A267&amp;"_"&amp;G$1&amp;"_tab"),$B267+1,$C267+1)),0))</f>
        <v>0</v>
      </c>
      <c r="H267" s="331" cm="1">
        <f t="array" aca="1" ref="H267" ca="1">IF($B267="","",IFERROR(INDEX(INDIRECT("vd_emp_"&amp;$A267&amp;"_"&amp;H$1&amp;"_tab"),$B267+1,$C267+1)*IF($A267=2020,1,INDEX(INDIRECT("vd_ml_"&amp;$A267&amp;"_"&amp;H$1&amp;"_tab"),$B267+1,$C267+1)),0))</f>
        <v>0</v>
      </c>
      <c r="I267" s="331">
        <f ca="1"/>
        <v>1.3936867273709586</v>
      </c>
      <c r="J267" s="25" cm="1">
        <f t="array" aca="1" ref="J267" ca="1">IF(A267="","",SUMPRODUCT(TRANSPOSE(F267:H267),pass_per_van_by_vptype)*2)</f>
        <v>14.347638098618923</v>
      </c>
      <c r="K267" s="25" cm="1">
        <f t="array" aca="1" ref="K267" ca="1">IF(A267="","",SUMPRODUCT(TRANSPOSE(F267:H267),pass_per_van_by_vptype,rt_miles_avg_by_vanpool_type))</f>
        <v>653.38962360984794</v>
      </c>
    </row>
    <row r="268" spans="1:11" x14ac:dyDescent="0.45">
      <c r="A268" s="331">
        <v>2035</v>
      </c>
      <c r="B268" s="331">
        <v>10</v>
      </c>
      <c r="C268" s="331">
        <v>1</v>
      </c>
      <c r="D268" s="331" t="s">
        <v>161</v>
      </c>
      <c r="E268" s="331" t="s">
        <v>152</v>
      </c>
      <c r="F268" s="331" cm="1">
        <f t="array" aca="1" ref="F268" ca="1">IF($B268="","",IFERROR(INDEX(INDIRECT("vd_emp_"&amp;$A268&amp;"_"&amp;F$1&amp;"_tab"),$B268+1,$C268+1)*IF($A268=2020,1,INDEX(INDIRECT("vd_ml_"&amp;$A268&amp;"_"&amp;F$1&amp;"_tab"),$B268+1,$C268+1)),0))</f>
        <v>0</v>
      </c>
      <c r="G268" s="331" cm="1">
        <f t="array" aca="1" ref="G268" ca="1">IF($B268="","",IFERROR(INDEX(INDIRECT("vd_emp_"&amp;$A268&amp;"_"&amp;G$1&amp;"_tab"),$B268+1,$C268+1)*IF($A268=2020,1,INDEX(INDIRECT("vd_ml_"&amp;$A268&amp;"_"&amp;G$1&amp;"_tab"),$B268+1,$C268+1)),0))</f>
        <v>0</v>
      </c>
      <c r="H268" s="331" cm="1">
        <f t="array" aca="1" ref="H268" ca="1">IF($B268="","",IFERROR(INDEX(INDIRECT("vd_emp_"&amp;$A268&amp;"_"&amp;H$1&amp;"_tab"),$B268+1,$C268+1)*IF($A268=2020,1,INDEX(INDIRECT("vd_ml_"&amp;$A268&amp;"_"&amp;H$1&amp;"_tab"),$B268+1,$C268+1)),0))</f>
        <v>1.3414091947005446</v>
      </c>
      <c r="I268" s="331">
        <f ca="1"/>
        <v>1.3414091947005446</v>
      </c>
      <c r="J268" s="25" cm="1">
        <f t="array" aca="1" ref="J268" ca="1">IF(A268="","",SUMPRODUCT(TRANSPOSE(F268:H268),pass_per_van_by_vptype)*2)</f>
        <v>14.737036399754649</v>
      </c>
      <c r="K268" s="25" cm="1">
        <f t="array" aca="1" ref="K268" ca="1">IF(A268="","",SUMPRODUCT(TRANSPOSE(F268:H268),pass_per_van_by_vptype,rt_miles_avg_by_vanpool_type))</f>
        <v>602.62488010571758</v>
      </c>
    </row>
    <row r="269" spans="1:11" x14ac:dyDescent="0.45">
      <c r="A269" s="331">
        <v>2035</v>
      </c>
      <c r="B269" s="331">
        <v>10</v>
      </c>
      <c r="C269" s="331">
        <v>2</v>
      </c>
      <c r="D269" s="331" t="s">
        <v>161</v>
      </c>
      <c r="E269" s="331" t="s">
        <v>153</v>
      </c>
      <c r="F269" s="331" cm="1">
        <f t="array" aca="1" ref="F269" ca="1">IF($B269="","",IFERROR(INDEX(INDIRECT("vd_emp_"&amp;$A269&amp;"_"&amp;F$1&amp;"_tab"),$B269+1,$C269+1)*IF($A269=2020,1,INDEX(INDIRECT("vd_ml_"&amp;$A269&amp;"_"&amp;F$1&amp;"_tab"),$B269+1,$C269+1)),0))</f>
        <v>0</v>
      </c>
      <c r="G269" s="331" cm="1">
        <f t="array" aca="1" ref="G269" ca="1">IF($B269="","",IFERROR(INDEX(INDIRECT("vd_emp_"&amp;$A269&amp;"_"&amp;G$1&amp;"_tab"),$B269+1,$C269+1)*IF($A269=2020,1,INDEX(INDIRECT("vd_ml_"&amp;$A269&amp;"_"&amp;G$1&amp;"_tab"),$B269+1,$C269+1)),0))</f>
        <v>0</v>
      </c>
      <c r="H269" s="331" cm="1">
        <f t="array" aca="1" ref="H269" ca="1">IF($B269="","",IFERROR(INDEX(INDIRECT("vd_emp_"&amp;$A269&amp;"_"&amp;H$1&amp;"_tab"),$B269+1,$C269+1)*IF($A269=2020,1,INDEX(INDIRECT("vd_ml_"&amp;$A269&amp;"_"&amp;H$1&amp;"_tab"),$B269+1,$C269+1)),0))</f>
        <v>0</v>
      </c>
      <c r="I269" s="331">
        <f ca="1"/>
        <v>0</v>
      </c>
      <c r="J269" s="25" cm="1">
        <f t="array" aca="1" ref="J269" ca="1">IF(A269="","",SUMPRODUCT(TRANSPOSE(F269:H269),pass_per_van_by_vptype)*2)</f>
        <v>0</v>
      </c>
      <c r="K269" s="25" cm="1">
        <f t="array" aca="1" ref="K269" ca="1">IF(A269="","",SUMPRODUCT(TRANSPOSE(F269:H269),pass_per_van_by_vptype,rt_miles_avg_by_vanpool_type))</f>
        <v>0</v>
      </c>
    </row>
    <row r="270" spans="1:11" x14ac:dyDescent="0.45">
      <c r="A270" s="331">
        <v>2035</v>
      </c>
      <c r="B270" s="331">
        <v>10</v>
      </c>
      <c r="C270" s="331">
        <v>3</v>
      </c>
      <c r="D270" s="331" t="s">
        <v>161</v>
      </c>
      <c r="E270" s="331" t="s">
        <v>154</v>
      </c>
      <c r="F270" s="331" cm="1">
        <f t="array" aca="1" ref="F270" ca="1">IF($B270="","",IFERROR(INDEX(INDIRECT("vd_emp_"&amp;$A270&amp;"_"&amp;F$1&amp;"_tab"),$B270+1,$C270+1)*IF($A270=2020,1,INDEX(INDIRECT("vd_ml_"&amp;$A270&amp;"_"&amp;F$1&amp;"_tab"),$B270+1,$C270+1)),0))</f>
        <v>0</v>
      </c>
      <c r="G270" s="331" cm="1">
        <f t="array" aca="1" ref="G270" ca="1">IF($B270="","",IFERROR(INDEX(INDIRECT("vd_emp_"&amp;$A270&amp;"_"&amp;G$1&amp;"_tab"),$B270+1,$C270+1)*IF($A270=2020,1,INDEX(INDIRECT("vd_ml_"&amp;$A270&amp;"_"&amp;G$1&amp;"_tab"),$B270+1,$C270+1)),0))</f>
        <v>0</v>
      </c>
      <c r="H270" s="331" cm="1">
        <f t="array" aca="1" ref="H270" ca="1">IF($B270="","",IFERROR(INDEX(INDIRECT("vd_emp_"&amp;$A270&amp;"_"&amp;H$1&amp;"_tab"),$B270+1,$C270+1)*IF($A270=2020,1,INDEX(INDIRECT("vd_ml_"&amp;$A270&amp;"_"&amp;H$1&amp;"_tab"),$B270+1,$C270+1)),0))</f>
        <v>0</v>
      </c>
      <c r="I270" s="331">
        <f ca="1"/>
        <v>0</v>
      </c>
      <c r="J270" s="25" cm="1">
        <f t="array" aca="1" ref="J270" ca="1">IF(A270="","",SUMPRODUCT(TRANSPOSE(F270:H270),pass_per_van_by_vptype)*2)</f>
        <v>0</v>
      </c>
      <c r="K270" s="25" cm="1">
        <f t="array" aca="1" ref="K270" ca="1">IF(A270="","",SUMPRODUCT(TRANSPOSE(F270:H270),pass_per_van_by_vptype,rt_miles_avg_by_vanpool_type))</f>
        <v>0</v>
      </c>
    </row>
    <row r="271" spans="1:11" x14ac:dyDescent="0.45">
      <c r="A271" s="331">
        <v>2035</v>
      </c>
      <c r="B271" s="331">
        <v>10</v>
      </c>
      <c r="C271" s="331">
        <v>4</v>
      </c>
      <c r="D271" s="331" t="s">
        <v>161</v>
      </c>
      <c r="E271" s="331" t="s">
        <v>155</v>
      </c>
      <c r="F271" s="331" cm="1">
        <f t="array" aca="1" ref="F271" ca="1">IF($B271="","",IFERROR(INDEX(INDIRECT("vd_emp_"&amp;$A271&amp;"_"&amp;F$1&amp;"_tab"),$B271+1,$C271+1)*IF($A271=2020,1,INDEX(INDIRECT("vd_ml_"&amp;$A271&amp;"_"&amp;F$1&amp;"_tab"),$B271+1,$C271+1)),0))</f>
        <v>0</v>
      </c>
      <c r="G271" s="331" cm="1">
        <f t="array" aca="1" ref="G271" ca="1">IF($B271="","",IFERROR(INDEX(INDIRECT("vd_emp_"&amp;$A271&amp;"_"&amp;G$1&amp;"_tab"),$B271+1,$C271+1)*IF($A271=2020,1,INDEX(INDIRECT("vd_ml_"&amp;$A271&amp;"_"&amp;G$1&amp;"_tab"),$B271+1,$C271+1)),0))</f>
        <v>0</v>
      </c>
      <c r="H271" s="331" cm="1">
        <f t="array" aca="1" ref="H271" ca="1">IF($B271="","",IFERROR(INDEX(INDIRECT("vd_emp_"&amp;$A271&amp;"_"&amp;H$1&amp;"_tab"),$B271+1,$C271+1)*IF($A271=2020,1,INDEX(INDIRECT("vd_ml_"&amp;$A271&amp;"_"&amp;H$1&amp;"_tab"),$B271+1,$C271+1)),0))</f>
        <v>0</v>
      </c>
      <c r="I271" s="331">
        <f ca="1"/>
        <v>0</v>
      </c>
      <c r="J271" s="25" cm="1">
        <f t="array" aca="1" ref="J271" ca="1">IF(A271="","",SUMPRODUCT(TRANSPOSE(F271:H271),pass_per_van_by_vptype)*2)</f>
        <v>0</v>
      </c>
      <c r="K271" s="25" cm="1">
        <f t="array" aca="1" ref="K271" ca="1">IF(A271="","",SUMPRODUCT(TRANSPOSE(F271:H271),pass_per_van_by_vptype,rt_miles_avg_by_vanpool_type))</f>
        <v>0</v>
      </c>
    </row>
    <row r="272" spans="1:11" x14ac:dyDescent="0.45">
      <c r="A272" s="331">
        <v>2035</v>
      </c>
      <c r="B272" s="331">
        <v>10</v>
      </c>
      <c r="C272" s="331">
        <v>5</v>
      </c>
      <c r="D272" s="331" t="s">
        <v>161</v>
      </c>
      <c r="E272" s="331" t="s">
        <v>156</v>
      </c>
      <c r="F272" s="331" cm="1">
        <f t="array" aca="1" ref="F272" ca="1">IF($B272="","",IFERROR(INDEX(INDIRECT("vd_emp_"&amp;$A272&amp;"_"&amp;F$1&amp;"_tab"),$B272+1,$C272+1)*IF($A272=2020,1,INDEX(INDIRECT("vd_ml_"&amp;$A272&amp;"_"&amp;F$1&amp;"_tab"),$B272+1,$C272+1)),0))</f>
        <v>0</v>
      </c>
      <c r="G272" s="331" cm="1">
        <f t="array" aca="1" ref="G272" ca="1">IF($B272="","",IFERROR(INDEX(INDIRECT("vd_emp_"&amp;$A272&amp;"_"&amp;G$1&amp;"_tab"),$B272+1,$C272+1)*IF($A272=2020,1,INDEX(INDIRECT("vd_ml_"&amp;$A272&amp;"_"&amp;G$1&amp;"_tab"),$B272+1,$C272+1)),0))</f>
        <v>0</v>
      </c>
      <c r="H272" s="331" cm="1">
        <f t="array" aca="1" ref="H272" ca="1">IF($B272="","",IFERROR(INDEX(INDIRECT("vd_emp_"&amp;$A272&amp;"_"&amp;H$1&amp;"_tab"),$B272+1,$C272+1)*IF($A272=2020,1,INDEX(INDIRECT("vd_ml_"&amp;$A272&amp;"_"&amp;H$1&amp;"_tab"),$B272+1,$C272+1)),0))</f>
        <v>0</v>
      </c>
      <c r="I272" s="331">
        <f ca="1"/>
        <v>0</v>
      </c>
      <c r="J272" s="25" cm="1">
        <f t="array" aca="1" ref="J272" ca="1">IF(A272="","",SUMPRODUCT(TRANSPOSE(F272:H272),pass_per_van_by_vptype)*2)</f>
        <v>0</v>
      </c>
      <c r="K272" s="25" cm="1">
        <f t="array" aca="1" ref="K272" ca="1">IF(A272="","",SUMPRODUCT(TRANSPOSE(F272:H272),pass_per_van_by_vptype,rt_miles_avg_by_vanpool_type))</f>
        <v>0</v>
      </c>
    </row>
    <row r="273" spans="1:11" x14ac:dyDescent="0.45">
      <c r="A273" s="331">
        <v>2035</v>
      </c>
      <c r="B273" s="331">
        <v>10</v>
      </c>
      <c r="C273" s="331">
        <v>6</v>
      </c>
      <c r="D273" s="331" t="s">
        <v>161</v>
      </c>
      <c r="E273" s="331" t="s">
        <v>157</v>
      </c>
      <c r="F273" s="331" cm="1">
        <f t="array" aca="1" ref="F273" ca="1">IF($B273="","",IFERROR(INDEX(INDIRECT("vd_emp_"&amp;$A273&amp;"_"&amp;F$1&amp;"_tab"),$B273+1,$C273+1)*IF($A273=2020,1,INDEX(INDIRECT("vd_ml_"&amp;$A273&amp;"_"&amp;F$1&amp;"_tab"),$B273+1,$C273+1)),0))</f>
        <v>0</v>
      </c>
      <c r="G273" s="331" cm="1">
        <f t="array" aca="1" ref="G273" ca="1">IF($B273="","",IFERROR(INDEX(INDIRECT("vd_emp_"&amp;$A273&amp;"_"&amp;G$1&amp;"_tab"),$B273+1,$C273+1)*IF($A273=2020,1,INDEX(INDIRECT("vd_ml_"&amp;$A273&amp;"_"&amp;G$1&amp;"_tab"),$B273+1,$C273+1)),0))</f>
        <v>0</v>
      </c>
      <c r="H273" s="331" cm="1">
        <f t="array" aca="1" ref="H273" ca="1">IF($B273="","",IFERROR(INDEX(INDIRECT("vd_emp_"&amp;$A273&amp;"_"&amp;H$1&amp;"_tab"),$B273+1,$C273+1)*IF($A273=2020,1,INDEX(INDIRECT("vd_ml_"&amp;$A273&amp;"_"&amp;H$1&amp;"_tab"),$B273+1,$C273+1)),0))</f>
        <v>0</v>
      </c>
      <c r="I273" s="331">
        <f ca="1"/>
        <v>0</v>
      </c>
      <c r="J273" s="25" cm="1">
        <f t="array" aca="1" ref="J273" ca="1">IF(A273="","",SUMPRODUCT(TRANSPOSE(F273:H273),pass_per_van_by_vptype)*2)</f>
        <v>0</v>
      </c>
      <c r="K273" s="25" cm="1">
        <f t="array" aca="1" ref="K273" ca="1">IF(A273="","",SUMPRODUCT(TRANSPOSE(F273:H273),pass_per_van_by_vptype,rt_miles_avg_by_vanpool_type))</f>
        <v>0</v>
      </c>
    </row>
    <row r="274" spans="1:11" x14ac:dyDescent="0.45">
      <c r="A274" s="331">
        <v>2035</v>
      </c>
      <c r="B274" s="331">
        <v>10</v>
      </c>
      <c r="C274" s="331">
        <v>7</v>
      </c>
      <c r="D274" s="331" t="s">
        <v>161</v>
      </c>
      <c r="E274" s="331" t="s">
        <v>158</v>
      </c>
      <c r="F274" s="331" cm="1">
        <f t="array" aca="1" ref="F274" ca="1">IF($B274="","",IFERROR(INDEX(INDIRECT("vd_emp_"&amp;$A274&amp;"_"&amp;F$1&amp;"_tab"),$B274+1,$C274+1)*IF($A274=2020,1,INDEX(INDIRECT("vd_ml_"&amp;$A274&amp;"_"&amp;F$1&amp;"_tab"),$B274+1,$C274+1)),0))</f>
        <v>0</v>
      </c>
      <c r="G274" s="331" cm="1">
        <f t="array" aca="1" ref="G274" ca="1">IF($B274="","",IFERROR(INDEX(INDIRECT("vd_emp_"&amp;$A274&amp;"_"&amp;G$1&amp;"_tab"),$B274+1,$C274+1)*IF($A274=2020,1,INDEX(INDIRECT("vd_ml_"&amp;$A274&amp;"_"&amp;G$1&amp;"_tab"),$B274+1,$C274+1)),0))</f>
        <v>0</v>
      </c>
      <c r="H274" s="331" cm="1">
        <f t="array" aca="1" ref="H274" ca="1">IF($B274="","",IFERROR(INDEX(INDIRECT("vd_emp_"&amp;$A274&amp;"_"&amp;H$1&amp;"_tab"),$B274+1,$C274+1)*IF($A274=2020,1,INDEX(INDIRECT("vd_ml_"&amp;$A274&amp;"_"&amp;H$1&amp;"_tab"),$B274+1,$C274+1)),0))</f>
        <v>0</v>
      </c>
      <c r="I274" s="331">
        <f ca="1"/>
        <v>0</v>
      </c>
      <c r="J274" s="25" cm="1">
        <f t="array" aca="1" ref="J274" ca="1">IF(A274="","",SUMPRODUCT(TRANSPOSE(F274:H274),pass_per_van_by_vptype)*2)</f>
        <v>0</v>
      </c>
      <c r="K274" s="25" cm="1">
        <f t="array" aca="1" ref="K274" ca="1">IF(A274="","",SUMPRODUCT(TRANSPOSE(F274:H274),pass_per_van_by_vptype,rt_miles_avg_by_vanpool_type))</f>
        <v>0</v>
      </c>
    </row>
    <row r="275" spans="1:11" x14ac:dyDescent="0.45">
      <c r="A275" s="331">
        <v>2035</v>
      </c>
      <c r="B275" s="331">
        <v>10</v>
      </c>
      <c r="C275" s="331">
        <v>8</v>
      </c>
      <c r="D275" s="331" t="s">
        <v>161</v>
      </c>
      <c r="E275" s="331" t="s">
        <v>159</v>
      </c>
      <c r="F275" s="331" cm="1">
        <f t="array" aca="1" ref="F275" ca="1">IF($B275="","",IFERROR(INDEX(INDIRECT("vd_emp_"&amp;$A275&amp;"_"&amp;F$1&amp;"_tab"),$B275+1,$C275+1)*IF($A275=2020,1,INDEX(INDIRECT("vd_ml_"&amp;$A275&amp;"_"&amp;F$1&amp;"_tab"),$B275+1,$C275+1)),0))</f>
        <v>0</v>
      </c>
      <c r="G275" s="331" cm="1">
        <f t="array" aca="1" ref="G275" ca="1">IF($B275="","",IFERROR(INDEX(INDIRECT("vd_emp_"&amp;$A275&amp;"_"&amp;G$1&amp;"_tab"),$B275+1,$C275+1)*IF($A275=2020,1,INDEX(INDIRECT("vd_ml_"&amp;$A275&amp;"_"&amp;G$1&amp;"_tab"),$B275+1,$C275+1)),0))</f>
        <v>0</v>
      </c>
      <c r="H275" s="331" cm="1">
        <f t="array" aca="1" ref="H275" ca="1">IF($B275="","",IFERROR(INDEX(INDIRECT("vd_emp_"&amp;$A275&amp;"_"&amp;H$1&amp;"_tab"),$B275+1,$C275+1)*IF($A275=2020,1,INDEX(INDIRECT("vd_ml_"&amp;$A275&amp;"_"&amp;H$1&amp;"_tab"),$B275+1,$C275+1)),0))</f>
        <v>0</v>
      </c>
      <c r="I275" s="331">
        <f ca="1"/>
        <v>0</v>
      </c>
      <c r="J275" s="25" cm="1">
        <f t="array" aca="1" ref="J275" ca="1">IF(A275="","",SUMPRODUCT(TRANSPOSE(F275:H275),pass_per_van_by_vptype)*2)</f>
        <v>0</v>
      </c>
      <c r="K275" s="25" cm="1">
        <f t="array" aca="1" ref="K275" ca="1">IF(A275="","",SUMPRODUCT(TRANSPOSE(F275:H275),pass_per_van_by_vptype,rt_miles_avg_by_vanpool_type))</f>
        <v>0</v>
      </c>
    </row>
    <row r="276" spans="1:11" x14ac:dyDescent="0.45">
      <c r="A276" s="331">
        <v>2035</v>
      </c>
      <c r="B276" s="331">
        <v>10</v>
      </c>
      <c r="C276" s="331">
        <v>9</v>
      </c>
      <c r="D276" s="331" t="s">
        <v>161</v>
      </c>
      <c r="E276" s="331" t="s">
        <v>160</v>
      </c>
      <c r="F276" s="331" cm="1">
        <f t="array" aca="1" ref="F276" ca="1">IF($B276="","",IFERROR(INDEX(INDIRECT("vd_emp_"&amp;$A276&amp;"_"&amp;F$1&amp;"_tab"),$B276+1,$C276+1)*IF($A276=2020,1,INDEX(INDIRECT("vd_ml_"&amp;$A276&amp;"_"&amp;F$1&amp;"_tab"),$B276+1,$C276+1)),0))</f>
        <v>0</v>
      </c>
      <c r="G276" s="331" cm="1">
        <f t="array" aca="1" ref="G276" ca="1">IF($B276="","",IFERROR(INDEX(INDIRECT("vd_emp_"&amp;$A276&amp;"_"&amp;G$1&amp;"_tab"),$B276+1,$C276+1)*IF($A276=2020,1,INDEX(INDIRECT("vd_ml_"&amp;$A276&amp;"_"&amp;G$1&amp;"_tab"),$B276+1,$C276+1)),0))</f>
        <v>0</v>
      </c>
      <c r="H276" s="331" cm="1">
        <f t="array" aca="1" ref="H276" ca="1">IF($B276="","",IFERROR(INDEX(INDIRECT("vd_emp_"&amp;$A276&amp;"_"&amp;H$1&amp;"_tab"),$B276+1,$C276+1)*IF($A276=2020,1,INDEX(INDIRECT("vd_ml_"&amp;$A276&amp;"_"&amp;H$1&amp;"_tab"),$B276+1,$C276+1)),0))</f>
        <v>0</v>
      </c>
      <c r="I276" s="331">
        <f ca="1"/>
        <v>0</v>
      </c>
      <c r="J276" s="25" cm="1">
        <f t="array" aca="1" ref="J276" ca="1">IF(A276="","",SUMPRODUCT(TRANSPOSE(F276:H276),pass_per_van_by_vptype)*2)</f>
        <v>0</v>
      </c>
      <c r="K276" s="25" cm="1">
        <f t="array" aca="1" ref="K276" ca="1">IF(A276="","",SUMPRODUCT(TRANSPOSE(F276:H276),pass_per_van_by_vptype,rt_miles_avg_by_vanpool_type))</f>
        <v>0</v>
      </c>
    </row>
    <row r="277" spans="1:11" x14ac:dyDescent="0.45">
      <c r="A277" s="331">
        <v>2035</v>
      </c>
      <c r="B277" s="331">
        <v>10</v>
      </c>
      <c r="C277" s="331">
        <v>10</v>
      </c>
      <c r="D277" s="331" t="s">
        <v>161</v>
      </c>
      <c r="E277" s="331" t="s">
        <v>161</v>
      </c>
      <c r="F277" s="331" cm="1">
        <f t="array" aca="1" ref="F277" ca="1">IF($B277="","",IFERROR(INDEX(INDIRECT("vd_emp_"&amp;$A277&amp;"_"&amp;F$1&amp;"_tab"),$B277+1,$C277+1)*IF($A277=2020,1,INDEX(INDIRECT("vd_ml_"&amp;$A277&amp;"_"&amp;F$1&amp;"_tab"),$B277+1,$C277+1)),0))</f>
        <v>0</v>
      </c>
      <c r="G277" s="331" cm="1">
        <f t="array" aca="1" ref="G277" ca="1">IF($B277="","",IFERROR(INDEX(INDIRECT("vd_emp_"&amp;$A277&amp;"_"&amp;G$1&amp;"_tab"),$B277+1,$C277+1)*IF($A277=2020,1,INDEX(INDIRECT("vd_ml_"&amp;$A277&amp;"_"&amp;G$1&amp;"_tab"),$B277+1,$C277+1)),0))</f>
        <v>0</v>
      </c>
      <c r="H277" s="331" cm="1">
        <f t="array" aca="1" ref="H277" ca="1">IF($B277="","",IFERROR(INDEX(INDIRECT("vd_emp_"&amp;$A277&amp;"_"&amp;H$1&amp;"_tab"),$B277+1,$C277+1)*IF($A277=2020,1,INDEX(INDIRECT("vd_ml_"&amp;$A277&amp;"_"&amp;H$1&amp;"_tab"),$B277+1,$C277+1)),0))</f>
        <v>0</v>
      </c>
      <c r="I277" s="331">
        <f ca="1"/>
        <v>0</v>
      </c>
      <c r="J277" s="25" cm="1">
        <f t="array" aca="1" ref="J277" ca="1">IF(A277="","",SUMPRODUCT(TRANSPOSE(F277:H277),pass_per_van_by_vptype)*2)</f>
        <v>0</v>
      </c>
      <c r="K277" s="25" cm="1">
        <f t="array" aca="1" ref="K277" ca="1">IF(A277="","",SUMPRODUCT(TRANSPOSE(F277:H277),pass_per_van_by_vptype,rt_miles_avg_by_vanpool_type))</f>
        <v>0</v>
      </c>
    </row>
    <row r="278" spans="1:11" x14ac:dyDescent="0.45">
      <c r="A278" s="331">
        <v>2035</v>
      </c>
      <c r="B278" s="331">
        <v>10</v>
      </c>
      <c r="C278" s="331">
        <v>11</v>
      </c>
      <c r="D278" s="331" t="s">
        <v>161</v>
      </c>
      <c r="E278" s="331" t="s">
        <v>162</v>
      </c>
      <c r="F278" s="331" cm="1">
        <f t="array" aca="1" ref="F278" ca="1">IF($B278="","",IFERROR(INDEX(INDIRECT("vd_emp_"&amp;$A278&amp;"_"&amp;F$1&amp;"_tab"),$B278+1,$C278+1)*IF($A278=2020,1,INDEX(INDIRECT("vd_ml_"&amp;$A278&amp;"_"&amp;F$1&amp;"_tab"),$B278+1,$C278+1)),0))</f>
        <v>0</v>
      </c>
      <c r="G278" s="331" cm="1">
        <f t="array" aca="1" ref="G278" ca="1">IF($B278="","",IFERROR(INDEX(INDIRECT("vd_emp_"&amp;$A278&amp;"_"&amp;G$1&amp;"_tab"),$B278+1,$C278+1)*IF($A278=2020,1,INDEX(INDIRECT("vd_ml_"&amp;$A278&amp;"_"&amp;G$1&amp;"_tab"),$B278+1,$C278+1)),0))</f>
        <v>0</v>
      </c>
      <c r="H278" s="331" cm="1">
        <f t="array" aca="1" ref="H278" ca="1">IF($B278="","",IFERROR(INDEX(INDIRECT("vd_emp_"&amp;$A278&amp;"_"&amp;H$1&amp;"_tab"),$B278+1,$C278+1)*IF($A278=2020,1,INDEX(INDIRECT("vd_ml_"&amp;$A278&amp;"_"&amp;H$1&amp;"_tab"),$B278+1,$C278+1)),0))</f>
        <v>0</v>
      </c>
      <c r="I278" s="331">
        <f ca="1"/>
        <v>0</v>
      </c>
      <c r="J278" s="25" cm="1">
        <f t="array" aca="1" ref="J278" ca="1">IF(A278="","",SUMPRODUCT(TRANSPOSE(F278:H278),pass_per_van_by_vptype)*2)</f>
        <v>0</v>
      </c>
      <c r="K278" s="25" cm="1">
        <f t="array" aca="1" ref="K278" ca="1">IF(A278="","",SUMPRODUCT(TRANSPOSE(F278:H278),pass_per_van_by_vptype,rt_miles_avg_by_vanpool_type))</f>
        <v>0</v>
      </c>
    </row>
    <row r="279" spans="1:11" x14ac:dyDescent="0.45">
      <c r="A279" s="331">
        <v>2035</v>
      </c>
      <c r="B279" s="331">
        <v>11</v>
      </c>
      <c r="C279" s="331">
        <v>0</v>
      </c>
      <c r="D279" s="331" t="s">
        <v>162</v>
      </c>
      <c r="E279" s="331" t="s">
        <v>151</v>
      </c>
      <c r="F279" s="331" cm="1">
        <f t="array" aca="1" ref="F279" ca="1">IF($B279="","",IFERROR(INDEX(INDIRECT("vd_emp_"&amp;$A279&amp;"_"&amp;F$1&amp;"_tab"),$B279+1,$C279+1)*IF($A279=2020,1,INDEX(INDIRECT("vd_ml_"&amp;$A279&amp;"_"&amp;F$1&amp;"_tab"),$B279+1,$C279+1)),0))</f>
        <v>0</v>
      </c>
      <c r="G279" s="331" cm="1">
        <f t="array" aca="1" ref="G279" ca="1">IF($B279="","",IFERROR(INDEX(INDIRECT("vd_emp_"&amp;$A279&amp;"_"&amp;G$1&amp;"_tab"),$B279+1,$C279+1)*IF($A279=2020,1,INDEX(INDIRECT("vd_ml_"&amp;$A279&amp;"_"&amp;G$1&amp;"_tab"),$B279+1,$C279+1)),0))</f>
        <v>0</v>
      </c>
      <c r="H279" s="331" cm="1">
        <f t="array" aca="1" ref="H279" ca="1">IF($B279="","",IFERROR(INDEX(INDIRECT("vd_emp_"&amp;$A279&amp;"_"&amp;H$1&amp;"_tab"),$B279+1,$C279+1)*IF($A279=2020,1,INDEX(INDIRECT("vd_ml_"&amp;$A279&amp;"_"&amp;H$1&amp;"_tab"),$B279+1,$C279+1)),0))</f>
        <v>0</v>
      </c>
      <c r="I279" s="331">
        <f ca="1"/>
        <v>0</v>
      </c>
      <c r="J279" s="25" cm="1">
        <f t="array" aca="1" ref="J279" ca="1">IF(A279="","",SUMPRODUCT(TRANSPOSE(F279:H279),pass_per_van_by_vptype)*2)</f>
        <v>0</v>
      </c>
      <c r="K279" s="25" cm="1">
        <f t="array" aca="1" ref="K279" ca="1">IF(A279="","",SUMPRODUCT(TRANSPOSE(F279:H279),pass_per_van_by_vptype,rt_miles_avg_by_vanpool_type))</f>
        <v>0</v>
      </c>
    </row>
    <row r="280" spans="1:11" x14ac:dyDescent="0.45">
      <c r="A280" s="331">
        <v>2035</v>
      </c>
      <c r="B280" s="331">
        <v>11</v>
      </c>
      <c r="C280" s="331">
        <v>1</v>
      </c>
      <c r="D280" s="331" t="s">
        <v>162</v>
      </c>
      <c r="E280" s="331" t="s">
        <v>152</v>
      </c>
      <c r="F280" s="331" cm="1">
        <f t="array" aca="1" ref="F280" ca="1">IF($B280="","",IFERROR(INDEX(INDIRECT("vd_emp_"&amp;$A280&amp;"_"&amp;F$1&amp;"_tab"),$B280+1,$C280+1)*IF($A280=2020,1,INDEX(INDIRECT("vd_ml_"&amp;$A280&amp;"_"&amp;F$1&amp;"_tab"),$B280+1,$C280+1)),0))</f>
        <v>0</v>
      </c>
      <c r="G280" s="331" cm="1">
        <f t="array" aca="1" ref="G280" ca="1">IF($B280="","",IFERROR(INDEX(INDIRECT("vd_emp_"&amp;$A280&amp;"_"&amp;G$1&amp;"_tab"),$B280+1,$C280+1)*IF($A280=2020,1,INDEX(INDIRECT("vd_ml_"&amp;$A280&amp;"_"&amp;G$1&amp;"_tab"),$B280+1,$C280+1)),0))</f>
        <v>0</v>
      </c>
      <c r="H280" s="331" cm="1">
        <f t="array" aca="1" ref="H280" ca="1">IF($B280="","",IFERROR(INDEX(INDIRECT("vd_emp_"&amp;$A280&amp;"_"&amp;H$1&amp;"_tab"),$B280+1,$C280+1)*IF($A280=2020,1,INDEX(INDIRECT("vd_ml_"&amp;$A280&amp;"_"&amp;H$1&amp;"_tab"),$B280+1,$C280+1)),0))</f>
        <v>0</v>
      </c>
      <c r="I280" s="331">
        <f ca="1"/>
        <v>0</v>
      </c>
      <c r="J280" s="25" cm="1">
        <f t="array" aca="1" ref="J280" ca="1">IF(A280="","",SUMPRODUCT(TRANSPOSE(F280:H280),pass_per_van_by_vptype)*2)</f>
        <v>0</v>
      </c>
      <c r="K280" s="25" cm="1">
        <f t="array" aca="1" ref="K280" ca="1">IF(A280="","",SUMPRODUCT(TRANSPOSE(F280:H280),pass_per_van_by_vptype,rt_miles_avg_by_vanpool_type))</f>
        <v>0</v>
      </c>
    </row>
    <row r="281" spans="1:11" x14ac:dyDescent="0.45">
      <c r="A281" s="331">
        <v>2035</v>
      </c>
      <c r="B281" s="331">
        <v>11</v>
      </c>
      <c r="C281" s="331">
        <v>2</v>
      </c>
      <c r="D281" s="331" t="s">
        <v>162</v>
      </c>
      <c r="E281" s="331" t="s">
        <v>153</v>
      </c>
      <c r="F281" s="331" cm="1">
        <f t="array" aca="1" ref="F281" ca="1">IF($B281="","",IFERROR(INDEX(INDIRECT("vd_emp_"&amp;$A281&amp;"_"&amp;F$1&amp;"_tab"),$B281+1,$C281+1)*IF($A281=2020,1,INDEX(INDIRECT("vd_ml_"&amp;$A281&amp;"_"&amp;F$1&amp;"_tab"),$B281+1,$C281+1)),0))</f>
        <v>0</v>
      </c>
      <c r="G281" s="331" cm="1">
        <f t="array" aca="1" ref="G281" ca="1">IF($B281="","",IFERROR(INDEX(INDIRECT("vd_emp_"&amp;$A281&amp;"_"&amp;G$1&amp;"_tab"),$B281+1,$C281+1)*IF($A281=2020,1,INDEX(INDIRECT("vd_ml_"&amp;$A281&amp;"_"&amp;G$1&amp;"_tab"),$B281+1,$C281+1)),0))</f>
        <v>0</v>
      </c>
      <c r="H281" s="331" cm="1">
        <f t="array" aca="1" ref="H281" ca="1">IF($B281="","",IFERROR(INDEX(INDIRECT("vd_emp_"&amp;$A281&amp;"_"&amp;H$1&amp;"_tab"),$B281+1,$C281+1)*IF($A281=2020,1,INDEX(INDIRECT("vd_ml_"&amp;$A281&amp;"_"&amp;H$1&amp;"_tab"),$B281+1,$C281+1)),0))</f>
        <v>0</v>
      </c>
      <c r="I281" s="331">
        <f ca="1"/>
        <v>0</v>
      </c>
      <c r="J281" s="25" cm="1">
        <f t="array" aca="1" ref="J281" ca="1">IF(A281="","",SUMPRODUCT(TRANSPOSE(F281:H281),pass_per_van_by_vptype)*2)</f>
        <v>0</v>
      </c>
      <c r="K281" s="25" cm="1">
        <f t="array" aca="1" ref="K281" ca="1">IF(A281="","",SUMPRODUCT(TRANSPOSE(F281:H281),pass_per_van_by_vptype,rt_miles_avg_by_vanpool_type))</f>
        <v>0</v>
      </c>
    </row>
    <row r="282" spans="1:11" x14ac:dyDescent="0.45">
      <c r="A282" s="331">
        <v>2035</v>
      </c>
      <c r="B282" s="331">
        <v>11</v>
      </c>
      <c r="C282" s="331">
        <v>3</v>
      </c>
      <c r="D282" s="331" t="s">
        <v>162</v>
      </c>
      <c r="E282" s="331" t="s">
        <v>154</v>
      </c>
      <c r="F282" s="331" cm="1">
        <f t="array" aca="1" ref="F282" ca="1">IF($B282="","",IFERROR(INDEX(INDIRECT("vd_emp_"&amp;$A282&amp;"_"&amp;F$1&amp;"_tab"),$B282+1,$C282+1)*IF($A282=2020,1,INDEX(INDIRECT("vd_ml_"&amp;$A282&amp;"_"&amp;F$1&amp;"_tab"),$B282+1,$C282+1)),0))</f>
        <v>0</v>
      </c>
      <c r="G282" s="331" cm="1">
        <f t="array" aca="1" ref="G282" ca="1">IF($B282="","",IFERROR(INDEX(INDIRECT("vd_emp_"&amp;$A282&amp;"_"&amp;G$1&amp;"_tab"),$B282+1,$C282+1)*IF($A282=2020,1,INDEX(INDIRECT("vd_ml_"&amp;$A282&amp;"_"&amp;G$1&amp;"_tab"),$B282+1,$C282+1)),0))</f>
        <v>0</v>
      </c>
      <c r="H282" s="331" cm="1">
        <f t="array" aca="1" ref="H282" ca="1">IF($B282="","",IFERROR(INDEX(INDIRECT("vd_emp_"&amp;$A282&amp;"_"&amp;H$1&amp;"_tab"),$B282+1,$C282+1)*IF($A282=2020,1,INDEX(INDIRECT("vd_ml_"&amp;$A282&amp;"_"&amp;H$1&amp;"_tab"),$B282+1,$C282+1)),0))</f>
        <v>0</v>
      </c>
      <c r="I282" s="331">
        <f ca="1"/>
        <v>0</v>
      </c>
      <c r="J282" s="25" cm="1">
        <f t="array" aca="1" ref="J282" ca="1">IF(A282="","",SUMPRODUCT(TRANSPOSE(F282:H282),pass_per_van_by_vptype)*2)</f>
        <v>0</v>
      </c>
      <c r="K282" s="25" cm="1">
        <f t="array" aca="1" ref="K282" ca="1">IF(A282="","",SUMPRODUCT(TRANSPOSE(F282:H282),pass_per_van_by_vptype,rt_miles_avg_by_vanpool_type))</f>
        <v>0</v>
      </c>
    </row>
    <row r="283" spans="1:11" x14ac:dyDescent="0.45">
      <c r="A283" s="331">
        <v>2035</v>
      </c>
      <c r="B283" s="331">
        <v>11</v>
      </c>
      <c r="C283" s="331">
        <v>4</v>
      </c>
      <c r="D283" s="331" t="s">
        <v>162</v>
      </c>
      <c r="E283" s="331" t="s">
        <v>155</v>
      </c>
      <c r="F283" s="331" cm="1">
        <f t="array" aca="1" ref="F283" ca="1">IF($B283="","",IFERROR(INDEX(INDIRECT("vd_emp_"&amp;$A283&amp;"_"&amp;F$1&amp;"_tab"),$B283+1,$C283+1)*IF($A283=2020,1,INDEX(INDIRECT("vd_ml_"&amp;$A283&amp;"_"&amp;F$1&amp;"_tab"),$B283+1,$C283+1)),0))</f>
        <v>0</v>
      </c>
      <c r="G283" s="331" cm="1">
        <f t="array" aca="1" ref="G283" ca="1">IF($B283="","",IFERROR(INDEX(INDIRECT("vd_emp_"&amp;$A283&amp;"_"&amp;G$1&amp;"_tab"),$B283+1,$C283+1)*IF($A283=2020,1,INDEX(INDIRECT("vd_ml_"&amp;$A283&amp;"_"&amp;G$1&amp;"_tab"),$B283+1,$C283+1)),0))</f>
        <v>0</v>
      </c>
      <c r="H283" s="331" cm="1">
        <f t="array" aca="1" ref="H283" ca="1">IF($B283="","",IFERROR(INDEX(INDIRECT("vd_emp_"&amp;$A283&amp;"_"&amp;H$1&amp;"_tab"),$B283+1,$C283+1)*IF($A283=2020,1,INDEX(INDIRECT("vd_ml_"&amp;$A283&amp;"_"&amp;H$1&amp;"_tab"),$B283+1,$C283+1)),0))</f>
        <v>0</v>
      </c>
      <c r="I283" s="331">
        <f ca="1"/>
        <v>0</v>
      </c>
      <c r="J283" s="25" cm="1">
        <f t="array" aca="1" ref="J283" ca="1">IF(A283="","",SUMPRODUCT(TRANSPOSE(F283:H283),pass_per_van_by_vptype)*2)</f>
        <v>0</v>
      </c>
      <c r="K283" s="25" cm="1">
        <f t="array" aca="1" ref="K283" ca="1">IF(A283="","",SUMPRODUCT(TRANSPOSE(F283:H283),pass_per_van_by_vptype,rt_miles_avg_by_vanpool_type))</f>
        <v>0</v>
      </c>
    </row>
    <row r="284" spans="1:11" x14ac:dyDescent="0.45">
      <c r="A284" s="331">
        <v>2035</v>
      </c>
      <c r="B284" s="331">
        <v>11</v>
      </c>
      <c r="C284" s="331">
        <v>5</v>
      </c>
      <c r="D284" s="331" t="s">
        <v>162</v>
      </c>
      <c r="E284" s="331" t="s">
        <v>156</v>
      </c>
      <c r="F284" s="331" cm="1">
        <f t="array" aca="1" ref="F284" ca="1">IF($B284="","",IFERROR(INDEX(INDIRECT("vd_emp_"&amp;$A284&amp;"_"&amp;F$1&amp;"_tab"),$B284+1,$C284+1)*IF($A284=2020,1,INDEX(INDIRECT("vd_ml_"&amp;$A284&amp;"_"&amp;F$1&amp;"_tab"),$B284+1,$C284+1)),0))</f>
        <v>0</v>
      </c>
      <c r="G284" s="331" cm="1">
        <f t="array" aca="1" ref="G284" ca="1">IF($B284="","",IFERROR(INDEX(INDIRECT("vd_emp_"&amp;$A284&amp;"_"&amp;G$1&amp;"_tab"),$B284+1,$C284+1)*IF($A284=2020,1,INDEX(INDIRECT("vd_ml_"&amp;$A284&amp;"_"&amp;G$1&amp;"_tab"),$B284+1,$C284+1)),0))</f>
        <v>0</v>
      </c>
      <c r="H284" s="331" cm="1">
        <f t="array" aca="1" ref="H284" ca="1">IF($B284="","",IFERROR(INDEX(INDIRECT("vd_emp_"&amp;$A284&amp;"_"&amp;H$1&amp;"_tab"),$B284+1,$C284+1)*IF($A284=2020,1,INDEX(INDIRECT("vd_ml_"&amp;$A284&amp;"_"&amp;H$1&amp;"_tab"),$B284+1,$C284+1)),0))</f>
        <v>0</v>
      </c>
      <c r="I284" s="331">
        <f ca="1"/>
        <v>0</v>
      </c>
      <c r="J284" s="25" cm="1">
        <f t="array" aca="1" ref="J284" ca="1">IF(A284="","",SUMPRODUCT(TRANSPOSE(F284:H284),pass_per_van_by_vptype)*2)</f>
        <v>0</v>
      </c>
      <c r="K284" s="25" cm="1">
        <f t="array" aca="1" ref="K284" ca="1">IF(A284="","",SUMPRODUCT(TRANSPOSE(F284:H284),pass_per_van_by_vptype,rt_miles_avg_by_vanpool_type))</f>
        <v>0</v>
      </c>
    </row>
    <row r="285" spans="1:11" x14ac:dyDescent="0.45">
      <c r="A285" s="331">
        <v>2035</v>
      </c>
      <c r="B285" s="331">
        <v>11</v>
      </c>
      <c r="C285" s="331">
        <v>6</v>
      </c>
      <c r="D285" s="331" t="s">
        <v>162</v>
      </c>
      <c r="E285" s="331" t="s">
        <v>157</v>
      </c>
      <c r="F285" s="331" cm="1">
        <f t="array" aca="1" ref="F285" ca="1">IF($B285="","",IFERROR(INDEX(INDIRECT("vd_emp_"&amp;$A285&amp;"_"&amp;F$1&amp;"_tab"),$B285+1,$C285+1)*IF($A285=2020,1,INDEX(INDIRECT("vd_ml_"&amp;$A285&amp;"_"&amp;F$1&amp;"_tab"),$B285+1,$C285+1)),0))</f>
        <v>0</v>
      </c>
      <c r="G285" s="331" cm="1">
        <f t="array" aca="1" ref="G285" ca="1">IF($B285="","",IFERROR(INDEX(INDIRECT("vd_emp_"&amp;$A285&amp;"_"&amp;G$1&amp;"_tab"),$B285+1,$C285+1)*IF($A285=2020,1,INDEX(INDIRECT("vd_ml_"&amp;$A285&amp;"_"&amp;G$1&amp;"_tab"),$B285+1,$C285+1)),0))</f>
        <v>0</v>
      </c>
      <c r="H285" s="331" cm="1">
        <f t="array" aca="1" ref="H285" ca="1">IF($B285="","",IFERROR(INDEX(INDIRECT("vd_emp_"&amp;$A285&amp;"_"&amp;H$1&amp;"_tab"),$B285+1,$C285+1)*IF($A285=2020,1,INDEX(INDIRECT("vd_ml_"&amp;$A285&amp;"_"&amp;H$1&amp;"_tab"),$B285+1,$C285+1)),0))</f>
        <v>0</v>
      </c>
      <c r="I285" s="331">
        <f ca="1"/>
        <v>0</v>
      </c>
      <c r="J285" s="25" cm="1">
        <f t="array" aca="1" ref="J285" ca="1">IF(A285="","",SUMPRODUCT(TRANSPOSE(F285:H285),pass_per_van_by_vptype)*2)</f>
        <v>0</v>
      </c>
      <c r="K285" s="25" cm="1">
        <f t="array" aca="1" ref="K285" ca="1">IF(A285="","",SUMPRODUCT(TRANSPOSE(F285:H285),pass_per_van_by_vptype,rt_miles_avg_by_vanpool_type))</f>
        <v>0</v>
      </c>
    </row>
    <row r="286" spans="1:11" x14ac:dyDescent="0.45">
      <c r="A286" s="331">
        <v>2035</v>
      </c>
      <c r="B286" s="331">
        <v>11</v>
      </c>
      <c r="C286" s="331">
        <v>7</v>
      </c>
      <c r="D286" s="331" t="s">
        <v>162</v>
      </c>
      <c r="E286" s="331" t="s">
        <v>158</v>
      </c>
      <c r="F286" s="331" cm="1">
        <f t="array" aca="1" ref="F286" ca="1">IF($B286="","",IFERROR(INDEX(INDIRECT("vd_emp_"&amp;$A286&amp;"_"&amp;F$1&amp;"_tab"),$B286+1,$C286+1)*IF($A286=2020,1,INDEX(INDIRECT("vd_ml_"&amp;$A286&amp;"_"&amp;F$1&amp;"_tab"),$B286+1,$C286+1)),0))</f>
        <v>0</v>
      </c>
      <c r="G286" s="331" cm="1">
        <f t="array" aca="1" ref="G286" ca="1">IF($B286="","",IFERROR(INDEX(INDIRECT("vd_emp_"&amp;$A286&amp;"_"&amp;G$1&amp;"_tab"),$B286+1,$C286+1)*IF($A286=2020,1,INDEX(INDIRECT("vd_ml_"&amp;$A286&amp;"_"&amp;G$1&amp;"_tab"),$B286+1,$C286+1)),0))</f>
        <v>0</v>
      </c>
      <c r="H286" s="331" cm="1">
        <f t="array" aca="1" ref="H286" ca="1">IF($B286="","",IFERROR(INDEX(INDIRECT("vd_emp_"&amp;$A286&amp;"_"&amp;H$1&amp;"_tab"),$B286+1,$C286+1)*IF($A286=2020,1,INDEX(INDIRECT("vd_ml_"&amp;$A286&amp;"_"&amp;H$1&amp;"_tab"),$B286+1,$C286+1)),0))</f>
        <v>0</v>
      </c>
      <c r="I286" s="331">
        <f ca="1"/>
        <v>0</v>
      </c>
      <c r="J286" s="25" cm="1">
        <f t="array" aca="1" ref="J286" ca="1">IF(A286="","",SUMPRODUCT(TRANSPOSE(F286:H286),pass_per_van_by_vptype)*2)</f>
        <v>0</v>
      </c>
      <c r="K286" s="25" cm="1">
        <f t="array" aca="1" ref="K286" ca="1">IF(A286="","",SUMPRODUCT(TRANSPOSE(F286:H286),pass_per_van_by_vptype,rt_miles_avg_by_vanpool_type))</f>
        <v>0</v>
      </c>
    </row>
    <row r="287" spans="1:11" x14ac:dyDescent="0.45">
      <c r="A287" s="331">
        <v>2035</v>
      </c>
      <c r="B287" s="331">
        <v>11</v>
      </c>
      <c r="C287" s="331">
        <v>8</v>
      </c>
      <c r="D287" s="331" t="s">
        <v>162</v>
      </c>
      <c r="E287" s="331" t="s">
        <v>159</v>
      </c>
      <c r="F287" s="331" cm="1">
        <f t="array" aca="1" ref="F287" ca="1">IF($B287="","",IFERROR(INDEX(INDIRECT("vd_emp_"&amp;$A287&amp;"_"&amp;F$1&amp;"_tab"),$B287+1,$C287+1)*IF($A287=2020,1,INDEX(INDIRECT("vd_ml_"&amp;$A287&amp;"_"&amp;F$1&amp;"_tab"),$B287+1,$C287+1)),0))</f>
        <v>0</v>
      </c>
      <c r="G287" s="331" cm="1">
        <f t="array" aca="1" ref="G287" ca="1">IF($B287="","",IFERROR(INDEX(INDIRECT("vd_emp_"&amp;$A287&amp;"_"&amp;G$1&amp;"_tab"),$B287+1,$C287+1)*IF($A287=2020,1,INDEX(INDIRECT("vd_ml_"&amp;$A287&amp;"_"&amp;G$1&amp;"_tab"),$B287+1,$C287+1)),0))</f>
        <v>0</v>
      </c>
      <c r="H287" s="331" cm="1">
        <f t="array" aca="1" ref="H287" ca="1">IF($B287="","",IFERROR(INDEX(INDIRECT("vd_emp_"&amp;$A287&amp;"_"&amp;H$1&amp;"_tab"),$B287+1,$C287+1)*IF($A287=2020,1,INDEX(INDIRECT("vd_ml_"&amp;$A287&amp;"_"&amp;H$1&amp;"_tab"),$B287+1,$C287+1)),0))</f>
        <v>0</v>
      </c>
      <c r="I287" s="331">
        <f ca="1"/>
        <v>0</v>
      </c>
      <c r="J287" s="25" cm="1">
        <f t="array" aca="1" ref="J287" ca="1">IF(A287="","",SUMPRODUCT(TRANSPOSE(F287:H287),pass_per_van_by_vptype)*2)</f>
        <v>0</v>
      </c>
      <c r="K287" s="25" cm="1">
        <f t="array" aca="1" ref="K287" ca="1">IF(A287="","",SUMPRODUCT(TRANSPOSE(F287:H287),pass_per_van_by_vptype,rt_miles_avg_by_vanpool_type))</f>
        <v>0</v>
      </c>
    </row>
    <row r="288" spans="1:11" x14ac:dyDescent="0.45">
      <c r="A288" s="331">
        <v>2035</v>
      </c>
      <c r="B288" s="331">
        <v>11</v>
      </c>
      <c r="C288" s="331">
        <v>9</v>
      </c>
      <c r="D288" s="331" t="s">
        <v>162</v>
      </c>
      <c r="E288" s="331" t="s">
        <v>160</v>
      </c>
      <c r="F288" s="331" cm="1">
        <f t="array" aca="1" ref="F288" ca="1">IF($B288="","",IFERROR(INDEX(INDIRECT("vd_emp_"&amp;$A288&amp;"_"&amp;F$1&amp;"_tab"),$B288+1,$C288+1)*IF($A288=2020,1,INDEX(INDIRECT("vd_ml_"&amp;$A288&amp;"_"&amp;F$1&amp;"_tab"),$B288+1,$C288+1)),0))</f>
        <v>0</v>
      </c>
      <c r="G288" s="331" cm="1">
        <f t="array" aca="1" ref="G288" ca="1">IF($B288="","",IFERROR(INDEX(INDIRECT("vd_emp_"&amp;$A288&amp;"_"&amp;G$1&amp;"_tab"),$B288+1,$C288+1)*IF($A288=2020,1,INDEX(INDIRECT("vd_ml_"&amp;$A288&amp;"_"&amp;G$1&amp;"_tab"),$B288+1,$C288+1)),0))</f>
        <v>0</v>
      </c>
      <c r="H288" s="331" cm="1">
        <f t="array" aca="1" ref="H288" ca="1">IF($B288="","",IFERROR(INDEX(INDIRECT("vd_emp_"&amp;$A288&amp;"_"&amp;H$1&amp;"_tab"),$B288+1,$C288+1)*IF($A288=2020,1,INDEX(INDIRECT("vd_ml_"&amp;$A288&amp;"_"&amp;H$1&amp;"_tab"),$B288+1,$C288+1)),0))</f>
        <v>0</v>
      </c>
      <c r="I288" s="331">
        <f ca="1"/>
        <v>0</v>
      </c>
      <c r="J288" s="25" cm="1">
        <f t="array" aca="1" ref="J288" ca="1">IF(A288="","",SUMPRODUCT(TRANSPOSE(F288:H288),pass_per_van_by_vptype)*2)</f>
        <v>0</v>
      </c>
      <c r="K288" s="25" cm="1">
        <f t="array" aca="1" ref="K288" ca="1">IF(A288="","",SUMPRODUCT(TRANSPOSE(F288:H288),pass_per_van_by_vptype,rt_miles_avg_by_vanpool_type))</f>
        <v>0</v>
      </c>
    </row>
    <row r="289" spans="1:11" x14ac:dyDescent="0.45">
      <c r="A289" s="331">
        <v>2035</v>
      </c>
      <c r="B289" s="331">
        <v>11</v>
      </c>
      <c r="C289" s="331">
        <v>10</v>
      </c>
      <c r="D289" s="331" t="s">
        <v>162</v>
      </c>
      <c r="E289" s="331" t="s">
        <v>161</v>
      </c>
      <c r="F289" s="331" cm="1">
        <f t="array" aca="1" ref="F289" ca="1">IF($B289="","",IFERROR(INDEX(INDIRECT("vd_emp_"&amp;$A289&amp;"_"&amp;F$1&amp;"_tab"),$B289+1,$C289+1)*IF($A289=2020,1,INDEX(INDIRECT("vd_ml_"&amp;$A289&amp;"_"&amp;F$1&amp;"_tab"),$B289+1,$C289+1)),0))</f>
        <v>0</v>
      </c>
      <c r="G289" s="331" cm="1">
        <f t="array" aca="1" ref="G289" ca="1">IF($B289="","",IFERROR(INDEX(INDIRECT("vd_emp_"&amp;$A289&amp;"_"&amp;G$1&amp;"_tab"),$B289+1,$C289+1)*IF($A289=2020,1,INDEX(INDIRECT("vd_ml_"&amp;$A289&amp;"_"&amp;G$1&amp;"_tab"),$B289+1,$C289+1)),0))</f>
        <v>0</v>
      </c>
      <c r="H289" s="331" cm="1">
        <f t="array" aca="1" ref="H289" ca="1">IF($B289="","",IFERROR(INDEX(INDIRECT("vd_emp_"&amp;$A289&amp;"_"&amp;H$1&amp;"_tab"),$B289+1,$C289+1)*IF($A289=2020,1,INDEX(INDIRECT("vd_ml_"&amp;$A289&amp;"_"&amp;H$1&amp;"_tab"),$B289+1,$C289+1)),0))</f>
        <v>0</v>
      </c>
      <c r="I289" s="331">
        <f ca="1"/>
        <v>0</v>
      </c>
      <c r="J289" s="25" cm="1">
        <f t="array" aca="1" ref="J289" ca="1">IF(A289="","",SUMPRODUCT(TRANSPOSE(F289:H289),pass_per_van_by_vptype)*2)</f>
        <v>0</v>
      </c>
      <c r="K289" s="25" cm="1">
        <f t="array" aca="1" ref="K289" ca="1">IF(A289="","",SUMPRODUCT(TRANSPOSE(F289:H289),pass_per_van_by_vptype,rt_miles_avg_by_vanpool_type))</f>
        <v>0</v>
      </c>
    </row>
    <row r="290" spans="1:11" x14ac:dyDescent="0.45">
      <c r="A290" s="331">
        <v>2035</v>
      </c>
      <c r="B290" s="331">
        <v>11</v>
      </c>
      <c r="C290" s="331">
        <v>11</v>
      </c>
      <c r="D290" s="331" t="s">
        <v>162</v>
      </c>
      <c r="E290" s="331" t="s">
        <v>162</v>
      </c>
      <c r="F290" s="331" cm="1">
        <f t="array" aca="1" ref="F290" ca="1">IF($B290="","",IFERROR(INDEX(INDIRECT("vd_emp_"&amp;$A290&amp;"_"&amp;F$1&amp;"_tab"),$B290+1,$C290+1)*IF($A290=2020,1,INDEX(INDIRECT("vd_ml_"&amp;$A290&amp;"_"&amp;F$1&amp;"_tab"),$B290+1,$C290+1)),0))</f>
        <v>0</v>
      </c>
      <c r="G290" s="331" cm="1">
        <f t="array" aca="1" ref="G290" ca="1">IF($B290="","",IFERROR(INDEX(INDIRECT("vd_emp_"&amp;$A290&amp;"_"&amp;G$1&amp;"_tab"),$B290+1,$C290+1)*IF($A290=2020,1,INDEX(INDIRECT("vd_ml_"&amp;$A290&amp;"_"&amp;G$1&amp;"_tab"),$B290+1,$C290+1)),0))</f>
        <v>0</v>
      </c>
      <c r="H290" s="331" cm="1">
        <f t="array" aca="1" ref="H290" ca="1">IF($B290="","",IFERROR(INDEX(INDIRECT("vd_emp_"&amp;$A290&amp;"_"&amp;H$1&amp;"_tab"),$B290+1,$C290+1)*IF($A290=2020,1,INDEX(INDIRECT("vd_ml_"&amp;$A290&amp;"_"&amp;H$1&amp;"_tab"),$B290+1,$C290+1)),0))</f>
        <v>0</v>
      </c>
      <c r="I290" s="331">
        <f ca="1"/>
        <v>0</v>
      </c>
      <c r="J290" s="25" cm="1">
        <f t="array" aca="1" ref="J290" ca="1">IF(A290="","",SUMPRODUCT(TRANSPOSE(F290:H290),pass_per_van_by_vptype)*2)</f>
        <v>0</v>
      </c>
      <c r="K290" s="25" cm="1">
        <f t="array" aca="1" ref="K290" ca="1">IF(A290="","",SUMPRODUCT(TRANSPOSE(F290:H290),pass_per_van_by_vptype,rt_miles_avg_by_vanpool_type))</f>
        <v>0</v>
      </c>
    </row>
    <row r="291" spans="1:11" x14ac:dyDescent="0.45">
      <c r="A291" s="331">
        <v>2050</v>
      </c>
      <c r="B291" s="331">
        <v>0</v>
      </c>
      <c r="C291" s="331">
        <v>0</v>
      </c>
      <c r="D291" s="331" t="s">
        <v>151</v>
      </c>
      <c r="E291" s="331" t="s">
        <v>151</v>
      </c>
      <c r="F291" s="331" cm="1">
        <f t="array" aca="1" ref="F291" ca="1">IF($B291="","",IFERROR(INDEX(INDIRECT("vd_emp_"&amp;$A291&amp;"_"&amp;F$1&amp;"_tab"),$B291+1,$C291+1)*IF($A291=2020,1,INDEX(INDIRECT("vd_ml_"&amp;$A291&amp;"_"&amp;F$1&amp;"_tab"),$B291+1,$C291+1)),0))</f>
        <v>1.2206043505815571</v>
      </c>
      <c r="G291" s="331" cm="1">
        <f t="array" aca="1" ref="G291" ca="1">IF($B291="","",IFERROR(INDEX(INDIRECT("vd_emp_"&amp;$A291&amp;"_"&amp;G$1&amp;"_tab"),$B291+1,$C291+1)*IF($A291=2020,1,INDEX(INDIRECT("vd_ml_"&amp;$A291&amp;"_"&amp;G$1&amp;"_tab"),$B291+1,$C291+1)),0))</f>
        <v>0</v>
      </c>
      <c r="H291" s="331" cm="1">
        <f t="array" aca="1" ref="H291" ca="1">IF($B291="","",IFERROR(INDEX(INDIRECT("vd_emp_"&amp;$A291&amp;"_"&amp;H$1&amp;"_tab"),$B291+1,$C291+1)*IF($A291=2020,1,INDEX(INDIRECT("vd_ml_"&amp;$A291&amp;"_"&amp;H$1&amp;"_tab"),$B291+1,$C291+1)),0))</f>
        <v>0</v>
      </c>
      <c r="I291" s="331">
        <f ca="1"/>
        <v>1.2206043505815571</v>
      </c>
      <c r="J291" s="25" cm="1">
        <f t="array" aca="1" ref="J291" ca="1">IF(A291="","",SUMPRODUCT(TRANSPOSE(F291:H291),pass_per_van_by_vptype)*2)</f>
        <v>12.565800577565927</v>
      </c>
      <c r="K291" s="25" cm="1">
        <f t="array" aca="1" ref="K291" ca="1">IF(A291="","",SUMPRODUCT(TRANSPOSE(F291:H291),pass_per_van_by_vptype,rt_miles_avg_by_vanpool_type))</f>
        <v>572.24496835632658</v>
      </c>
    </row>
    <row r="292" spans="1:11" x14ac:dyDescent="0.45">
      <c r="A292" s="331">
        <v>2050</v>
      </c>
      <c r="B292" s="331">
        <v>0</v>
      </c>
      <c r="C292" s="331">
        <v>1</v>
      </c>
      <c r="D292" s="331" t="s">
        <v>151</v>
      </c>
      <c r="E292" s="331" t="s">
        <v>152</v>
      </c>
      <c r="F292" s="331" cm="1">
        <f t="array" aca="1" ref="F292" ca="1">IF($B292="","",IFERROR(INDEX(INDIRECT("vd_emp_"&amp;$A292&amp;"_"&amp;F$1&amp;"_tab"),$B292+1,$C292+1)*IF($A292=2020,1,INDEX(INDIRECT("vd_ml_"&amp;$A292&amp;"_"&amp;F$1&amp;"_tab"),$B292+1,$C292+1)),0))</f>
        <v>3.2167993990522774</v>
      </c>
      <c r="G292" s="331" cm="1">
        <f t="array" aca="1" ref="G292" ca="1">IF($B292="","",IFERROR(INDEX(INDIRECT("vd_emp_"&amp;$A292&amp;"_"&amp;G$1&amp;"_tab"),$B292+1,$C292+1)*IF($A292=2020,1,INDEX(INDIRECT("vd_ml_"&amp;$A292&amp;"_"&amp;G$1&amp;"_tab"),$B292+1,$C292+1)),0))</f>
        <v>2.7295502500109148</v>
      </c>
      <c r="H292" s="331" cm="1">
        <f t="array" aca="1" ref="H292" ca="1">IF($B292="","",IFERROR(INDEX(INDIRECT("vd_emp_"&amp;$A292&amp;"_"&amp;H$1&amp;"_tab"),$B292+1,$C292+1)*IF($A292=2020,1,INDEX(INDIRECT("vd_ml_"&amp;$A292&amp;"_"&amp;H$1&amp;"_tab"),$B292+1,$C292+1)),0))</f>
        <v>18.403613456497204</v>
      </c>
      <c r="I292" s="331">
        <f ca="1"/>
        <v>24.349963105560398</v>
      </c>
      <c r="J292" s="25" cm="1">
        <f t="array" aca="1" ref="J292" ca="1">IF(A292="","",SUMPRODUCT(TRANSPOSE(F292:H292),pass_per_van_by_vptype)*2)</f>
        <v>263.48097488437986</v>
      </c>
      <c r="K292" s="25" cm="1">
        <f t="array" aca="1" ref="K292" ca="1">IF(A292="","",SUMPRODUCT(TRANSPOSE(F292:H292),pass_per_van_by_vptype,rt_miles_avg_by_vanpool_type))</f>
        <v>11008.907115193775</v>
      </c>
    </row>
    <row r="293" spans="1:11" x14ac:dyDescent="0.45">
      <c r="A293" s="331">
        <v>2050</v>
      </c>
      <c r="B293" s="331">
        <v>0</v>
      </c>
      <c r="C293" s="331">
        <v>2</v>
      </c>
      <c r="D293" s="331" t="s">
        <v>151</v>
      </c>
      <c r="E293" s="331" t="s">
        <v>153</v>
      </c>
      <c r="F293" s="331" cm="1">
        <f t="array" aca="1" ref="F293" ca="1">IF($B293="","",IFERROR(INDEX(INDIRECT("vd_emp_"&amp;$A293&amp;"_"&amp;F$1&amp;"_tab"),$B293+1,$C293+1)*IF($A293=2020,1,INDEX(INDIRECT("vd_ml_"&amp;$A293&amp;"_"&amp;F$1&amp;"_tab"),$B293+1,$C293+1)),0))</f>
        <v>0</v>
      </c>
      <c r="G293" s="331" cm="1">
        <f t="array" aca="1" ref="G293" ca="1">IF($B293="","",IFERROR(INDEX(INDIRECT("vd_emp_"&amp;$A293&amp;"_"&amp;G$1&amp;"_tab"),$B293+1,$C293+1)*IF($A293=2020,1,INDEX(INDIRECT("vd_ml_"&amp;$A293&amp;"_"&amp;G$1&amp;"_tab"),$B293+1,$C293+1)),0))</f>
        <v>1.3353896458217935</v>
      </c>
      <c r="H293" s="331" cm="1">
        <f t="array" aca="1" ref="H293" ca="1">IF($B293="","",IFERROR(INDEX(INDIRECT("vd_emp_"&amp;$A293&amp;"_"&amp;H$1&amp;"_tab"),$B293+1,$C293+1)*IF($A293=2020,1,INDEX(INDIRECT("vd_ml_"&amp;$A293&amp;"_"&amp;H$1&amp;"_tab"),$B293+1,$C293+1)),0))</f>
        <v>0</v>
      </c>
      <c r="I293" s="331">
        <f ca="1"/>
        <v>1.3353896458217935</v>
      </c>
      <c r="J293" s="25" cm="1">
        <f t="array" aca="1" ref="J293" ca="1">IF(A293="","",SUMPRODUCT(TRANSPOSE(F293:H293),pass_per_van_by_vptype)*2)</f>
        <v>13.785865978431595</v>
      </c>
      <c r="K293" s="25" cm="1">
        <f t="array" aca="1" ref="K293" ca="1">IF(A293="","",SUMPRODUCT(TRANSPOSE(F293:H293),pass_per_van_by_vptype,rt_miles_avg_by_vanpool_type))</f>
        <v>603.23790964338764</v>
      </c>
    </row>
    <row r="294" spans="1:11" x14ac:dyDescent="0.45">
      <c r="A294" s="331">
        <v>2050</v>
      </c>
      <c r="B294" s="331">
        <v>0</v>
      </c>
      <c r="C294" s="331">
        <v>3</v>
      </c>
      <c r="D294" s="331" t="s">
        <v>151</v>
      </c>
      <c r="E294" s="331" t="s">
        <v>154</v>
      </c>
      <c r="F294" s="331" cm="1">
        <f t="array" aca="1" ref="F294" ca="1">IF($B294="","",IFERROR(INDEX(INDIRECT("vd_emp_"&amp;$A294&amp;"_"&amp;F$1&amp;"_tab"),$B294+1,$C294+1)*IF($A294=2020,1,INDEX(INDIRECT("vd_ml_"&amp;$A294&amp;"_"&amp;F$1&amp;"_tab"),$B294+1,$C294+1)),0))</f>
        <v>0</v>
      </c>
      <c r="G294" s="331" cm="1">
        <f t="array" aca="1" ref="G294" ca="1">IF($B294="","",IFERROR(INDEX(INDIRECT("vd_emp_"&amp;$A294&amp;"_"&amp;G$1&amp;"_tab"),$B294+1,$C294+1)*IF($A294=2020,1,INDEX(INDIRECT("vd_ml_"&amp;$A294&amp;"_"&amp;G$1&amp;"_tab"),$B294+1,$C294+1)),0))</f>
        <v>0</v>
      </c>
      <c r="H294" s="331" cm="1">
        <f t="array" aca="1" ref="H294" ca="1">IF($B294="","",IFERROR(INDEX(INDIRECT("vd_emp_"&amp;$A294&amp;"_"&amp;H$1&amp;"_tab"),$B294+1,$C294+1)*IF($A294=2020,1,INDEX(INDIRECT("vd_ml_"&amp;$A294&amp;"_"&amp;H$1&amp;"_tab"),$B294+1,$C294+1)),0))</f>
        <v>0</v>
      </c>
      <c r="I294" s="331">
        <f ca="1"/>
        <v>0</v>
      </c>
      <c r="J294" s="25" cm="1">
        <f t="array" aca="1" ref="J294" ca="1">IF(A294="","",SUMPRODUCT(TRANSPOSE(F294:H294),pass_per_van_by_vptype)*2)</f>
        <v>0</v>
      </c>
      <c r="K294" s="25" cm="1">
        <f t="array" aca="1" ref="K294" ca="1">IF(A294="","",SUMPRODUCT(TRANSPOSE(F294:H294),pass_per_van_by_vptype,rt_miles_avg_by_vanpool_type))</f>
        <v>0</v>
      </c>
    </row>
    <row r="295" spans="1:11" x14ac:dyDescent="0.45">
      <c r="A295" s="331">
        <v>2050</v>
      </c>
      <c r="B295" s="331">
        <v>0</v>
      </c>
      <c r="C295" s="331">
        <v>4</v>
      </c>
      <c r="D295" s="331" t="s">
        <v>151</v>
      </c>
      <c r="E295" s="331" t="s">
        <v>155</v>
      </c>
      <c r="F295" s="331" cm="1">
        <f t="array" aca="1" ref="F295" ca="1">IF($B295="","",IFERROR(INDEX(INDIRECT("vd_emp_"&amp;$A295&amp;"_"&amp;F$1&amp;"_tab"),$B295+1,$C295+1)*IF($A295=2020,1,INDEX(INDIRECT("vd_ml_"&amp;$A295&amp;"_"&amp;F$1&amp;"_tab"),$B295+1,$C295+1)),0))</f>
        <v>1.3144309665957157</v>
      </c>
      <c r="G295" s="331" cm="1">
        <f t="array" aca="1" ref="G295" ca="1">IF($B295="","",IFERROR(INDEX(INDIRECT("vd_emp_"&amp;$A295&amp;"_"&amp;G$1&amp;"_tab"),$B295+1,$C295+1)*IF($A295=2020,1,INDEX(INDIRECT("vd_ml_"&amp;$A295&amp;"_"&amp;G$1&amp;"_tab"),$B295+1,$C295+1)),0))</f>
        <v>2.867413743129104</v>
      </c>
      <c r="H295" s="331" cm="1">
        <f t="array" aca="1" ref="H295" ca="1">IF($B295="","",IFERROR(INDEX(INDIRECT("vd_emp_"&amp;$A295&amp;"_"&amp;H$1&amp;"_tab"),$B295+1,$C295+1)*IF($A295=2020,1,INDEX(INDIRECT("vd_ml_"&amp;$A295&amp;"_"&amp;H$1&amp;"_tab"),$B295+1,$C295+1)),0))</f>
        <v>7.2525406198284958</v>
      </c>
      <c r="I295" s="331">
        <f ca="1"/>
        <v>11.434385329553315</v>
      </c>
      <c r="J295" s="25" cm="1">
        <f t="array" aca="1" ref="J295" ca="1">IF(A295="","",SUMPRODUCT(TRANSPOSE(F295:H295),pass_per_van_by_vptype)*2)</f>
        <v>122.81151861549733</v>
      </c>
      <c r="K295" s="25" cm="1">
        <f t="array" aca="1" ref="K295" ca="1">IF(A295="","",SUMPRODUCT(TRANSPOSE(F295:H295),pass_per_van_by_vptype,rt_miles_avg_by_vanpool_type))</f>
        <v>5169.7212717221737</v>
      </c>
    </row>
    <row r="296" spans="1:11" x14ac:dyDescent="0.45">
      <c r="A296" s="331">
        <v>2050</v>
      </c>
      <c r="B296" s="331">
        <v>0</v>
      </c>
      <c r="C296" s="331">
        <v>5</v>
      </c>
      <c r="D296" s="331" t="s">
        <v>151</v>
      </c>
      <c r="E296" s="331" t="s">
        <v>156</v>
      </c>
      <c r="F296" s="331" cm="1">
        <f t="array" aca="1" ref="F296" ca="1">IF($B296="","",IFERROR(INDEX(INDIRECT("vd_emp_"&amp;$A296&amp;"_"&amp;F$1&amp;"_tab"),$B296+1,$C296+1)*IF($A296=2020,1,INDEX(INDIRECT("vd_ml_"&amp;$A296&amp;"_"&amp;F$1&amp;"_tab"),$B296+1,$C296+1)),0))</f>
        <v>0</v>
      </c>
      <c r="G296" s="331" cm="1">
        <f t="array" aca="1" ref="G296" ca="1">IF($B296="","",IFERROR(INDEX(INDIRECT("vd_emp_"&amp;$A296&amp;"_"&amp;G$1&amp;"_tab"),$B296+1,$C296+1)*IF($A296=2020,1,INDEX(INDIRECT("vd_ml_"&amp;$A296&amp;"_"&amp;G$1&amp;"_tab"),$B296+1,$C296+1)),0))</f>
        <v>0</v>
      </c>
      <c r="H296" s="331" cm="1">
        <f t="array" aca="1" ref="H296" ca="1">IF($B296="","",IFERROR(INDEX(INDIRECT("vd_emp_"&amp;$A296&amp;"_"&amp;H$1&amp;"_tab"),$B296+1,$C296+1)*IF($A296=2020,1,INDEX(INDIRECT("vd_ml_"&amp;$A296&amp;"_"&amp;H$1&amp;"_tab"),$B296+1,$C296+1)),0))</f>
        <v>2.8548630210226791</v>
      </c>
      <c r="I296" s="331">
        <f ca="1"/>
        <v>2.8548630210226791</v>
      </c>
      <c r="J296" s="25" cm="1">
        <f t="array" aca="1" ref="J296" ca="1">IF(A296="","",SUMPRODUCT(TRANSPOSE(F296:H296),pass_per_van_by_vptype)*2)</f>
        <v>31.364195521648352</v>
      </c>
      <c r="K296" s="25" cm="1">
        <f t="array" aca="1" ref="K296" ca="1">IF(A296="","",SUMPRODUCT(TRANSPOSE(F296:H296),pass_per_van_by_vptype,rt_miles_avg_by_vanpool_type))</f>
        <v>1282.5404004675115</v>
      </c>
    </row>
    <row r="297" spans="1:11" x14ac:dyDescent="0.45">
      <c r="A297" s="331">
        <v>2050</v>
      </c>
      <c r="B297" s="331">
        <v>0</v>
      </c>
      <c r="C297" s="331">
        <v>6</v>
      </c>
      <c r="D297" s="331" t="s">
        <v>151</v>
      </c>
      <c r="E297" s="331" t="s">
        <v>157</v>
      </c>
      <c r="F297" s="331" cm="1">
        <f t="array" aca="1" ref="F297" ca="1">IF($B297="","",IFERROR(INDEX(INDIRECT("vd_emp_"&amp;$A297&amp;"_"&amp;F$1&amp;"_tab"),$B297+1,$C297+1)*IF($A297=2020,1,INDEX(INDIRECT("vd_ml_"&amp;$A297&amp;"_"&amp;F$1&amp;"_tab"),$B297+1,$C297+1)),0))</f>
        <v>0</v>
      </c>
      <c r="G297" s="331" cm="1">
        <f t="array" aca="1" ref="G297" ca="1">IF($B297="","",IFERROR(INDEX(INDIRECT("vd_emp_"&amp;$A297&amp;"_"&amp;G$1&amp;"_tab"),$B297+1,$C297+1)*IF($A297=2020,1,INDEX(INDIRECT("vd_ml_"&amp;$A297&amp;"_"&amp;G$1&amp;"_tab"),$B297+1,$C297+1)),0))</f>
        <v>2.4892113844132902</v>
      </c>
      <c r="H297" s="331" cm="1">
        <f t="array" aca="1" ref="H297" ca="1">IF($B297="","",IFERROR(INDEX(INDIRECT("vd_emp_"&amp;$A297&amp;"_"&amp;H$1&amp;"_tab"),$B297+1,$C297+1)*IF($A297=2020,1,INDEX(INDIRECT("vd_ml_"&amp;$A297&amp;"_"&amp;H$1&amp;"_tab"),$B297+1,$C297+1)),0))</f>
        <v>0</v>
      </c>
      <c r="I297" s="331">
        <f ca="1"/>
        <v>2.4892113844132902</v>
      </c>
      <c r="J297" s="25" cm="1">
        <f t="array" aca="1" ref="J297" ca="1">IF(A297="","",SUMPRODUCT(TRANSPOSE(F297:H297),pass_per_van_by_vptype)*2)</f>
        <v>25.697319613699637</v>
      </c>
      <c r="K297" s="25" cm="1">
        <f t="array" aca="1" ref="K297" ca="1">IF(A297="","",SUMPRODUCT(TRANSPOSE(F297:H297),pass_per_van_by_vptype,rt_miles_avg_by_vanpool_type))</f>
        <v>1124.4558297214637</v>
      </c>
    </row>
    <row r="298" spans="1:11" x14ac:dyDescent="0.45">
      <c r="A298" s="331">
        <v>2050</v>
      </c>
      <c r="B298" s="331">
        <v>0</v>
      </c>
      <c r="C298" s="331">
        <v>7</v>
      </c>
      <c r="D298" s="331" t="s">
        <v>151</v>
      </c>
      <c r="E298" s="331" t="s">
        <v>158</v>
      </c>
      <c r="F298" s="331" cm="1">
        <f t="array" aca="1" ref="F298" ca="1">IF($B298="","",IFERROR(INDEX(INDIRECT("vd_emp_"&amp;$A298&amp;"_"&amp;F$1&amp;"_tab"),$B298+1,$C298+1)*IF($A298=2020,1,INDEX(INDIRECT("vd_ml_"&amp;$A298&amp;"_"&amp;F$1&amp;"_tab"),$B298+1,$C298+1)),0))</f>
        <v>0</v>
      </c>
      <c r="G298" s="331" cm="1">
        <f t="array" aca="1" ref="G298" ca="1">IF($B298="","",IFERROR(INDEX(INDIRECT("vd_emp_"&amp;$A298&amp;"_"&amp;G$1&amp;"_tab"),$B298+1,$C298+1)*IF($A298=2020,1,INDEX(INDIRECT("vd_ml_"&amp;$A298&amp;"_"&amp;G$1&amp;"_tab"),$B298+1,$C298+1)),0))</f>
        <v>0</v>
      </c>
      <c r="H298" s="331" cm="1">
        <f t="array" aca="1" ref="H298" ca="1">IF($B298="","",IFERROR(INDEX(INDIRECT("vd_emp_"&amp;$A298&amp;"_"&amp;H$1&amp;"_tab"),$B298+1,$C298+1)*IF($A298=2020,1,INDEX(INDIRECT("vd_ml_"&amp;$A298&amp;"_"&amp;H$1&amp;"_tab"),$B298+1,$C298+1)),0))</f>
        <v>0</v>
      </c>
      <c r="I298" s="331">
        <f ca="1"/>
        <v>0</v>
      </c>
      <c r="J298" s="25" cm="1">
        <f t="array" aca="1" ref="J298" ca="1">IF(A298="","",SUMPRODUCT(TRANSPOSE(F298:H298),pass_per_van_by_vptype)*2)</f>
        <v>0</v>
      </c>
      <c r="K298" s="25" cm="1">
        <f t="array" aca="1" ref="K298" ca="1">IF(A298="","",SUMPRODUCT(TRANSPOSE(F298:H298),pass_per_van_by_vptype,rt_miles_avg_by_vanpool_type))</f>
        <v>0</v>
      </c>
    </row>
    <row r="299" spans="1:11" x14ac:dyDescent="0.45">
      <c r="A299" s="331">
        <v>2050</v>
      </c>
      <c r="B299" s="331">
        <v>0</v>
      </c>
      <c r="C299" s="331">
        <v>8</v>
      </c>
      <c r="D299" s="331" t="s">
        <v>151</v>
      </c>
      <c r="E299" s="331" t="s">
        <v>159</v>
      </c>
      <c r="F299" s="331" cm="1">
        <f t="array" aca="1" ref="F299" ca="1">IF($B299="","",IFERROR(INDEX(INDIRECT("vd_emp_"&amp;$A299&amp;"_"&amp;F$1&amp;"_tab"),$B299+1,$C299+1)*IF($A299=2020,1,INDEX(INDIRECT("vd_ml_"&amp;$A299&amp;"_"&amp;F$1&amp;"_tab"),$B299+1,$C299+1)),0))</f>
        <v>0</v>
      </c>
      <c r="G299" s="331" cm="1">
        <f t="array" aca="1" ref="G299" ca="1">IF($B299="","",IFERROR(INDEX(INDIRECT("vd_emp_"&amp;$A299&amp;"_"&amp;G$1&amp;"_tab"),$B299+1,$C299+1)*IF($A299=2020,1,INDEX(INDIRECT("vd_ml_"&amp;$A299&amp;"_"&amp;G$1&amp;"_tab"),$B299+1,$C299+1)),0))</f>
        <v>0</v>
      </c>
      <c r="H299" s="331" cm="1">
        <f t="array" aca="1" ref="H299" ca="1">IF($B299="","",IFERROR(INDEX(INDIRECT("vd_emp_"&amp;$A299&amp;"_"&amp;H$1&amp;"_tab"),$B299+1,$C299+1)*IF($A299=2020,1,INDEX(INDIRECT("vd_ml_"&amp;$A299&amp;"_"&amp;H$1&amp;"_tab"),$B299+1,$C299+1)),0))</f>
        <v>0</v>
      </c>
      <c r="I299" s="331">
        <f ca="1"/>
        <v>0</v>
      </c>
      <c r="J299" s="25" cm="1">
        <f t="array" aca="1" ref="J299" ca="1">IF(A299="","",SUMPRODUCT(TRANSPOSE(F299:H299),pass_per_van_by_vptype)*2)</f>
        <v>0</v>
      </c>
      <c r="K299" s="25" cm="1">
        <f t="array" aca="1" ref="K299" ca="1">IF(A299="","",SUMPRODUCT(TRANSPOSE(F299:H299),pass_per_van_by_vptype,rt_miles_avg_by_vanpool_type))</f>
        <v>0</v>
      </c>
    </row>
    <row r="300" spans="1:11" x14ac:dyDescent="0.45">
      <c r="A300" s="331">
        <v>2050</v>
      </c>
      <c r="B300" s="331">
        <v>0</v>
      </c>
      <c r="C300" s="331">
        <v>9</v>
      </c>
      <c r="D300" s="331" t="s">
        <v>151</v>
      </c>
      <c r="E300" s="331" t="s">
        <v>160</v>
      </c>
      <c r="F300" s="331" cm="1">
        <f t="array" aca="1" ref="F300" ca="1">IF($B300="","",IFERROR(INDEX(INDIRECT("vd_emp_"&amp;$A300&amp;"_"&amp;F$1&amp;"_tab"),$B300+1,$C300+1)*IF($A300=2020,1,INDEX(INDIRECT("vd_ml_"&amp;$A300&amp;"_"&amp;F$1&amp;"_tab"),$B300+1,$C300+1)),0))</f>
        <v>0</v>
      </c>
      <c r="G300" s="331" cm="1">
        <f t="array" aca="1" ref="G300" ca="1">IF($B300="","",IFERROR(INDEX(INDIRECT("vd_emp_"&amp;$A300&amp;"_"&amp;G$1&amp;"_tab"),$B300+1,$C300+1)*IF($A300=2020,1,INDEX(INDIRECT("vd_ml_"&amp;$A300&amp;"_"&amp;G$1&amp;"_tab"),$B300+1,$C300+1)),0))</f>
        <v>0</v>
      </c>
      <c r="H300" s="331" cm="1">
        <f t="array" aca="1" ref="H300" ca="1">IF($B300="","",IFERROR(INDEX(INDIRECT("vd_emp_"&amp;$A300&amp;"_"&amp;H$1&amp;"_tab"),$B300+1,$C300+1)*IF($A300=2020,1,INDEX(INDIRECT("vd_ml_"&amp;$A300&amp;"_"&amp;H$1&amp;"_tab"),$B300+1,$C300+1)),0))</f>
        <v>0</v>
      </c>
      <c r="I300" s="331">
        <f ca="1"/>
        <v>0</v>
      </c>
      <c r="J300" s="25" cm="1">
        <f t="array" aca="1" ref="J300" ca="1">IF(A300="","",SUMPRODUCT(TRANSPOSE(F300:H300),pass_per_van_by_vptype)*2)</f>
        <v>0</v>
      </c>
      <c r="K300" s="25" cm="1">
        <f t="array" aca="1" ref="K300" ca="1">IF(A300="","",SUMPRODUCT(TRANSPOSE(F300:H300),pass_per_van_by_vptype,rt_miles_avg_by_vanpool_type))</f>
        <v>0</v>
      </c>
    </row>
    <row r="301" spans="1:11" x14ac:dyDescent="0.45">
      <c r="A301" s="331">
        <v>2050</v>
      </c>
      <c r="B301" s="331">
        <v>0</v>
      </c>
      <c r="C301" s="331">
        <v>10</v>
      </c>
      <c r="D301" s="331" t="s">
        <v>151</v>
      </c>
      <c r="E301" s="331" t="s">
        <v>161</v>
      </c>
      <c r="F301" s="331" cm="1">
        <f t="array" aca="1" ref="F301" ca="1">IF($B301="","",IFERROR(INDEX(INDIRECT("vd_emp_"&amp;$A301&amp;"_"&amp;F$1&amp;"_tab"),$B301+1,$C301+1)*IF($A301=2020,1,INDEX(INDIRECT("vd_ml_"&amp;$A301&amp;"_"&amp;F$1&amp;"_tab"),$B301+1,$C301+1)),0))</f>
        <v>0</v>
      </c>
      <c r="G301" s="331" cm="1">
        <f t="array" aca="1" ref="G301" ca="1">IF($B301="","",IFERROR(INDEX(INDIRECT("vd_emp_"&amp;$A301&amp;"_"&amp;G$1&amp;"_tab"),$B301+1,$C301+1)*IF($A301=2020,1,INDEX(INDIRECT("vd_ml_"&amp;$A301&amp;"_"&amp;G$1&amp;"_tab"),$B301+1,$C301+1)),0))</f>
        <v>0</v>
      </c>
      <c r="H301" s="331" cm="1">
        <f t="array" aca="1" ref="H301" ca="1">IF($B301="","",IFERROR(INDEX(INDIRECT("vd_emp_"&amp;$A301&amp;"_"&amp;H$1&amp;"_tab"),$B301+1,$C301+1)*IF($A301=2020,1,INDEX(INDIRECT("vd_ml_"&amp;$A301&amp;"_"&amp;H$1&amp;"_tab"),$B301+1,$C301+1)),0))</f>
        <v>0</v>
      </c>
      <c r="I301" s="331">
        <f ca="1"/>
        <v>0</v>
      </c>
      <c r="J301" s="25" cm="1">
        <f t="array" aca="1" ref="J301" ca="1">IF(A301="","",SUMPRODUCT(TRANSPOSE(F301:H301),pass_per_van_by_vptype)*2)</f>
        <v>0</v>
      </c>
      <c r="K301" s="25" cm="1">
        <f t="array" aca="1" ref="K301" ca="1">IF(A301="","",SUMPRODUCT(TRANSPOSE(F301:H301),pass_per_van_by_vptype,rt_miles_avg_by_vanpool_type))</f>
        <v>0</v>
      </c>
    </row>
    <row r="302" spans="1:11" x14ac:dyDescent="0.45">
      <c r="A302" s="331">
        <v>2050</v>
      </c>
      <c r="B302" s="331">
        <v>0</v>
      </c>
      <c r="C302" s="331">
        <v>11</v>
      </c>
      <c r="D302" s="331" t="s">
        <v>151</v>
      </c>
      <c r="E302" s="331" t="s">
        <v>162</v>
      </c>
      <c r="F302" s="331" cm="1">
        <f t="array" aca="1" ref="F302" ca="1">IF($B302="","",IFERROR(INDEX(INDIRECT("vd_emp_"&amp;$A302&amp;"_"&amp;F$1&amp;"_tab"),$B302+1,$C302+1)*IF($A302=2020,1,INDEX(INDIRECT("vd_ml_"&amp;$A302&amp;"_"&amp;F$1&amp;"_tab"),$B302+1,$C302+1)),0))</f>
        <v>0</v>
      </c>
      <c r="G302" s="331" cm="1">
        <f t="array" aca="1" ref="G302" ca="1">IF($B302="","",IFERROR(INDEX(INDIRECT("vd_emp_"&amp;$A302&amp;"_"&amp;G$1&amp;"_tab"),$B302+1,$C302+1)*IF($A302=2020,1,INDEX(INDIRECT("vd_ml_"&amp;$A302&amp;"_"&amp;G$1&amp;"_tab"),$B302+1,$C302+1)),0))</f>
        <v>0</v>
      </c>
      <c r="H302" s="331" cm="1">
        <f t="array" aca="1" ref="H302" ca="1">IF($B302="","",IFERROR(INDEX(INDIRECT("vd_emp_"&amp;$A302&amp;"_"&amp;H$1&amp;"_tab"),$B302+1,$C302+1)*IF($A302=2020,1,INDEX(INDIRECT("vd_ml_"&amp;$A302&amp;"_"&amp;H$1&amp;"_tab"),$B302+1,$C302+1)),0))</f>
        <v>0</v>
      </c>
      <c r="I302" s="331">
        <f ca="1"/>
        <v>0</v>
      </c>
      <c r="J302" s="25" cm="1">
        <f t="array" aca="1" ref="J302" ca="1">IF(A302="","",SUMPRODUCT(TRANSPOSE(F302:H302),pass_per_van_by_vptype)*2)</f>
        <v>0</v>
      </c>
      <c r="K302" s="25" cm="1">
        <f t="array" aca="1" ref="K302" ca="1">IF(A302="","",SUMPRODUCT(TRANSPOSE(F302:H302),pass_per_van_by_vptype,rt_miles_avg_by_vanpool_type))</f>
        <v>0</v>
      </c>
    </row>
    <row r="303" spans="1:11" x14ac:dyDescent="0.45">
      <c r="A303" s="331">
        <v>2050</v>
      </c>
      <c r="B303" s="331">
        <v>1</v>
      </c>
      <c r="C303" s="331">
        <v>0</v>
      </c>
      <c r="D303" s="331" t="s">
        <v>152</v>
      </c>
      <c r="E303" s="331" t="s">
        <v>151</v>
      </c>
      <c r="F303" s="331" cm="1">
        <f t="array" aca="1" ref="F303" ca="1">IF($B303="","",IFERROR(INDEX(INDIRECT("vd_emp_"&amp;$A303&amp;"_"&amp;F$1&amp;"_tab"),$B303+1,$C303+1)*IF($A303=2020,1,INDEX(INDIRECT("vd_ml_"&amp;$A303&amp;"_"&amp;F$1&amp;"_tab"),$B303+1,$C303+1)),0))</f>
        <v>14.508964131161378</v>
      </c>
      <c r="G303" s="331" cm="1">
        <f t="array" aca="1" ref="G303" ca="1">IF($B303="","",IFERROR(INDEX(INDIRECT("vd_emp_"&amp;$A303&amp;"_"&amp;G$1&amp;"_tab"),$B303+1,$C303+1)*IF($A303=2020,1,INDEX(INDIRECT("vd_ml_"&amp;$A303&amp;"_"&amp;G$1&amp;"_tab"),$B303+1,$C303+1)),0))</f>
        <v>1.3541085697380415</v>
      </c>
      <c r="H303" s="331" cm="1">
        <f t="array" aca="1" ref="H303" ca="1">IF($B303="","",IFERROR(INDEX(INDIRECT("vd_emp_"&amp;$A303&amp;"_"&amp;H$1&amp;"_tab"),$B303+1,$C303+1)*IF($A303=2020,1,INDEX(INDIRECT("vd_ml_"&amp;$A303&amp;"_"&amp;H$1&amp;"_tab"),$B303+1,$C303+1)),0))</f>
        <v>1.4099924154732622</v>
      </c>
      <c r="I303" s="331">
        <f ca="1"/>
        <v>17.273065116372681</v>
      </c>
      <c r="J303" s="25" cm="1">
        <f t="array" aca="1" ref="J303" ca="1">IF(A303="","",SUMPRODUCT(TRANSPOSE(F303:H303),pass_per_van_by_vptype)*2)</f>
        <v>178.83558573212437</v>
      </c>
      <c r="K303" s="25" cm="1">
        <f t="array" aca="1" ref="K303" ca="1">IF(A303="","",SUMPRODUCT(TRANSPOSE(F303:H303),pass_per_van_by_vptype,rt_miles_avg_by_vanpool_type))</f>
        <v>8047.2368348698501</v>
      </c>
    </row>
    <row r="304" spans="1:11" x14ac:dyDescent="0.45">
      <c r="A304" s="331">
        <v>2050</v>
      </c>
      <c r="B304" s="331">
        <v>1</v>
      </c>
      <c r="C304" s="331">
        <v>1</v>
      </c>
      <c r="D304" s="331" t="s">
        <v>152</v>
      </c>
      <c r="E304" s="331" t="s">
        <v>152</v>
      </c>
      <c r="F304" s="331" cm="1">
        <f t="array" aca="1" ref="F304" ca="1">IF($B304="","",IFERROR(INDEX(INDIRECT("vd_emp_"&amp;$A304&amp;"_"&amp;F$1&amp;"_tab"),$B304+1,$C304+1)*IF($A304=2020,1,INDEX(INDIRECT("vd_ml_"&amp;$A304&amp;"_"&amp;F$1&amp;"_tab"),$B304+1,$C304+1)),0))</f>
        <v>3.1355536545322158</v>
      </c>
      <c r="G304" s="331" cm="1">
        <f t="array" aca="1" ref="G304" ca="1">IF($B304="","",IFERROR(INDEX(INDIRECT("vd_emp_"&amp;$A304&amp;"_"&amp;G$1&amp;"_tab"),$B304+1,$C304+1)*IF($A304=2020,1,INDEX(INDIRECT("vd_ml_"&amp;$A304&amp;"_"&amp;G$1&amp;"_tab"),$B304+1,$C304+1)),0))</f>
        <v>5.3212557235041285</v>
      </c>
      <c r="H304" s="331" cm="1">
        <f t="array" aca="1" ref="H304" ca="1">IF($B304="","",IFERROR(INDEX(INDIRECT("vd_emp_"&amp;$A304&amp;"_"&amp;H$1&amp;"_tab"),$B304+1,$C304+1)*IF($A304=2020,1,INDEX(INDIRECT("vd_ml_"&amp;$A304&amp;"_"&amp;H$1&amp;"_tab"),$B304+1,$C304+1)),0))</f>
        <v>6.4067549379342239</v>
      </c>
      <c r="I304" s="331">
        <f ca="1"/>
        <v>14.863564315970567</v>
      </c>
      <c r="J304" s="25" cm="1">
        <f t="array" aca="1" ref="J304" ca="1">IF(A304="","",SUMPRODUCT(TRANSPOSE(F304:H304),pass_per_van_by_vptype)*2)</f>
        <v>157.59968167816646</v>
      </c>
      <c r="K304" s="25" cm="1">
        <f t="array" aca="1" ref="K304" ca="1">IF(A304="","",SUMPRODUCT(TRANSPOSE(F304:H304),pass_per_van_by_vptype,rt_miles_avg_by_vanpool_type))</f>
        <v>6752.0130026300667</v>
      </c>
    </row>
    <row r="305" spans="1:11" x14ac:dyDescent="0.45">
      <c r="A305" s="331">
        <v>2050</v>
      </c>
      <c r="B305" s="331">
        <v>1</v>
      </c>
      <c r="C305" s="331">
        <v>2</v>
      </c>
      <c r="D305" s="331" t="s">
        <v>152</v>
      </c>
      <c r="E305" s="331" t="s">
        <v>153</v>
      </c>
      <c r="F305" s="331" cm="1">
        <f t="array" aca="1" ref="F305" ca="1">IF($B305="","",IFERROR(INDEX(INDIRECT("vd_emp_"&amp;$A305&amp;"_"&amp;F$1&amp;"_tab"),$B305+1,$C305+1)*IF($A305=2020,1,INDEX(INDIRECT("vd_ml_"&amp;$A305&amp;"_"&amp;F$1&amp;"_tab"),$B305+1,$C305+1)),0))</f>
        <v>1</v>
      </c>
      <c r="G305" s="331" cm="1">
        <f t="array" aca="1" ref="G305" ca="1">IF($B305="","",IFERROR(INDEX(INDIRECT("vd_emp_"&amp;$A305&amp;"_"&amp;G$1&amp;"_tab"),$B305+1,$C305+1)*IF($A305=2020,1,INDEX(INDIRECT("vd_ml_"&amp;$A305&amp;"_"&amp;G$1&amp;"_tab"),$B305+1,$C305+1)),0))</f>
        <v>0</v>
      </c>
      <c r="H305" s="331" cm="1">
        <f t="array" aca="1" ref="H305" ca="1">IF($B305="","",IFERROR(INDEX(INDIRECT("vd_emp_"&amp;$A305&amp;"_"&amp;H$1&amp;"_tab"),$B305+1,$C305+1)*IF($A305=2020,1,INDEX(INDIRECT("vd_ml_"&amp;$A305&amp;"_"&amp;H$1&amp;"_tab"),$B305+1,$C305+1)),0))</f>
        <v>0</v>
      </c>
      <c r="I305" s="331">
        <f ca="1"/>
        <v>1</v>
      </c>
      <c r="J305" s="25" cm="1">
        <f t="array" aca="1" ref="J305" ca="1">IF(A305="","",SUMPRODUCT(TRANSPOSE(F305:H305),pass_per_van_by_vptype)*2)</f>
        <v>10.294736842105264</v>
      </c>
      <c r="K305" s="25" cm="1">
        <f t="array" aca="1" ref="K305" ca="1">IF(A305="","",SUMPRODUCT(TRANSPOSE(F305:H305),pass_per_van_by_vptype,rt_miles_avg_by_vanpool_type))</f>
        <v>468.82101320028914</v>
      </c>
    </row>
    <row r="306" spans="1:11" x14ac:dyDescent="0.45">
      <c r="A306" s="331">
        <v>2050</v>
      </c>
      <c r="B306" s="331">
        <v>1</v>
      </c>
      <c r="C306" s="331">
        <v>3</v>
      </c>
      <c r="D306" s="331" t="s">
        <v>152</v>
      </c>
      <c r="E306" s="331" t="s">
        <v>154</v>
      </c>
      <c r="F306" s="331" cm="1">
        <f t="array" aca="1" ref="F306" ca="1">IF($B306="","",IFERROR(INDEX(INDIRECT("vd_emp_"&amp;$A306&amp;"_"&amp;F$1&amp;"_tab"),$B306+1,$C306+1)*IF($A306=2020,1,INDEX(INDIRECT("vd_ml_"&amp;$A306&amp;"_"&amp;F$1&amp;"_tab"),$B306+1,$C306+1)),0))</f>
        <v>0</v>
      </c>
      <c r="G306" s="331" cm="1">
        <f t="array" aca="1" ref="G306" ca="1">IF($B306="","",IFERROR(INDEX(INDIRECT("vd_emp_"&amp;$A306&amp;"_"&amp;G$1&amp;"_tab"),$B306+1,$C306+1)*IF($A306=2020,1,INDEX(INDIRECT("vd_ml_"&amp;$A306&amp;"_"&amp;G$1&amp;"_tab"),$B306+1,$C306+1)),0))</f>
        <v>0</v>
      </c>
      <c r="H306" s="331" cm="1">
        <f t="array" aca="1" ref="H306" ca="1">IF($B306="","",IFERROR(INDEX(INDIRECT("vd_emp_"&amp;$A306&amp;"_"&amp;H$1&amp;"_tab"),$B306+1,$C306+1)*IF($A306=2020,1,INDEX(INDIRECT("vd_ml_"&amp;$A306&amp;"_"&amp;H$1&amp;"_tab"),$B306+1,$C306+1)),0))</f>
        <v>0</v>
      </c>
      <c r="I306" s="331">
        <f ca="1"/>
        <v>0</v>
      </c>
      <c r="J306" s="25" cm="1">
        <f t="array" aca="1" ref="J306" ca="1">IF(A306="","",SUMPRODUCT(TRANSPOSE(F306:H306),pass_per_van_by_vptype)*2)</f>
        <v>0</v>
      </c>
      <c r="K306" s="25" cm="1">
        <f t="array" aca="1" ref="K306" ca="1">IF(A306="","",SUMPRODUCT(TRANSPOSE(F306:H306),pass_per_van_by_vptype,rt_miles_avg_by_vanpool_type))</f>
        <v>0</v>
      </c>
    </row>
    <row r="307" spans="1:11" x14ac:dyDescent="0.45">
      <c r="A307" s="331">
        <v>2050</v>
      </c>
      <c r="B307" s="331">
        <v>1</v>
      </c>
      <c r="C307" s="331">
        <v>4</v>
      </c>
      <c r="D307" s="331" t="s">
        <v>152</v>
      </c>
      <c r="E307" s="331" t="s">
        <v>155</v>
      </c>
      <c r="F307" s="331" cm="1">
        <f t="array" aca="1" ref="F307" ca="1">IF($B307="","",IFERROR(INDEX(INDIRECT("vd_emp_"&amp;$A307&amp;"_"&amp;F$1&amp;"_tab"),$B307+1,$C307+1)*IF($A307=2020,1,INDEX(INDIRECT("vd_ml_"&amp;$A307&amp;"_"&amp;F$1&amp;"_tab"),$B307+1,$C307+1)),0))</f>
        <v>6.1444627255833488</v>
      </c>
      <c r="G307" s="331" cm="1">
        <f t="array" aca="1" ref="G307" ca="1">IF($B307="","",IFERROR(INDEX(INDIRECT("vd_emp_"&amp;$A307&amp;"_"&amp;G$1&amp;"_tab"),$B307+1,$C307+1)*IF($A307=2020,1,INDEX(INDIRECT("vd_ml_"&amp;$A307&amp;"_"&amp;G$1&amp;"_tab"),$B307+1,$C307+1)),0))</f>
        <v>0</v>
      </c>
      <c r="H307" s="331" cm="1">
        <f t="array" aca="1" ref="H307" ca="1">IF($B307="","",IFERROR(INDEX(INDIRECT("vd_emp_"&amp;$A307&amp;"_"&amp;H$1&amp;"_tab"),$B307+1,$C307+1)*IF($A307=2020,1,INDEX(INDIRECT("vd_ml_"&amp;$A307&amp;"_"&amp;H$1&amp;"_tab"),$B307+1,$C307+1)),0))</f>
        <v>9.4753359668884336</v>
      </c>
      <c r="I307" s="331">
        <f ca="1"/>
        <v>15.619798692471782</v>
      </c>
      <c r="J307" s="25" cm="1">
        <f t="array" aca="1" ref="J307" ca="1">IF(A307="","",SUMPRODUCT(TRANSPOSE(F307:H307),pass_per_van_by_vptype)*2)</f>
        <v>167.35389270591821</v>
      </c>
      <c r="K307" s="25" cm="1">
        <f t="array" aca="1" ref="K307" ca="1">IF(A307="","",SUMPRODUCT(TRANSPOSE(F307:H307),pass_per_van_by_vptype,rt_miles_avg_by_vanpool_type))</f>
        <v>7137.4253154735516</v>
      </c>
    </row>
    <row r="308" spans="1:11" x14ac:dyDescent="0.45">
      <c r="A308" s="331">
        <v>2050</v>
      </c>
      <c r="B308" s="331">
        <v>1</v>
      </c>
      <c r="C308" s="331">
        <v>5</v>
      </c>
      <c r="D308" s="331" t="s">
        <v>152</v>
      </c>
      <c r="E308" s="331" t="s">
        <v>156</v>
      </c>
      <c r="F308" s="331" cm="1">
        <f t="array" aca="1" ref="F308" ca="1">IF($B308="","",IFERROR(INDEX(INDIRECT("vd_emp_"&amp;$A308&amp;"_"&amp;F$1&amp;"_tab"),$B308+1,$C308+1)*IF($A308=2020,1,INDEX(INDIRECT("vd_ml_"&amp;$A308&amp;"_"&amp;F$1&amp;"_tab"),$B308+1,$C308+1)),0))</f>
        <v>0</v>
      </c>
      <c r="G308" s="331" cm="1">
        <f t="array" aca="1" ref="G308" ca="1">IF($B308="","",IFERROR(INDEX(INDIRECT("vd_emp_"&amp;$A308&amp;"_"&amp;G$1&amp;"_tab"),$B308+1,$C308+1)*IF($A308=2020,1,INDEX(INDIRECT("vd_ml_"&amp;$A308&amp;"_"&amp;G$1&amp;"_tab"),$B308+1,$C308+1)),0))</f>
        <v>1.3839222647020795</v>
      </c>
      <c r="H308" s="331" cm="1">
        <f t="array" aca="1" ref="H308" ca="1">IF($B308="","",IFERROR(INDEX(INDIRECT("vd_emp_"&amp;$A308&amp;"_"&amp;H$1&amp;"_tab"),$B308+1,$C308+1)*IF($A308=2020,1,INDEX(INDIRECT("vd_ml_"&amp;$A308&amp;"_"&amp;H$1&amp;"_tab"),$B308+1,$C308+1)),0))</f>
        <v>0</v>
      </c>
      <c r="I308" s="331">
        <f ca="1"/>
        <v>1.3839222647020795</v>
      </c>
      <c r="J308" s="25" cm="1">
        <f t="array" aca="1" ref="J308" ca="1">IF(A308="","",SUMPRODUCT(TRANSPOSE(F308:H308),pass_per_van_by_vptype)*2)</f>
        <v>14.286891414385295</v>
      </c>
      <c r="K308" s="25" cm="1">
        <f t="array" aca="1" ref="K308" ca="1">IF(A308="","",SUMPRODUCT(TRANSPOSE(F308:H308),pass_per_van_by_vptype,rt_miles_avg_by_vanpool_type))</f>
        <v>625.16163479317061</v>
      </c>
    </row>
    <row r="309" spans="1:11" x14ac:dyDescent="0.45">
      <c r="A309" s="331">
        <v>2050</v>
      </c>
      <c r="B309" s="331">
        <v>1</v>
      </c>
      <c r="C309" s="331">
        <v>6</v>
      </c>
      <c r="D309" s="331" t="s">
        <v>152</v>
      </c>
      <c r="E309" s="331" t="s">
        <v>157</v>
      </c>
      <c r="F309" s="331" cm="1">
        <f t="array" aca="1" ref="F309" ca="1">IF($B309="","",IFERROR(INDEX(INDIRECT("vd_emp_"&amp;$A309&amp;"_"&amp;F$1&amp;"_tab"),$B309+1,$C309+1)*IF($A309=2020,1,INDEX(INDIRECT("vd_ml_"&amp;$A309&amp;"_"&amp;F$1&amp;"_tab"),$B309+1,$C309+1)),0))</f>
        <v>0</v>
      </c>
      <c r="G309" s="331" cm="1">
        <f t="array" aca="1" ref="G309" ca="1">IF($B309="","",IFERROR(INDEX(INDIRECT("vd_emp_"&amp;$A309&amp;"_"&amp;G$1&amp;"_tab"),$B309+1,$C309+1)*IF($A309=2020,1,INDEX(INDIRECT("vd_ml_"&amp;$A309&amp;"_"&amp;G$1&amp;"_tab"),$B309+1,$C309+1)),0))</f>
        <v>3.4068314444056425</v>
      </c>
      <c r="H309" s="331" cm="1">
        <f t="array" aca="1" ref="H309" ca="1">IF($B309="","",IFERROR(INDEX(INDIRECT("vd_emp_"&amp;$A309&amp;"_"&amp;H$1&amp;"_tab"),$B309+1,$C309+1)*IF($A309=2020,1,INDEX(INDIRECT("vd_ml_"&amp;$A309&amp;"_"&amp;H$1&amp;"_tab"),$B309+1,$C309+1)),0))</f>
        <v>0</v>
      </c>
      <c r="I309" s="331">
        <f ca="1"/>
        <v>3.4068314444056425</v>
      </c>
      <c r="J309" s="25" cm="1">
        <f t="array" aca="1" ref="J309" ca="1">IF(A309="","",SUMPRODUCT(TRANSPOSE(F309:H309),pass_per_van_by_vptype)*2)</f>
        <v>35.170350354768509</v>
      </c>
      <c r="K309" s="25" cm="1">
        <f t="array" aca="1" ref="K309" ca="1">IF(A309="","",SUMPRODUCT(TRANSPOSE(F309:H309),pass_per_van_by_vptype,rt_miles_avg_by_vanpool_type))</f>
        <v>1538.9739507571992</v>
      </c>
    </row>
    <row r="310" spans="1:11" x14ac:dyDescent="0.45">
      <c r="A310" s="331">
        <v>2050</v>
      </c>
      <c r="B310" s="331">
        <v>1</v>
      </c>
      <c r="C310" s="331">
        <v>7</v>
      </c>
      <c r="D310" s="331" t="s">
        <v>152</v>
      </c>
      <c r="E310" s="331" t="s">
        <v>158</v>
      </c>
      <c r="F310" s="331" cm="1">
        <f t="array" aca="1" ref="F310" ca="1">IF($B310="","",IFERROR(INDEX(INDIRECT("vd_emp_"&amp;$A310&amp;"_"&amp;F$1&amp;"_tab"),$B310+1,$C310+1)*IF($A310=2020,1,INDEX(INDIRECT("vd_ml_"&amp;$A310&amp;"_"&amp;F$1&amp;"_tab"),$B310+1,$C310+1)),0))</f>
        <v>0</v>
      </c>
      <c r="G310" s="331" cm="1">
        <f t="array" aca="1" ref="G310" ca="1">IF($B310="","",IFERROR(INDEX(INDIRECT("vd_emp_"&amp;$A310&amp;"_"&amp;G$1&amp;"_tab"),$B310+1,$C310+1)*IF($A310=2020,1,INDEX(INDIRECT("vd_ml_"&amp;$A310&amp;"_"&amp;G$1&amp;"_tab"),$B310+1,$C310+1)),0))</f>
        <v>0</v>
      </c>
      <c r="H310" s="331" cm="1">
        <f t="array" aca="1" ref="H310" ca="1">IF($B310="","",IFERROR(INDEX(INDIRECT("vd_emp_"&amp;$A310&amp;"_"&amp;H$1&amp;"_tab"),$B310+1,$C310+1)*IF($A310=2020,1,INDEX(INDIRECT("vd_ml_"&amp;$A310&amp;"_"&amp;H$1&amp;"_tab"),$B310+1,$C310+1)),0))</f>
        <v>0</v>
      </c>
      <c r="I310" s="331">
        <f ca="1"/>
        <v>0</v>
      </c>
      <c r="J310" s="25" cm="1">
        <f t="array" aca="1" ref="J310" ca="1">IF(A310="","",SUMPRODUCT(TRANSPOSE(F310:H310),pass_per_van_by_vptype)*2)</f>
        <v>0</v>
      </c>
      <c r="K310" s="25" cm="1">
        <f t="array" aca="1" ref="K310" ca="1">IF(A310="","",SUMPRODUCT(TRANSPOSE(F310:H310),pass_per_van_by_vptype,rt_miles_avg_by_vanpool_type))</f>
        <v>0</v>
      </c>
    </row>
    <row r="311" spans="1:11" x14ac:dyDescent="0.45">
      <c r="A311" s="331">
        <v>2050</v>
      </c>
      <c r="B311" s="331">
        <v>1</v>
      </c>
      <c r="C311" s="331">
        <v>8</v>
      </c>
      <c r="D311" s="331" t="s">
        <v>152</v>
      </c>
      <c r="E311" s="331" t="s">
        <v>159</v>
      </c>
      <c r="F311" s="331" cm="1">
        <f t="array" aca="1" ref="F311" ca="1">IF($B311="","",IFERROR(INDEX(INDIRECT("vd_emp_"&amp;$A311&amp;"_"&amp;F$1&amp;"_tab"),$B311+1,$C311+1)*IF($A311=2020,1,INDEX(INDIRECT("vd_ml_"&amp;$A311&amp;"_"&amp;F$1&amp;"_tab"),$B311+1,$C311+1)),0))</f>
        <v>0</v>
      </c>
      <c r="G311" s="331" cm="1">
        <f t="array" aca="1" ref="G311" ca="1">IF($B311="","",IFERROR(INDEX(INDIRECT("vd_emp_"&amp;$A311&amp;"_"&amp;G$1&amp;"_tab"),$B311+1,$C311+1)*IF($A311=2020,1,INDEX(INDIRECT("vd_ml_"&amp;$A311&amp;"_"&amp;G$1&amp;"_tab"),$B311+1,$C311+1)),0))</f>
        <v>0</v>
      </c>
      <c r="H311" s="331" cm="1">
        <f t="array" aca="1" ref="H311" ca="1">IF($B311="","",IFERROR(INDEX(INDIRECT("vd_emp_"&amp;$A311&amp;"_"&amp;H$1&amp;"_tab"),$B311+1,$C311+1)*IF($A311=2020,1,INDEX(INDIRECT("vd_ml_"&amp;$A311&amp;"_"&amp;H$1&amp;"_tab"),$B311+1,$C311+1)),0))</f>
        <v>0</v>
      </c>
      <c r="I311" s="331">
        <f ca="1"/>
        <v>0</v>
      </c>
      <c r="J311" s="25" cm="1">
        <f t="array" aca="1" ref="J311" ca="1">IF(A311="","",SUMPRODUCT(TRANSPOSE(F311:H311),pass_per_van_by_vptype)*2)</f>
        <v>0</v>
      </c>
      <c r="K311" s="25" cm="1">
        <f t="array" aca="1" ref="K311" ca="1">IF(A311="","",SUMPRODUCT(TRANSPOSE(F311:H311),pass_per_van_by_vptype,rt_miles_avg_by_vanpool_type))</f>
        <v>0</v>
      </c>
    </row>
    <row r="312" spans="1:11" x14ac:dyDescent="0.45">
      <c r="A312" s="331">
        <v>2050</v>
      </c>
      <c r="B312" s="331">
        <v>1</v>
      </c>
      <c r="C312" s="331">
        <v>9</v>
      </c>
      <c r="D312" s="331" t="s">
        <v>152</v>
      </c>
      <c r="E312" s="331" t="s">
        <v>160</v>
      </c>
      <c r="F312" s="331" cm="1">
        <f t="array" aca="1" ref="F312" ca="1">IF($B312="","",IFERROR(INDEX(INDIRECT("vd_emp_"&amp;$A312&amp;"_"&amp;F$1&amp;"_tab"),$B312+1,$C312+1)*IF($A312=2020,1,INDEX(INDIRECT("vd_ml_"&amp;$A312&amp;"_"&amp;F$1&amp;"_tab"),$B312+1,$C312+1)),0))</f>
        <v>0</v>
      </c>
      <c r="G312" s="331" cm="1">
        <f t="array" aca="1" ref="G312" ca="1">IF($B312="","",IFERROR(INDEX(INDIRECT("vd_emp_"&amp;$A312&amp;"_"&amp;G$1&amp;"_tab"),$B312+1,$C312+1)*IF($A312=2020,1,INDEX(INDIRECT("vd_ml_"&amp;$A312&amp;"_"&amp;G$1&amp;"_tab"),$B312+1,$C312+1)),0))</f>
        <v>0</v>
      </c>
      <c r="H312" s="331" cm="1">
        <f t="array" aca="1" ref="H312" ca="1">IF($B312="","",IFERROR(INDEX(INDIRECT("vd_emp_"&amp;$A312&amp;"_"&amp;H$1&amp;"_tab"),$B312+1,$C312+1)*IF($A312=2020,1,INDEX(INDIRECT("vd_ml_"&amp;$A312&amp;"_"&amp;H$1&amp;"_tab"),$B312+1,$C312+1)),0))</f>
        <v>0</v>
      </c>
      <c r="I312" s="331">
        <f ca="1"/>
        <v>0</v>
      </c>
      <c r="J312" s="25" cm="1">
        <f t="array" aca="1" ref="J312" ca="1">IF(A312="","",SUMPRODUCT(TRANSPOSE(F312:H312),pass_per_van_by_vptype)*2)</f>
        <v>0</v>
      </c>
      <c r="K312" s="25" cm="1">
        <f t="array" aca="1" ref="K312" ca="1">IF(A312="","",SUMPRODUCT(TRANSPOSE(F312:H312),pass_per_van_by_vptype,rt_miles_avg_by_vanpool_type))</f>
        <v>0</v>
      </c>
    </row>
    <row r="313" spans="1:11" x14ac:dyDescent="0.45">
      <c r="A313" s="331">
        <v>2050</v>
      </c>
      <c r="B313" s="331">
        <v>1</v>
      </c>
      <c r="C313" s="331">
        <v>10</v>
      </c>
      <c r="D313" s="331" t="s">
        <v>152</v>
      </c>
      <c r="E313" s="331" t="s">
        <v>161</v>
      </c>
      <c r="F313" s="331" cm="1">
        <f t="array" aca="1" ref="F313" ca="1">IF($B313="","",IFERROR(INDEX(INDIRECT("vd_emp_"&amp;$A313&amp;"_"&amp;F$1&amp;"_tab"),$B313+1,$C313+1)*IF($A313=2020,1,INDEX(INDIRECT("vd_ml_"&amp;$A313&amp;"_"&amp;F$1&amp;"_tab"),$B313+1,$C313+1)),0))</f>
        <v>0</v>
      </c>
      <c r="G313" s="331" cm="1">
        <f t="array" aca="1" ref="G313" ca="1">IF($B313="","",IFERROR(INDEX(INDIRECT("vd_emp_"&amp;$A313&amp;"_"&amp;G$1&amp;"_tab"),$B313+1,$C313+1)*IF($A313=2020,1,INDEX(INDIRECT("vd_ml_"&amp;$A313&amp;"_"&amp;G$1&amp;"_tab"),$B313+1,$C313+1)),0))</f>
        <v>0</v>
      </c>
      <c r="H313" s="331" cm="1">
        <f t="array" aca="1" ref="H313" ca="1">IF($B313="","",IFERROR(INDEX(INDIRECT("vd_emp_"&amp;$A313&amp;"_"&amp;H$1&amp;"_tab"),$B313+1,$C313+1)*IF($A313=2020,1,INDEX(INDIRECT("vd_ml_"&amp;$A313&amp;"_"&amp;H$1&amp;"_tab"),$B313+1,$C313+1)),0))</f>
        <v>0</v>
      </c>
      <c r="I313" s="331">
        <f ca="1"/>
        <v>0</v>
      </c>
      <c r="J313" s="25" cm="1">
        <f t="array" aca="1" ref="J313" ca="1">IF(A313="","",SUMPRODUCT(TRANSPOSE(F313:H313),pass_per_van_by_vptype)*2)</f>
        <v>0</v>
      </c>
      <c r="K313" s="25" cm="1">
        <f t="array" aca="1" ref="K313" ca="1">IF(A313="","",SUMPRODUCT(TRANSPOSE(F313:H313),pass_per_van_by_vptype,rt_miles_avg_by_vanpool_type))</f>
        <v>0</v>
      </c>
    </row>
    <row r="314" spans="1:11" x14ac:dyDescent="0.45">
      <c r="A314" s="331">
        <v>2050</v>
      </c>
      <c r="B314" s="331">
        <v>1</v>
      </c>
      <c r="C314" s="331">
        <v>11</v>
      </c>
      <c r="D314" s="331" t="s">
        <v>152</v>
      </c>
      <c r="E314" s="331" t="s">
        <v>162</v>
      </c>
      <c r="F314" s="331" cm="1">
        <f t="array" aca="1" ref="F314" ca="1">IF($B314="","",IFERROR(INDEX(INDIRECT("vd_emp_"&amp;$A314&amp;"_"&amp;F$1&amp;"_tab"),$B314+1,$C314+1)*IF($A314=2020,1,INDEX(INDIRECT("vd_ml_"&amp;$A314&amp;"_"&amp;F$1&amp;"_tab"),$B314+1,$C314+1)),0))</f>
        <v>0</v>
      </c>
      <c r="G314" s="331" cm="1">
        <f t="array" aca="1" ref="G314" ca="1">IF($B314="","",IFERROR(INDEX(INDIRECT("vd_emp_"&amp;$A314&amp;"_"&amp;G$1&amp;"_tab"),$B314+1,$C314+1)*IF($A314=2020,1,INDEX(INDIRECT("vd_ml_"&amp;$A314&amp;"_"&amp;G$1&amp;"_tab"),$B314+1,$C314+1)),0))</f>
        <v>0</v>
      </c>
      <c r="H314" s="331" cm="1">
        <f t="array" aca="1" ref="H314" ca="1">IF($B314="","",IFERROR(INDEX(INDIRECT("vd_emp_"&amp;$A314&amp;"_"&amp;H$1&amp;"_tab"),$B314+1,$C314+1)*IF($A314=2020,1,INDEX(INDIRECT("vd_ml_"&amp;$A314&amp;"_"&amp;H$1&amp;"_tab"),$B314+1,$C314+1)),0))</f>
        <v>0</v>
      </c>
      <c r="I314" s="331">
        <f ca="1"/>
        <v>0</v>
      </c>
      <c r="J314" s="25" cm="1">
        <f t="array" aca="1" ref="J314" ca="1">IF(A314="","",SUMPRODUCT(TRANSPOSE(F314:H314),pass_per_van_by_vptype)*2)</f>
        <v>0</v>
      </c>
      <c r="K314" s="25" cm="1">
        <f t="array" aca="1" ref="K314" ca="1">IF(A314="","",SUMPRODUCT(TRANSPOSE(F314:H314),pass_per_van_by_vptype,rt_miles_avg_by_vanpool_type))</f>
        <v>0</v>
      </c>
    </row>
    <row r="315" spans="1:11" x14ac:dyDescent="0.45">
      <c r="A315" s="331">
        <v>2050</v>
      </c>
      <c r="B315" s="331">
        <v>2</v>
      </c>
      <c r="C315" s="331">
        <v>0</v>
      </c>
      <c r="D315" s="331" t="s">
        <v>153</v>
      </c>
      <c r="E315" s="331" t="s">
        <v>151</v>
      </c>
      <c r="F315" s="331" cm="1">
        <f t="array" aca="1" ref="F315" ca="1">IF($B315="","",IFERROR(INDEX(INDIRECT("vd_emp_"&amp;$A315&amp;"_"&amp;F$1&amp;"_tab"),$B315+1,$C315+1)*IF($A315=2020,1,INDEX(INDIRECT("vd_ml_"&amp;$A315&amp;"_"&amp;F$1&amp;"_tab"),$B315+1,$C315+1)),0))</f>
        <v>3.737096159022689</v>
      </c>
      <c r="G315" s="331" cm="1">
        <f t="array" aca="1" ref="G315" ca="1">IF($B315="","",IFERROR(INDEX(INDIRECT("vd_emp_"&amp;$A315&amp;"_"&amp;G$1&amp;"_tab"),$B315+1,$C315+1)*IF($A315=2020,1,INDEX(INDIRECT("vd_ml_"&amp;$A315&amp;"_"&amp;G$1&amp;"_tab"),$B315+1,$C315+1)),0))</f>
        <v>2.7422044222436472</v>
      </c>
      <c r="H315" s="331" cm="1">
        <f t="array" aca="1" ref="H315" ca="1">IF($B315="","",IFERROR(INDEX(INDIRECT("vd_emp_"&amp;$A315&amp;"_"&amp;H$1&amp;"_tab"),$B315+1,$C315+1)*IF($A315=2020,1,INDEX(INDIRECT("vd_ml_"&amp;$A315&amp;"_"&amp;H$1&amp;"_tab"),$B315+1,$C315+1)),0))</f>
        <v>11.421499053916397</v>
      </c>
      <c r="I315" s="331">
        <f ca="1"/>
        <v>17.900799635182736</v>
      </c>
      <c r="J315" s="25" cm="1">
        <f t="array" aca="1" ref="J315" ca="1">IF(A315="","",SUMPRODUCT(TRANSPOSE(F315:H315),pass_per_van_by_vptype)*2)</f>
        <v>192.26077982843694</v>
      </c>
      <c r="K315" s="25" cm="1">
        <f t="array" aca="1" ref="K315" ca="1">IF(A315="","",SUMPRODUCT(TRANSPOSE(F315:H315),pass_per_van_by_vptype,rt_miles_avg_by_vanpool_type))</f>
        <v>8121.8512248349189</v>
      </c>
    </row>
    <row r="316" spans="1:11" x14ac:dyDescent="0.45">
      <c r="A316" s="331">
        <v>2050</v>
      </c>
      <c r="B316" s="331">
        <v>2</v>
      </c>
      <c r="C316" s="331">
        <v>1</v>
      </c>
      <c r="D316" s="331" t="s">
        <v>153</v>
      </c>
      <c r="E316" s="331" t="s">
        <v>152</v>
      </c>
      <c r="F316" s="331" cm="1">
        <f t="array" aca="1" ref="F316" ca="1">IF($B316="","",IFERROR(INDEX(INDIRECT("vd_emp_"&amp;$A316&amp;"_"&amp;F$1&amp;"_tab"),$B316+1,$C316+1)*IF($A316=2020,1,INDEX(INDIRECT("vd_ml_"&amp;$A316&amp;"_"&amp;F$1&amp;"_tab"),$B316+1,$C316+1)),0))</f>
        <v>8.3209711980736021</v>
      </c>
      <c r="G316" s="331" cm="1">
        <f t="array" aca="1" ref="G316" ca="1">IF($B316="","",IFERROR(INDEX(INDIRECT("vd_emp_"&amp;$A316&amp;"_"&amp;G$1&amp;"_tab"),$B316+1,$C316+1)*IF($A316=2020,1,INDEX(INDIRECT("vd_ml_"&amp;$A316&amp;"_"&amp;G$1&amp;"_tab"),$B316+1,$C316+1)),0))</f>
        <v>12.074453944584198</v>
      </c>
      <c r="H316" s="331" cm="1">
        <f t="array" aca="1" ref="H316" ca="1">IF($B316="","",IFERROR(INDEX(INDIRECT("vd_emp_"&amp;$A316&amp;"_"&amp;H$1&amp;"_tab"),$B316+1,$C316+1)*IF($A316=2020,1,INDEX(INDIRECT("vd_ml_"&amp;$A316&amp;"_"&amp;H$1&amp;"_tab"),$B316+1,$C316+1)),0))</f>
        <v>27.621361527919042</v>
      </c>
      <c r="I316" s="331">
        <f ca="1"/>
        <v>48.016786670576842</v>
      </c>
      <c r="J316" s="25" cm="1">
        <f t="array" aca="1" ref="J316" ca="1">IF(A316="","",SUMPRODUCT(TRANSPOSE(F316:H316),pass_per_van_by_vptype)*2)</f>
        <v>513.7673352971367</v>
      </c>
      <c r="K316" s="25" cm="1">
        <f t="array" aca="1" ref="K316" ca="1">IF(A316="","",SUMPRODUCT(TRANSPOSE(F316:H316),pass_per_van_by_vptype,rt_miles_avg_by_vanpool_type))</f>
        <v>21764.291192567071</v>
      </c>
    </row>
    <row r="317" spans="1:11" x14ac:dyDescent="0.45">
      <c r="A317" s="331">
        <v>2050</v>
      </c>
      <c r="B317" s="331">
        <v>2</v>
      </c>
      <c r="C317" s="331">
        <v>2</v>
      </c>
      <c r="D317" s="331" t="s">
        <v>153</v>
      </c>
      <c r="E317" s="331" t="s">
        <v>153</v>
      </c>
      <c r="F317" s="331" cm="1">
        <f t="array" aca="1" ref="F317" ca="1">IF($B317="","",IFERROR(INDEX(INDIRECT("vd_emp_"&amp;$A317&amp;"_"&amp;F$1&amp;"_tab"),$B317+1,$C317+1)*IF($A317=2020,1,INDEX(INDIRECT("vd_ml_"&amp;$A317&amp;"_"&amp;F$1&amp;"_tab"),$B317+1,$C317+1)),0))</f>
        <v>0</v>
      </c>
      <c r="G317" s="331" cm="1">
        <f t="array" aca="1" ref="G317" ca="1">IF($B317="","",IFERROR(INDEX(INDIRECT("vd_emp_"&amp;$A317&amp;"_"&amp;G$1&amp;"_tab"),$B317+1,$C317+1)*IF($A317=2020,1,INDEX(INDIRECT("vd_ml_"&amp;$A317&amp;"_"&amp;G$1&amp;"_tab"),$B317+1,$C317+1)),0))</f>
        <v>0</v>
      </c>
      <c r="H317" s="331" cm="1">
        <f t="array" aca="1" ref="H317" ca="1">IF($B317="","",IFERROR(INDEX(INDIRECT("vd_emp_"&amp;$A317&amp;"_"&amp;H$1&amp;"_tab"),$B317+1,$C317+1)*IF($A317=2020,1,INDEX(INDIRECT("vd_ml_"&amp;$A317&amp;"_"&amp;H$1&amp;"_tab"),$B317+1,$C317+1)),0))</f>
        <v>0</v>
      </c>
      <c r="I317" s="331">
        <f ca="1"/>
        <v>0</v>
      </c>
      <c r="J317" s="25" cm="1">
        <f t="array" aca="1" ref="J317" ca="1">IF(A317="","",SUMPRODUCT(TRANSPOSE(F317:H317),pass_per_van_by_vptype)*2)</f>
        <v>0</v>
      </c>
      <c r="K317" s="25" cm="1">
        <f t="array" aca="1" ref="K317" ca="1">IF(A317="","",SUMPRODUCT(TRANSPOSE(F317:H317),pass_per_van_by_vptype,rt_miles_avg_by_vanpool_type))</f>
        <v>0</v>
      </c>
    </row>
    <row r="318" spans="1:11" x14ac:dyDescent="0.45">
      <c r="A318" s="331">
        <v>2050</v>
      </c>
      <c r="B318" s="331">
        <v>2</v>
      </c>
      <c r="C318" s="331">
        <v>3</v>
      </c>
      <c r="D318" s="331" t="s">
        <v>153</v>
      </c>
      <c r="E318" s="331" t="s">
        <v>154</v>
      </c>
      <c r="F318" s="331" cm="1">
        <f t="array" aca="1" ref="F318" ca="1">IF($B318="","",IFERROR(INDEX(INDIRECT("vd_emp_"&amp;$A318&amp;"_"&amp;F$1&amp;"_tab"),$B318+1,$C318+1)*IF($A318=2020,1,INDEX(INDIRECT("vd_ml_"&amp;$A318&amp;"_"&amp;F$1&amp;"_tab"),$B318+1,$C318+1)),0))</f>
        <v>0</v>
      </c>
      <c r="G318" s="331" cm="1">
        <f t="array" aca="1" ref="G318" ca="1">IF($B318="","",IFERROR(INDEX(INDIRECT("vd_emp_"&amp;$A318&amp;"_"&amp;G$1&amp;"_tab"),$B318+1,$C318+1)*IF($A318=2020,1,INDEX(INDIRECT("vd_ml_"&amp;$A318&amp;"_"&amp;G$1&amp;"_tab"),$B318+1,$C318+1)),0))</f>
        <v>0</v>
      </c>
      <c r="H318" s="331" cm="1">
        <f t="array" aca="1" ref="H318" ca="1">IF($B318="","",IFERROR(INDEX(INDIRECT("vd_emp_"&amp;$A318&amp;"_"&amp;H$1&amp;"_tab"),$B318+1,$C318+1)*IF($A318=2020,1,INDEX(INDIRECT("vd_ml_"&amp;$A318&amp;"_"&amp;H$1&amp;"_tab"),$B318+1,$C318+1)),0))</f>
        <v>2.1537982644533984</v>
      </c>
      <c r="I318" s="331">
        <f ca="1"/>
        <v>2.1537982644533984</v>
      </c>
      <c r="J318" s="25" cm="1">
        <f t="array" aca="1" ref="J318" ca="1">IF(A318="","",SUMPRODUCT(TRANSPOSE(F318:H318),pass_per_van_by_vptype)*2)</f>
        <v>23.662133483484787</v>
      </c>
      <c r="K318" s="25" cm="1">
        <f t="array" aca="1" ref="K318" ca="1">IF(A318="","",SUMPRODUCT(TRANSPOSE(F318:H318),pass_per_van_by_vptype,rt_miles_avg_by_vanpool_type))</f>
        <v>967.58873132510575</v>
      </c>
    </row>
    <row r="319" spans="1:11" x14ac:dyDescent="0.45">
      <c r="A319" s="331">
        <v>2050</v>
      </c>
      <c r="B319" s="331">
        <v>2</v>
      </c>
      <c r="C319" s="331">
        <v>4</v>
      </c>
      <c r="D319" s="331" t="s">
        <v>153</v>
      </c>
      <c r="E319" s="331" t="s">
        <v>155</v>
      </c>
      <c r="F319" s="331" cm="1">
        <f t="array" aca="1" ref="F319" ca="1">IF($B319="","",IFERROR(INDEX(INDIRECT("vd_emp_"&amp;$A319&amp;"_"&amp;F$1&amp;"_tab"),$B319+1,$C319+1)*IF($A319=2020,1,INDEX(INDIRECT("vd_ml_"&amp;$A319&amp;"_"&amp;F$1&amp;"_tab"),$B319+1,$C319+1)),0))</f>
        <v>4.44235604950644</v>
      </c>
      <c r="G319" s="331" cm="1">
        <f t="array" aca="1" ref="G319" ca="1">IF($B319="","",IFERROR(INDEX(INDIRECT("vd_emp_"&amp;$A319&amp;"_"&amp;G$1&amp;"_tab"),$B319+1,$C319+1)*IF($A319=2020,1,INDEX(INDIRECT("vd_ml_"&amp;$A319&amp;"_"&amp;G$1&amp;"_tab"),$B319+1,$C319+1)),0))</f>
        <v>0</v>
      </c>
      <c r="H319" s="331" cm="1">
        <f t="array" aca="1" ref="H319" ca="1">IF($B319="","",IFERROR(INDEX(INDIRECT("vd_emp_"&amp;$A319&amp;"_"&amp;H$1&amp;"_tab"),$B319+1,$C319+1)*IF($A319=2020,1,INDEX(INDIRECT("vd_ml_"&amp;$A319&amp;"_"&amp;H$1&amp;"_tab"),$B319+1,$C319+1)),0))</f>
        <v>4.9184919622214007</v>
      </c>
      <c r="I319" s="331">
        <f ca="1"/>
        <v>9.3608480117278408</v>
      </c>
      <c r="J319" s="25" cm="1">
        <f t="array" aca="1" ref="J319" ca="1">IF(A319="","",SUMPRODUCT(TRANSPOSE(F319:H319),pass_per_van_by_vptype)*2)</f>
        <v>99.768594135097047</v>
      </c>
      <c r="K319" s="25" cm="1">
        <f t="array" aca="1" ref="K319" ca="1">IF(A319="","",SUMPRODUCT(TRANSPOSE(F319:H319),pass_per_van_by_vptype,rt_miles_avg_by_vanpool_type))</f>
        <v>4292.2906425912524</v>
      </c>
    </row>
    <row r="320" spans="1:11" x14ac:dyDescent="0.45">
      <c r="A320" s="331">
        <v>2050</v>
      </c>
      <c r="B320" s="331">
        <v>2</v>
      </c>
      <c r="C320" s="331">
        <v>5</v>
      </c>
      <c r="D320" s="331" t="s">
        <v>153</v>
      </c>
      <c r="E320" s="331" t="s">
        <v>156</v>
      </c>
      <c r="F320" s="331" cm="1">
        <f t="array" aca="1" ref="F320" ca="1">IF($B320="","",IFERROR(INDEX(INDIRECT("vd_emp_"&amp;$A320&amp;"_"&amp;F$1&amp;"_tab"),$B320+1,$C320+1)*IF($A320=2020,1,INDEX(INDIRECT("vd_ml_"&amp;$A320&amp;"_"&amp;F$1&amp;"_tab"),$B320+1,$C320+1)),0))</f>
        <v>0</v>
      </c>
      <c r="G320" s="331" cm="1">
        <f t="array" aca="1" ref="G320" ca="1">IF($B320="","",IFERROR(INDEX(INDIRECT("vd_emp_"&amp;$A320&amp;"_"&amp;G$1&amp;"_tab"),$B320+1,$C320+1)*IF($A320=2020,1,INDEX(INDIRECT("vd_ml_"&amp;$A320&amp;"_"&amp;G$1&amp;"_tab"),$B320+1,$C320+1)),0))</f>
        <v>0</v>
      </c>
      <c r="H320" s="331" cm="1">
        <f t="array" aca="1" ref="H320" ca="1">IF($B320="","",IFERROR(INDEX(INDIRECT("vd_emp_"&amp;$A320&amp;"_"&amp;H$1&amp;"_tab"),$B320+1,$C320+1)*IF($A320=2020,1,INDEX(INDIRECT("vd_ml_"&amp;$A320&amp;"_"&amp;H$1&amp;"_tab"),$B320+1,$C320+1)),0))</f>
        <v>3.1296306088939847</v>
      </c>
      <c r="I320" s="331">
        <f ca="1"/>
        <v>3.1296306088939847</v>
      </c>
      <c r="J320" s="25" cm="1">
        <f t="array" aca="1" ref="J320" ca="1">IF(A320="","",SUMPRODUCT(TRANSPOSE(F320:H320),pass_per_van_by_vptype)*2)</f>
        <v>34.382856762326796</v>
      </c>
      <c r="K320" s="25" cm="1">
        <f t="array" aca="1" ref="K320" ca="1">IF(A320="","",SUMPRODUCT(TRANSPOSE(F320:H320),pass_per_van_by_vptype,rt_miles_avg_by_vanpool_type))</f>
        <v>1405.9790837209443</v>
      </c>
    </row>
    <row r="321" spans="1:11" x14ac:dyDescent="0.45">
      <c r="A321" s="331">
        <v>2050</v>
      </c>
      <c r="B321" s="331">
        <v>2</v>
      </c>
      <c r="C321" s="331">
        <v>6</v>
      </c>
      <c r="D321" s="331" t="s">
        <v>153</v>
      </c>
      <c r="E321" s="331" t="s">
        <v>157</v>
      </c>
      <c r="F321" s="331" cm="1">
        <f t="array" aca="1" ref="F321" ca="1">IF($B321="","",IFERROR(INDEX(INDIRECT("vd_emp_"&amp;$A321&amp;"_"&amp;F$1&amp;"_tab"),$B321+1,$C321+1)*IF($A321=2020,1,INDEX(INDIRECT("vd_ml_"&amp;$A321&amp;"_"&amp;F$1&amp;"_tab"),$B321+1,$C321+1)),0))</f>
        <v>0</v>
      </c>
      <c r="G321" s="331" cm="1">
        <f t="array" aca="1" ref="G321" ca="1">IF($B321="","",IFERROR(INDEX(INDIRECT("vd_emp_"&amp;$A321&amp;"_"&amp;G$1&amp;"_tab"),$B321+1,$C321+1)*IF($A321=2020,1,INDEX(INDIRECT("vd_ml_"&amp;$A321&amp;"_"&amp;G$1&amp;"_tab"),$B321+1,$C321+1)),0))</f>
        <v>5.0110660651945711</v>
      </c>
      <c r="H321" s="331" cm="1">
        <f t="array" aca="1" ref="H321" ca="1">IF($B321="","",IFERROR(INDEX(INDIRECT("vd_emp_"&amp;$A321&amp;"_"&amp;H$1&amp;"_tab"),$B321+1,$C321+1)*IF($A321=2020,1,INDEX(INDIRECT("vd_ml_"&amp;$A321&amp;"_"&amp;H$1&amp;"_tab"),$B321+1,$C321+1)),0))</f>
        <v>0</v>
      </c>
      <c r="I321" s="331">
        <f ca="1"/>
        <v>5.0110660651945711</v>
      </c>
      <c r="J321" s="25" cm="1">
        <f t="array" aca="1" ref="J321" ca="1">IF(A321="","",SUMPRODUCT(TRANSPOSE(F321:H321),pass_per_van_by_vptype)*2)</f>
        <v>51.731631587817347</v>
      </c>
      <c r="K321" s="25" cm="1">
        <f t="array" aca="1" ref="K321" ca="1">IF(A321="","",SUMPRODUCT(TRANSPOSE(F321:H321),pass_per_van_by_vptype,rt_miles_avg_by_vanpool_type))</f>
        <v>2263.6576730326747</v>
      </c>
    </row>
    <row r="322" spans="1:11" x14ac:dyDescent="0.45">
      <c r="A322" s="331">
        <v>2050</v>
      </c>
      <c r="B322" s="331">
        <v>2</v>
      </c>
      <c r="C322" s="331">
        <v>7</v>
      </c>
      <c r="D322" s="331" t="s">
        <v>153</v>
      </c>
      <c r="E322" s="331" t="s">
        <v>158</v>
      </c>
      <c r="F322" s="331" cm="1">
        <f t="array" aca="1" ref="F322" ca="1">IF($B322="","",IFERROR(INDEX(INDIRECT("vd_emp_"&amp;$A322&amp;"_"&amp;F$1&amp;"_tab"),$B322+1,$C322+1)*IF($A322=2020,1,INDEX(INDIRECT("vd_ml_"&amp;$A322&amp;"_"&amp;F$1&amp;"_tab"),$B322+1,$C322+1)),0))</f>
        <v>0</v>
      </c>
      <c r="G322" s="331" cm="1">
        <f t="array" aca="1" ref="G322" ca="1">IF($B322="","",IFERROR(INDEX(INDIRECT("vd_emp_"&amp;$A322&amp;"_"&amp;G$1&amp;"_tab"),$B322+1,$C322+1)*IF($A322=2020,1,INDEX(INDIRECT("vd_ml_"&amp;$A322&amp;"_"&amp;G$1&amp;"_tab"),$B322+1,$C322+1)),0))</f>
        <v>0</v>
      </c>
      <c r="H322" s="331" cm="1">
        <f t="array" aca="1" ref="H322" ca="1">IF($B322="","",IFERROR(INDEX(INDIRECT("vd_emp_"&amp;$A322&amp;"_"&amp;H$1&amp;"_tab"),$B322+1,$C322+1)*IF($A322=2020,1,INDEX(INDIRECT("vd_ml_"&amp;$A322&amp;"_"&amp;H$1&amp;"_tab"),$B322+1,$C322+1)),0))</f>
        <v>0</v>
      </c>
      <c r="I322" s="331">
        <f ca="1"/>
        <v>0</v>
      </c>
      <c r="J322" s="25" cm="1">
        <f t="array" aca="1" ref="J322" ca="1">IF(A322="","",SUMPRODUCT(TRANSPOSE(F322:H322),pass_per_van_by_vptype)*2)</f>
        <v>0</v>
      </c>
      <c r="K322" s="25" cm="1">
        <f t="array" aca="1" ref="K322" ca="1">IF(A322="","",SUMPRODUCT(TRANSPOSE(F322:H322),pass_per_van_by_vptype,rt_miles_avg_by_vanpool_type))</f>
        <v>0</v>
      </c>
    </row>
    <row r="323" spans="1:11" x14ac:dyDescent="0.45">
      <c r="A323" s="331">
        <v>2050</v>
      </c>
      <c r="B323" s="331">
        <v>2</v>
      </c>
      <c r="C323" s="331">
        <v>8</v>
      </c>
      <c r="D323" s="331" t="s">
        <v>153</v>
      </c>
      <c r="E323" s="331" t="s">
        <v>159</v>
      </c>
      <c r="F323" s="331" cm="1">
        <f t="array" aca="1" ref="F323" ca="1">IF($B323="","",IFERROR(INDEX(INDIRECT("vd_emp_"&amp;$A323&amp;"_"&amp;F$1&amp;"_tab"),$B323+1,$C323+1)*IF($A323=2020,1,INDEX(INDIRECT("vd_ml_"&amp;$A323&amp;"_"&amp;F$1&amp;"_tab"),$B323+1,$C323+1)),0))</f>
        <v>0</v>
      </c>
      <c r="G323" s="331" cm="1">
        <f t="array" aca="1" ref="G323" ca="1">IF($B323="","",IFERROR(INDEX(INDIRECT("vd_emp_"&amp;$A323&amp;"_"&amp;G$1&amp;"_tab"),$B323+1,$C323+1)*IF($A323=2020,1,INDEX(INDIRECT("vd_ml_"&amp;$A323&amp;"_"&amp;G$1&amp;"_tab"),$B323+1,$C323+1)),0))</f>
        <v>0</v>
      </c>
      <c r="H323" s="331" cm="1">
        <f t="array" aca="1" ref="H323" ca="1">IF($B323="","",IFERROR(INDEX(INDIRECT("vd_emp_"&amp;$A323&amp;"_"&amp;H$1&amp;"_tab"),$B323+1,$C323+1)*IF($A323=2020,1,INDEX(INDIRECT("vd_ml_"&amp;$A323&amp;"_"&amp;H$1&amp;"_tab"),$B323+1,$C323+1)),0))</f>
        <v>0</v>
      </c>
      <c r="I323" s="331">
        <f ca="1"/>
        <v>0</v>
      </c>
      <c r="J323" s="25" cm="1">
        <f t="array" aca="1" ref="J323" ca="1">IF(A323="","",SUMPRODUCT(TRANSPOSE(F323:H323),pass_per_van_by_vptype)*2)</f>
        <v>0</v>
      </c>
      <c r="K323" s="25" cm="1">
        <f t="array" aca="1" ref="K323" ca="1">IF(A323="","",SUMPRODUCT(TRANSPOSE(F323:H323),pass_per_van_by_vptype,rt_miles_avg_by_vanpool_type))</f>
        <v>0</v>
      </c>
    </row>
    <row r="324" spans="1:11" x14ac:dyDescent="0.45">
      <c r="A324" s="331">
        <v>2050</v>
      </c>
      <c r="B324" s="331">
        <v>2</v>
      </c>
      <c r="C324" s="331">
        <v>9</v>
      </c>
      <c r="D324" s="331" t="s">
        <v>153</v>
      </c>
      <c r="E324" s="331" t="s">
        <v>160</v>
      </c>
      <c r="F324" s="331" cm="1">
        <f t="array" aca="1" ref="F324" ca="1">IF($B324="","",IFERROR(INDEX(INDIRECT("vd_emp_"&amp;$A324&amp;"_"&amp;F$1&amp;"_tab"),$B324+1,$C324+1)*IF($A324=2020,1,INDEX(INDIRECT("vd_ml_"&amp;$A324&amp;"_"&amp;F$1&amp;"_tab"),$B324+1,$C324+1)),0))</f>
        <v>0</v>
      </c>
      <c r="G324" s="331" cm="1">
        <f t="array" aca="1" ref="G324" ca="1">IF($B324="","",IFERROR(INDEX(INDIRECT("vd_emp_"&amp;$A324&amp;"_"&amp;G$1&amp;"_tab"),$B324+1,$C324+1)*IF($A324=2020,1,INDEX(INDIRECT("vd_ml_"&amp;$A324&amp;"_"&amp;G$1&amp;"_tab"),$B324+1,$C324+1)),0))</f>
        <v>0</v>
      </c>
      <c r="H324" s="331" cm="1">
        <f t="array" aca="1" ref="H324" ca="1">IF($B324="","",IFERROR(INDEX(INDIRECT("vd_emp_"&amp;$A324&amp;"_"&amp;H$1&amp;"_tab"),$B324+1,$C324+1)*IF($A324=2020,1,INDEX(INDIRECT("vd_ml_"&amp;$A324&amp;"_"&amp;H$1&amp;"_tab"),$B324+1,$C324+1)),0))</f>
        <v>0</v>
      </c>
      <c r="I324" s="331">
        <f ca="1"/>
        <v>0</v>
      </c>
      <c r="J324" s="25" cm="1">
        <f t="array" aca="1" ref="J324" ca="1">IF(A324="","",SUMPRODUCT(TRANSPOSE(F324:H324),pass_per_van_by_vptype)*2)</f>
        <v>0</v>
      </c>
      <c r="K324" s="25" cm="1">
        <f t="array" aca="1" ref="K324" ca="1">IF(A324="","",SUMPRODUCT(TRANSPOSE(F324:H324),pass_per_van_by_vptype,rt_miles_avg_by_vanpool_type))</f>
        <v>0</v>
      </c>
    </row>
    <row r="325" spans="1:11" x14ac:dyDescent="0.45">
      <c r="A325" s="331">
        <v>2050</v>
      </c>
      <c r="B325" s="331">
        <v>2</v>
      </c>
      <c r="C325" s="331">
        <v>10</v>
      </c>
      <c r="D325" s="331" t="s">
        <v>153</v>
      </c>
      <c r="E325" s="331" t="s">
        <v>161</v>
      </c>
      <c r="F325" s="331" cm="1">
        <f t="array" aca="1" ref="F325" ca="1">IF($B325="","",IFERROR(INDEX(INDIRECT("vd_emp_"&amp;$A325&amp;"_"&amp;F$1&amp;"_tab"),$B325+1,$C325+1)*IF($A325=2020,1,INDEX(INDIRECT("vd_ml_"&amp;$A325&amp;"_"&amp;F$1&amp;"_tab"),$B325+1,$C325+1)),0))</f>
        <v>0</v>
      </c>
      <c r="G325" s="331" cm="1">
        <f t="array" aca="1" ref="G325" ca="1">IF($B325="","",IFERROR(INDEX(INDIRECT("vd_emp_"&amp;$A325&amp;"_"&amp;G$1&amp;"_tab"),$B325+1,$C325+1)*IF($A325=2020,1,INDEX(INDIRECT("vd_ml_"&amp;$A325&amp;"_"&amp;G$1&amp;"_tab"),$B325+1,$C325+1)),0))</f>
        <v>0</v>
      </c>
      <c r="H325" s="331" cm="1">
        <f t="array" aca="1" ref="H325" ca="1">IF($B325="","",IFERROR(INDEX(INDIRECT("vd_emp_"&amp;$A325&amp;"_"&amp;H$1&amp;"_tab"),$B325+1,$C325+1)*IF($A325=2020,1,INDEX(INDIRECT("vd_ml_"&amp;$A325&amp;"_"&amp;H$1&amp;"_tab"),$B325+1,$C325+1)),0))</f>
        <v>0</v>
      </c>
      <c r="I325" s="331">
        <f ca="1"/>
        <v>0</v>
      </c>
      <c r="J325" s="25" cm="1">
        <f t="array" aca="1" ref="J325" ca="1">IF(A325="","",SUMPRODUCT(TRANSPOSE(F325:H325),pass_per_van_by_vptype)*2)</f>
        <v>0</v>
      </c>
      <c r="K325" s="25" cm="1">
        <f t="array" aca="1" ref="K325" ca="1">IF(A325="","",SUMPRODUCT(TRANSPOSE(F325:H325),pass_per_van_by_vptype,rt_miles_avg_by_vanpool_type))</f>
        <v>0</v>
      </c>
    </row>
    <row r="326" spans="1:11" x14ac:dyDescent="0.45">
      <c r="A326" s="331">
        <v>2050</v>
      </c>
      <c r="B326" s="331">
        <v>2</v>
      </c>
      <c r="C326" s="331">
        <v>11</v>
      </c>
      <c r="D326" s="331" t="s">
        <v>153</v>
      </c>
      <c r="E326" s="331" t="s">
        <v>162</v>
      </c>
      <c r="F326" s="331" cm="1">
        <f t="array" aca="1" ref="F326" ca="1">IF($B326="","",IFERROR(INDEX(INDIRECT("vd_emp_"&amp;$A326&amp;"_"&amp;F$1&amp;"_tab"),$B326+1,$C326+1)*IF($A326=2020,1,INDEX(INDIRECT("vd_ml_"&amp;$A326&amp;"_"&amp;F$1&amp;"_tab"),$B326+1,$C326+1)),0))</f>
        <v>0</v>
      </c>
      <c r="G326" s="331" cm="1">
        <f t="array" aca="1" ref="G326" ca="1">IF($B326="","",IFERROR(INDEX(INDIRECT("vd_emp_"&amp;$A326&amp;"_"&amp;G$1&amp;"_tab"),$B326+1,$C326+1)*IF($A326=2020,1,INDEX(INDIRECT("vd_ml_"&amp;$A326&amp;"_"&amp;G$1&amp;"_tab"),$B326+1,$C326+1)),0))</f>
        <v>0</v>
      </c>
      <c r="H326" s="331" cm="1">
        <f t="array" aca="1" ref="H326" ca="1">IF($B326="","",IFERROR(INDEX(INDIRECT("vd_emp_"&amp;$A326&amp;"_"&amp;H$1&amp;"_tab"),$B326+1,$C326+1)*IF($A326=2020,1,INDEX(INDIRECT("vd_ml_"&amp;$A326&amp;"_"&amp;H$1&amp;"_tab"),$B326+1,$C326+1)),0))</f>
        <v>0</v>
      </c>
      <c r="I326" s="331">
        <f ca="1"/>
        <v>0</v>
      </c>
      <c r="J326" s="25" cm="1">
        <f t="array" aca="1" ref="J326" ca="1">IF(A326="","",SUMPRODUCT(TRANSPOSE(F326:H326),pass_per_van_by_vptype)*2)</f>
        <v>0</v>
      </c>
      <c r="K326" s="25" cm="1">
        <f t="array" aca="1" ref="K326" ca="1">IF(A326="","",SUMPRODUCT(TRANSPOSE(F326:H326),pass_per_van_by_vptype,rt_miles_avg_by_vanpool_type))</f>
        <v>0</v>
      </c>
    </row>
    <row r="327" spans="1:11" x14ac:dyDescent="0.45">
      <c r="A327" s="331">
        <v>2050</v>
      </c>
      <c r="B327" s="331">
        <v>3</v>
      </c>
      <c r="C327" s="331">
        <v>0</v>
      </c>
      <c r="D327" s="331" t="s">
        <v>154</v>
      </c>
      <c r="E327" s="331" t="s">
        <v>151</v>
      </c>
      <c r="F327" s="331" cm="1">
        <f t="array" aca="1" ref="F327" ca="1">IF($B327="","",IFERROR(INDEX(INDIRECT("vd_emp_"&amp;$A327&amp;"_"&amp;F$1&amp;"_tab"),$B327+1,$C327+1)*IF($A327=2020,1,INDEX(INDIRECT("vd_ml_"&amp;$A327&amp;"_"&amp;F$1&amp;"_tab"),$B327+1,$C327+1)),0))</f>
        <v>14.515631733220536</v>
      </c>
      <c r="G327" s="331" cm="1">
        <f t="array" aca="1" ref="G327" ca="1">IF($B327="","",IFERROR(INDEX(INDIRECT("vd_emp_"&amp;$A327&amp;"_"&amp;G$1&amp;"_tab"),$B327+1,$C327+1)*IF($A327=2020,1,INDEX(INDIRECT("vd_ml_"&amp;$A327&amp;"_"&amp;G$1&amp;"_tab"),$B327+1,$C327+1)),0))</f>
        <v>0</v>
      </c>
      <c r="H327" s="331" cm="1">
        <f t="array" aca="1" ref="H327" ca="1">IF($B327="","",IFERROR(INDEX(INDIRECT("vd_emp_"&amp;$A327&amp;"_"&amp;H$1&amp;"_tab"),$B327+1,$C327+1)*IF($A327=2020,1,INDEX(INDIRECT("vd_ml_"&amp;$A327&amp;"_"&amp;H$1&amp;"_tab"),$B327+1,$C327+1)),0))</f>
        <v>14.432856672875698</v>
      </c>
      <c r="I327" s="331">
        <f ca="1"/>
        <v>28.948488406096232</v>
      </c>
      <c r="J327" s="25" cm="1">
        <f t="array" aca="1" ref="J327" ca="1">IF(A327="","",SUMPRODUCT(TRANSPOSE(F327:H327),pass_per_van_by_vptype)*2)</f>
        <v>307.99736129048051</v>
      </c>
      <c r="K327" s="25" cm="1">
        <f t="array" aca="1" ref="K327" ca="1">IF(A327="","",SUMPRODUCT(TRANSPOSE(F327:H327),pass_per_van_by_vptype,rt_miles_avg_by_vanpool_type))</f>
        <v>13289.159599783994</v>
      </c>
    </row>
    <row r="328" spans="1:11" x14ac:dyDescent="0.45">
      <c r="A328" s="331">
        <v>2050</v>
      </c>
      <c r="B328" s="331">
        <v>3</v>
      </c>
      <c r="C328" s="331">
        <v>1</v>
      </c>
      <c r="D328" s="331" t="s">
        <v>154</v>
      </c>
      <c r="E328" s="331" t="s">
        <v>152</v>
      </c>
      <c r="F328" s="331" cm="1">
        <f t="array" aca="1" ref="F328" ca="1">IF($B328="","",IFERROR(INDEX(INDIRECT("vd_emp_"&amp;$A328&amp;"_"&amp;F$1&amp;"_tab"),$B328+1,$C328+1)*IF($A328=2020,1,INDEX(INDIRECT("vd_ml_"&amp;$A328&amp;"_"&amp;F$1&amp;"_tab"),$B328+1,$C328+1)),0))</f>
        <v>6.4514429889714577</v>
      </c>
      <c r="G328" s="331" cm="1">
        <f t="array" aca="1" ref="G328" ca="1">IF($B328="","",IFERROR(INDEX(INDIRECT("vd_emp_"&amp;$A328&amp;"_"&amp;G$1&amp;"_tab"),$B328+1,$C328+1)*IF($A328=2020,1,INDEX(INDIRECT("vd_ml_"&amp;$A328&amp;"_"&amp;G$1&amp;"_tab"),$B328+1,$C328+1)),0))</f>
        <v>9.9290386929526679</v>
      </c>
      <c r="H328" s="331" cm="1">
        <f t="array" aca="1" ref="H328" ca="1">IF($B328="","",IFERROR(INDEX(INDIRECT("vd_emp_"&amp;$A328&amp;"_"&amp;H$1&amp;"_tab"),$B328+1,$C328+1)*IF($A328=2020,1,INDEX(INDIRECT("vd_ml_"&amp;$A328&amp;"_"&amp;H$1&amp;"_tab"),$B328+1,$C328+1)),0))</f>
        <v>16.394734127530175</v>
      </c>
      <c r="I328" s="331">
        <f ca="1"/>
        <v>32.775215809454295</v>
      </c>
      <c r="J328" s="25" cm="1">
        <f t="array" aca="1" ref="J328" ca="1">IF(A328="","",SUMPRODUCT(TRANSPOSE(F328:H328),pass_per_van_by_vptype)*2)</f>
        <v>349.03452182200738</v>
      </c>
      <c r="K328" s="25" cm="1">
        <f t="array" aca="1" ref="K328" ca="1">IF(A328="","",SUMPRODUCT(TRANSPOSE(F328:H328),pass_per_van_by_vptype,rt_miles_avg_by_vanpool_type))</f>
        <v>14875.129311615008</v>
      </c>
    </row>
    <row r="329" spans="1:11" x14ac:dyDescent="0.45">
      <c r="A329" s="331">
        <v>2050</v>
      </c>
      <c r="B329" s="331">
        <v>3</v>
      </c>
      <c r="C329" s="331">
        <v>2</v>
      </c>
      <c r="D329" s="331" t="s">
        <v>154</v>
      </c>
      <c r="E329" s="331" t="s">
        <v>153</v>
      </c>
      <c r="F329" s="331" cm="1">
        <f t="array" aca="1" ref="F329" ca="1">IF($B329="","",IFERROR(INDEX(INDIRECT("vd_emp_"&amp;$A329&amp;"_"&amp;F$1&amp;"_tab"),$B329+1,$C329+1)*IF($A329=2020,1,INDEX(INDIRECT("vd_ml_"&amp;$A329&amp;"_"&amp;F$1&amp;"_tab"),$B329+1,$C329+1)),0))</f>
        <v>0</v>
      </c>
      <c r="G329" s="331" cm="1">
        <f t="array" aca="1" ref="G329" ca="1">IF($B329="","",IFERROR(INDEX(INDIRECT("vd_emp_"&amp;$A329&amp;"_"&amp;G$1&amp;"_tab"),$B329+1,$C329+1)*IF($A329=2020,1,INDEX(INDIRECT("vd_ml_"&amp;$A329&amp;"_"&amp;G$1&amp;"_tab"),$B329+1,$C329+1)),0))</f>
        <v>1.3671040358337636</v>
      </c>
      <c r="H329" s="331" cm="1">
        <f t="array" aca="1" ref="H329" ca="1">IF($B329="","",IFERROR(INDEX(INDIRECT("vd_emp_"&amp;$A329&amp;"_"&amp;H$1&amp;"_tab"),$B329+1,$C329+1)*IF($A329=2020,1,INDEX(INDIRECT("vd_ml_"&amp;$A329&amp;"_"&amp;H$1&amp;"_tab"),$B329+1,$C329+1)),0))</f>
        <v>0</v>
      </c>
      <c r="I329" s="331">
        <f ca="1"/>
        <v>1.3671040358337636</v>
      </c>
      <c r="J329" s="25" cm="1">
        <f t="array" aca="1" ref="J329" ca="1">IF(A329="","",SUMPRODUCT(TRANSPOSE(F329:H329),pass_per_van_by_vptype)*2)</f>
        <v>14.113268794276907</v>
      </c>
      <c r="K329" s="25" cm="1">
        <f t="array" aca="1" ref="K329" ca="1">IF(A329="","",SUMPRODUCT(TRANSPOSE(F329:H329),pass_per_van_by_vptype,rt_miles_avg_by_vanpool_type))</f>
        <v>617.56430673377599</v>
      </c>
    </row>
    <row r="330" spans="1:11" x14ac:dyDescent="0.45">
      <c r="A330" s="331">
        <v>2050</v>
      </c>
      <c r="B330" s="331">
        <v>3</v>
      </c>
      <c r="C330" s="331">
        <v>3</v>
      </c>
      <c r="D330" s="331" t="s">
        <v>154</v>
      </c>
      <c r="E330" s="331" t="s">
        <v>154</v>
      </c>
      <c r="F330" s="331" cm="1">
        <f t="array" aca="1" ref="F330" ca="1">IF($B330="","",IFERROR(INDEX(INDIRECT("vd_emp_"&amp;$A330&amp;"_"&amp;F$1&amp;"_tab"),$B330+1,$C330+1)*IF($A330=2020,1,INDEX(INDIRECT("vd_ml_"&amp;$A330&amp;"_"&amp;F$1&amp;"_tab"),$B330+1,$C330+1)),0))</f>
        <v>0</v>
      </c>
      <c r="G330" s="331" cm="1">
        <f t="array" aca="1" ref="G330" ca="1">IF($B330="","",IFERROR(INDEX(INDIRECT("vd_emp_"&amp;$A330&amp;"_"&amp;G$1&amp;"_tab"),$B330+1,$C330+1)*IF($A330=2020,1,INDEX(INDIRECT("vd_ml_"&amp;$A330&amp;"_"&amp;G$1&amp;"_tab"),$B330+1,$C330+1)),0))</f>
        <v>0</v>
      </c>
      <c r="H330" s="331" cm="1">
        <f t="array" aca="1" ref="H330" ca="1">IF($B330="","",IFERROR(INDEX(INDIRECT("vd_emp_"&amp;$A330&amp;"_"&amp;H$1&amp;"_tab"),$B330+1,$C330+1)*IF($A330=2020,1,INDEX(INDIRECT("vd_ml_"&amp;$A330&amp;"_"&amp;H$1&amp;"_tab"),$B330+1,$C330+1)),0))</f>
        <v>0</v>
      </c>
      <c r="I330" s="331">
        <f ca="1"/>
        <v>0</v>
      </c>
      <c r="J330" s="25" cm="1">
        <f t="array" aca="1" ref="J330" ca="1">IF(A330="","",SUMPRODUCT(TRANSPOSE(F330:H330),pass_per_van_by_vptype)*2)</f>
        <v>0</v>
      </c>
      <c r="K330" s="25" cm="1">
        <f t="array" aca="1" ref="K330" ca="1">IF(A330="","",SUMPRODUCT(TRANSPOSE(F330:H330),pass_per_van_by_vptype,rt_miles_avg_by_vanpool_type))</f>
        <v>0</v>
      </c>
    </row>
    <row r="331" spans="1:11" x14ac:dyDescent="0.45">
      <c r="A331" s="331">
        <v>2050</v>
      </c>
      <c r="B331" s="331">
        <v>3</v>
      </c>
      <c r="C331" s="331">
        <v>4</v>
      </c>
      <c r="D331" s="331" t="s">
        <v>154</v>
      </c>
      <c r="E331" s="331" t="s">
        <v>155</v>
      </c>
      <c r="F331" s="331" cm="1">
        <f t="array" aca="1" ref="F331" ca="1">IF($B331="","",IFERROR(INDEX(INDIRECT("vd_emp_"&amp;$A331&amp;"_"&amp;F$1&amp;"_tab"),$B331+1,$C331+1)*IF($A331=2020,1,INDEX(INDIRECT("vd_ml_"&amp;$A331&amp;"_"&amp;F$1&amp;"_tab"),$B331+1,$C331+1)),0))</f>
        <v>1.3658736690271396</v>
      </c>
      <c r="G331" s="331" cm="1">
        <f t="array" aca="1" ref="G331" ca="1">IF($B331="","",IFERROR(INDEX(INDIRECT("vd_emp_"&amp;$A331&amp;"_"&amp;G$1&amp;"_tab"),$B331+1,$C331+1)*IF($A331=2020,1,INDEX(INDIRECT("vd_ml_"&amp;$A331&amp;"_"&amp;G$1&amp;"_tab"),$B331+1,$C331+1)),0))</f>
        <v>1.4955281866082357</v>
      </c>
      <c r="H331" s="331" cm="1">
        <f t="array" aca="1" ref="H331" ca="1">IF($B331="","",IFERROR(INDEX(INDIRECT("vd_emp_"&amp;$A331&amp;"_"&amp;H$1&amp;"_tab"),$B331+1,$C331+1)*IF($A331=2020,1,INDEX(INDIRECT("vd_ml_"&amp;$A331&amp;"_"&amp;H$1&amp;"_tab"),$B331+1,$C331+1)),0))</f>
        <v>4.5391617226351535</v>
      </c>
      <c r="I331" s="331">
        <f ca="1"/>
        <v>7.4005635782705284</v>
      </c>
      <c r="J331" s="25" cm="1">
        <f t="array" aca="1" ref="J331" ca="1">IF(A331="","",SUMPRODUCT(TRANSPOSE(F331:H331),pass_per_van_by_vptype)*2)</f>
        <v>79.368659266064839</v>
      </c>
      <c r="K331" s="25" cm="1">
        <f t="array" aca="1" ref="K331" ca="1">IF(A331="","",SUMPRODUCT(TRANSPOSE(F331:H331),pass_per_van_by_vptype,rt_miles_avg_by_vanpool_type))</f>
        <v>3355.1354247082727</v>
      </c>
    </row>
    <row r="332" spans="1:11" x14ac:dyDescent="0.45">
      <c r="A332" s="331">
        <v>2050</v>
      </c>
      <c r="B332" s="331">
        <v>3</v>
      </c>
      <c r="C332" s="331">
        <v>5</v>
      </c>
      <c r="D332" s="331" t="s">
        <v>154</v>
      </c>
      <c r="E332" s="331" t="s">
        <v>156</v>
      </c>
      <c r="F332" s="331" cm="1">
        <f t="array" aca="1" ref="F332" ca="1">IF($B332="","",IFERROR(INDEX(INDIRECT("vd_emp_"&amp;$A332&amp;"_"&amp;F$1&amp;"_tab"),$B332+1,$C332+1)*IF($A332=2020,1,INDEX(INDIRECT("vd_ml_"&amp;$A332&amp;"_"&amp;F$1&amp;"_tab"),$B332+1,$C332+1)),0))</f>
        <v>0</v>
      </c>
      <c r="G332" s="331" cm="1">
        <f t="array" aca="1" ref="G332" ca="1">IF($B332="","",IFERROR(INDEX(INDIRECT("vd_emp_"&amp;$A332&amp;"_"&amp;G$1&amp;"_tab"),$B332+1,$C332+1)*IF($A332=2020,1,INDEX(INDIRECT("vd_ml_"&amp;$A332&amp;"_"&amp;G$1&amp;"_tab"),$B332+1,$C332+1)),0))</f>
        <v>0</v>
      </c>
      <c r="H332" s="331" cm="1">
        <f t="array" aca="1" ref="H332" ca="1">IF($B332="","",IFERROR(INDEX(INDIRECT("vd_emp_"&amp;$A332&amp;"_"&amp;H$1&amp;"_tab"),$B332+1,$C332+1)*IF($A332=2020,1,INDEX(INDIRECT("vd_ml_"&amp;$A332&amp;"_"&amp;H$1&amp;"_tab"),$B332+1,$C332+1)),0))</f>
        <v>1.4805899724263725</v>
      </c>
      <c r="I332" s="331">
        <f ca="1"/>
        <v>1.4805899724263725</v>
      </c>
      <c r="J332" s="25" cm="1">
        <f t="array" aca="1" ref="J332" ca="1">IF(A332="","",SUMPRODUCT(TRANSPOSE(F332:H332),pass_per_van_by_vptype)*2)</f>
        <v>16.266109105976536</v>
      </c>
      <c r="K332" s="25" cm="1">
        <f t="array" aca="1" ref="K332" ca="1">IF(A332="","",SUMPRODUCT(TRANSPOSE(F332:H332),pass_per_van_by_vptype,rt_miles_avg_by_vanpool_type))</f>
        <v>665.15151241255171</v>
      </c>
    </row>
    <row r="333" spans="1:11" x14ac:dyDescent="0.45">
      <c r="A333" s="331">
        <v>2050</v>
      </c>
      <c r="B333" s="331">
        <v>3</v>
      </c>
      <c r="C333" s="331">
        <v>6</v>
      </c>
      <c r="D333" s="331" t="s">
        <v>154</v>
      </c>
      <c r="E333" s="331" t="s">
        <v>157</v>
      </c>
      <c r="F333" s="331" cm="1">
        <f t="array" aca="1" ref="F333" ca="1">IF($B333="","",IFERROR(INDEX(INDIRECT("vd_emp_"&amp;$A333&amp;"_"&amp;F$1&amp;"_tab"),$B333+1,$C333+1)*IF($A333=2020,1,INDEX(INDIRECT("vd_ml_"&amp;$A333&amp;"_"&amp;F$1&amp;"_tab"),$B333+1,$C333+1)),0))</f>
        <v>0</v>
      </c>
      <c r="G333" s="331" cm="1">
        <f t="array" aca="1" ref="G333" ca="1">IF($B333="","",IFERROR(INDEX(INDIRECT("vd_emp_"&amp;$A333&amp;"_"&amp;G$1&amp;"_tab"),$B333+1,$C333+1)*IF($A333=2020,1,INDEX(INDIRECT("vd_ml_"&amp;$A333&amp;"_"&amp;G$1&amp;"_tab"),$B333+1,$C333+1)),0))</f>
        <v>15.557631736076518</v>
      </c>
      <c r="H333" s="331" cm="1">
        <f t="array" aca="1" ref="H333" ca="1">IF($B333="","",IFERROR(INDEX(INDIRECT("vd_emp_"&amp;$A333&amp;"_"&amp;H$1&amp;"_tab"),$B333+1,$C333+1)*IF($A333=2020,1,INDEX(INDIRECT("vd_ml_"&amp;$A333&amp;"_"&amp;H$1&amp;"_tab"),$B333+1,$C333+1)),0))</f>
        <v>4.4450376388790049</v>
      </c>
      <c r="I333" s="331">
        <f ca="1"/>
        <v>20.002669374955524</v>
      </c>
      <c r="J333" s="25" cm="1">
        <f t="array" aca="1" ref="J333" ca="1">IF(A333="","",SUMPRODUCT(TRANSPOSE(F333:H333),pass_per_van_by_vptype)*2)</f>
        <v>209.44310029274558</v>
      </c>
      <c r="K333" s="25" cm="1">
        <f t="array" aca="1" ref="K333" ca="1">IF(A333="","",SUMPRODUCT(TRANSPOSE(F333:H333),pass_per_van_by_vptype,rt_miles_avg_by_vanpool_type))</f>
        <v>9024.7988566166241</v>
      </c>
    </row>
    <row r="334" spans="1:11" x14ac:dyDescent="0.45">
      <c r="A334" s="331">
        <v>2050</v>
      </c>
      <c r="B334" s="331">
        <v>3</v>
      </c>
      <c r="C334" s="331">
        <v>7</v>
      </c>
      <c r="D334" s="331" t="s">
        <v>154</v>
      </c>
      <c r="E334" s="331" t="s">
        <v>158</v>
      </c>
      <c r="F334" s="331" cm="1">
        <f t="array" aca="1" ref="F334" ca="1">IF($B334="","",IFERROR(INDEX(INDIRECT("vd_emp_"&amp;$A334&amp;"_"&amp;F$1&amp;"_tab"),$B334+1,$C334+1)*IF($A334=2020,1,INDEX(INDIRECT("vd_ml_"&amp;$A334&amp;"_"&amp;F$1&amp;"_tab"),$B334+1,$C334+1)),0))</f>
        <v>0</v>
      </c>
      <c r="G334" s="331" cm="1">
        <f t="array" aca="1" ref="G334" ca="1">IF($B334="","",IFERROR(INDEX(INDIRECT("vd_emp_"&amp;$A334&amp;"_"&amp;G$1&amp;"_tab"),$B334+1,$C334+1)*IF($A334=2020,1,INDEX(INDIRECT("vd_ml_"&amp;$A334&amp;"_"&amp;G$1&amp;"_tab"),$B334+1,$C334+1)),0))</f>
        <v>0</v>
      </c>
      <c r="H334" s="331" cm="1">
        <f t="array" aca="1" ref="H334" ca="1">IF($B334="","",IFERROR(INDEX(INDIRECT("vd_emp_"&amp;$A334&amp;"_"&amp;H$1&amp;"_tab"),$B334+1,$C334+1)*IF($A334=2020,1,INDEX(INDIRECT("vd_ml_"&amp;$A334&amp;"_"&amp;H$1&amp;"_tab"),$B334+1,$C334+1)),0))</f>
        <v>0</v>
      </c>
      <c r="I334" s="331">
        <f ca="1"/>
        <v>0</v>
      </c>
      <c r="J334" s="25" cm="1">
        <f t="array" aca="1" ref="J334" ca="1">IF(A334="","",SUMPRODUCT(TRANSPOSE(F334:H334),pass_per_van_by_vptype)*2)</f>
        <v>0</v>
      </c>
      <c r="K334" s="25" cm="1">
        <f t="array" aca="1" ref="K334" ca="1">IF(A334="","",SUMPRODUCT(TRANSPOSE(F334:H334),pass_per_van_by_vptype,rt_miles_avg_by_vanpool_type))</f>
        <v>0</v>
      </c>
    </row>
    <row r="335" spans="1:11" x14ac:dyDescent="0.45">
      <c r="A335" s="331">
        <v>2050</v>
      </c>
      <c r="B335" s="331">
        <v>3</v>
      </c>
      <c r="C335" s="331">
        <v>8</v>
      </c>
      <c r="D335" s="331" t="s">
        <v>154</v>
      </c>
      <c r="E335" s="331" t="s">
        <v>159</v>
      </c>
      <c r="F335" s="331" cm="1">
        <f t="array" aca="1" ref="F335" ca="1">IF($B335="","",IFERROR(INDEX(INDIRECT("vd_emp_"&amp;$A335&amp;"_"&amp;F$1&amp;"_tab"),$B335+1,$C335+1)*IF($A335=2020,1,INDEX(INDIRECT("vd_ml_"&amp;$A335&amp;"_"&amp;F$1&amp;"_tab"),$B335+1,$C335+1)),0))</f>
        <v>0</v>
      </c>
      <c r="G335" s="331" cm="1">
        <f t="array" aca="1" ref="G335" ca="1">IF($B335="","",IFERROR(INDEX(INDIRECT("vd_emp_"&amp;$A335&amp;"_"&amp;G$1&amp;"_tab"),$B335+1,$C335+1)*IF($A335=2020,1,INDEX(INDIRECT("vd_ml_"&amp;$A335&amp;"_"&amp;G$1&amp;"_tab"),$B335+1,$C335+1)),0))</f>
        <v>0</v>
      </c>
      <c r="H335" s="331" cm="1">
        <f t="array" aca="1" ref="H335" ca="1">IF($B335="","",IFERROR(INDEX(INDIRECT("vd_emp_"&amp;$A335&amp;"_"&amp;H$1&amp;"_tab"),$B335+1,$C335+1)*IF($A335=2020,1,INDEX(INDIRECT("vd_ml_"&amp;$A335&amp;"_"&amp;H$1&amp;"_tab"),$B335+1,$C335+1)),0))</f>
        <v>0</v>
      </c>
      <c r="I335" s="331">
        <f ca="1"/>
        <v>0</v>
      </c>
      <c r="J335" s="25" cm="1">
        <f t="array" aca="1" ref="J335" ca="1">IF(A335="","",SUMPRODUCT(TRANSPOSE(F335:H335),pass_per_van_by_vptype)*2)</f>
        <v>0</v>
      </c>
      <c r="K335" s="25" cm="1">
        <f t="array" aca="1" ref="K335" ca="1">IF(A335="","",SUMPRODUCT(TRANSPOSE(F335:H335),pass_per_van_by_vptype,rt_miles_avg_by_vanpool_type))</f>
        <v>0</v>
      </c>
    </row>
    <row r="336" spans="1:11" x14ac:dyDescent="0.45">
      <c r="A336" s="331">
        <v>2050</v>
      </c>
      <c r="B336" s="331">
        <v>3</v>
      </c>
      <c r="C336" s="331">
        <v>9</v>
      </c>
      <c r="D336" s="331" t="s">
        <v>154</v>
      </c>
      <c r="E336" s="331" t="s">
        <v>160</v>
      </c>
      <c r="F336" s="331" cm="1">
        <f t="array" aca="1" ref="F336" ca="1">IF($B336="","",IFERROR(INDEX(INDIRECT("vd_emp_"&amp;$A336&amp;"_"&amp;F$1&amp;"_tab"),$B336+1,$C336+1)*IF($A336=2020,1,INDEX(INDIRECT("vd_ml_"&amp;$A336&amp;"_"&amp;F$1&amp;"_tab"),$B336+1,$C336+1)),0))</f>
        <v>0</v>
      </c>
      <c r="G336" s="331" cm="1">
        <f t="array" aca="1" ref="G336" ca="1">IF($B336="","",IFERROR(INDEX(INDIRECT("vd_emp_"&amp;$A336&amp;"_"&amp;G$1&amp;"_tab"),$B336+1,$C336+1)*IF($A336=2020,1,INDEX(INDIRECT("vd_ml_"&amp;$A336&amp;"_"&amp;G$1&amp;"_tab"),$B336+1,$C336+1)),0))</f>
        <v>0</v>
      </c>
      <c r="H336" s="331" cm="1">
        <f t="array" aca="1" ref="H336" ca="1">IF($B336="","",IFERROR(INDEX(INDIRECT("vd_emp_"&amp;$A336&amp;"_"&amp;H$1&amp;"_tab"),$B336+1,$C336+1)*IF($A336=2020,1,INDEX(INDIRECT("vd_ml_"&amp;$A336&amp;"_"&amp;H$1&amp;"_tab"),$B336+1,$C336+1)),0))</f>
        <v>0</v>
      </c>
      <c r="I336" s="331">
        <f ca="1"/>
        <v>0</v>
      </c>
      <c r="J336" s="25" cm="1">
        <f t="array" aca="1" ref="J336" ca="1">IF(A336="","",SUMPRODUCT(TRANSPOSE(F336:H336),pass_per_van_by_vptype)*2)</f>
        <v>0</v>
      </c>
      <c r="K336" s="25" cm="1">
        <f t="array" aca="1" ref="K336" ca="1">IF(A336="","",SUMPRODUCT(TRANSPOSE(F336:H336),pass_per_van_by_vptype,rt_miles_avg_by_vanpool_type))</f>
        <v>0</v>
      </c>
    </row>
    <row r="337" spans="1:11" x14ac:dyDescent="0.45">
      <c r="A337" s="331">
        <v>2050</v>
      </c>
      <c r="B337" s="331">
        <v>3</v>
      </c>
      <c r="C337" s="331">
        <v>10</v>
      </c>
      <c r="D337" s="331" t="s">
        <v>154</v>
      </c>
      <c r="E337" s="331" t="s">
        <v>161</v>
      </c>
      <c r="F337" s="331" cm="1">
        <f t="array" aca="1" ref="F337" ca="1">IF($B337="","",IFERROR(INDEX(INDIRECT("vd_emp_"&amp;$A337&amp;"_"&amp;F$1&amp;"_tab"),$B337+1,$C337+1)*IF($A337=2020,1,INDEX(INDIRECT("vd_ml_"&amp;$A337&amp;"_"&amp;F$1&amp;"_tab"),$B337+1,$C337+1)),0))</f>
        <v>0</v>
      </c>
      <c r="G337" s="331" cm="1">
        <f t="array" aca="1" ref="G337" ca="1">IF($B337="","",IFERROR(INDEX(INDIRECT("vd_emp_"&amp;$A337&amp;"_"&amp;G$1&amp;"_tab"),$B337+1,$C337+1)*IF($A337=2020,1,INDEX(INDIRECT("vd_ml_"&amp;$A337&amp;"_"&amp;G$1&amp;"_tab"),$B337+1,$C337+1)),0))</f>
        <v>0</v>
      </c>
      <c r="H337" s="331" cm="1">
        <f t="array" aca="1" ref="H337" ca="1">IF($B337="","",IFERROR(INDEX(INDIRECT("vd_emp_"&amp;$A337&amp;"_"&amp;H$1&amp;"_tab"),$B337+1,$C337+1)*IF($A337=2020,1,INDEX(INDIRECT("vd_ml_"&amp;$A337&amp;"_"&amp;H$1&amp;"_tab"),$B337+1,$C337+1)),0))</f>
        <v>0</v>
      </c>
      <c r="I337" s="331">
        <f ca="1"/>
        <v>0</v>
      </c>
      <c r="J337" s="25" cm="1">
        <f t="array" aca="1" ref="J337" ca="1">IF(A337="","",SUMPRODUCT(TRANSPOSE(F337:H337),pass_per_van_by_vptype)*2)</f>
        <v>0</v>
      </c>
      <c r="K337" s="25" cm="1">
        <f t="array" aca="1" ref="K337" ca="1">IF(A337="","",SUMPRODUCT(TRANSPOSE(F337:H337),pass_per_van_by_vptype,rt_miles_avg_by_vanpool_type))</f>
        <v>0</v>
      </c>
    </row>
    <row r="338" spans="1:11" x14ac:dyDescent="0.45">
      <c r="A338" s="331">
        <v>2050</v>
      </c>
      <c r="B338" s="331">
        <v>3</v>
      </c>
      <c r="C338" s="331">
        <v>11</v>
      </c>
      <c r="D338" s="331" t="s">
        <v>154</v>
      </c>
      <c r="E338" s="331" t="s">
        <v>162</v>
      </c>
      <c r="F338" s="331" cm="1">
        <f t="array" aca="1" ref="F338" ca="1">IF($B338="","",IFERROR(INDEX(INDIRECT("vd_emp_"&amp;$A338&amp;"_"&amp;F$1&amp;"_tab"),$B338+1,$C338+1)*IF($A338=2020,1,INDEX(INDIRECT("vd_ml_"&amp;$A338&amp;"_"&amp;F$1&amp;"_tab"),$B338+1,$C338+1)),0))</f>
        <v>0</v>
      </c>
      <c r="G338" s="331" cm="1">
        <f t="array" aca="1" ref="G338" ca="1">IF($B338="","",IFERROR(INDEX(INDIRECT("vd_emp_"&amp;$A338&amp;"_"&amp;G$1&amp;"_tab"),$B338+1,$C338+1)*IF($A338=2020,1,INDEX(INDIRECT("vd_ml_"&amp;$A338&amp;"_"&amp;G$1&amp;"_tab"),$B338+1,$C338+1)),0))</f>
        <v>0</v>
      </c>
      <c r="H338" s="331" cm="1">
        <f t="array" aca="1" ref="H338" ca="1">IF($B338="","",IFERROR(INDEX(INDIRECT("vd_emp_"&amp;$A338&amp;"_"&amp;H$1&amp;"_tab"),$B338+1,$C338+1)*IF($A338=2020,1,INDEX(INDIRECT("vd_ml_"&amp;$A338&amp;"_"&amp;H$1&amp;"_tab"),$B338+1,$C338+1)),0))</f>
        <v>0</v>
      </c>
      <c r="I338" s="331">
        <f ca="1"/>
        <v>0</v>
      </c>
      <c r="J338" s="25" cm="1">
        <f t="array" aca="1" ref="J338" ca="1">IF(A338="","",SUMPRODUCT(TRANSPOSE(F338:H338),pass_per_van_by_vptype)*2)</f>
        <v>0</v>
      </c>
      <c r="K338" s="25" cm="1">
        <f t="array" aca="1" ref="K338" ca="1">IF(A338="","",SUMPRODUCT(TRANSPOSE(F338:H338),pass_per_van_by_vptype,rt_miles_avg_by_vanpool_type))</f>
        <v>0</v>
      </c>
    </row>
    <row r="339" spans="1:11" x14ac:dyDescent="0.45">
      <c r="A339" s="331">
        <v>2050</v>
      </c>
      <c r="B339" s="331">
        <v>4</v>
      </c>
      <c r="C339" s="331">
        <v>0</v>
      </c>
      <c r="D339" s="331" t="s">
        <v>155</v>
      </c>
      <c r="E339" s="331" t="s">
        <v>151</v>
      </c>
      <c r="F339" s="331" cm="1">
        <f t="array" aca="1" ref="F339" ca="1">IF($B339="","",IFERROR(INDEX(INDIRECT("vd_emp_"&amp;$A339&amp;"_"&amp;F$1&amp;"_tab"),$B339+1,$C339+1)*IF($A339=2020,1,INDEX(INDIRECT("vd_ml_"&amp;$A339&amp;"_"&amp;F$1&amp;"_tab"),$B339+1,$C339+1)),0))</f>
        <v>4.8548190144764636</v>
      </c>
      <c r="G339" s="331" cm="1">
        <f t="array" aca="1" ref="G339" ca="1">IF($B339="","",IFERROR(INDEX(INDIRECT("vd_emp_"&amp;$A339&amp;"_"&amp;G$1&amp;"_tab"),$B339+1,$C339+1)*IF($A339=2020,1,INDEX(INDIRECT("vd_ml_"&amp;$A339&amp;"_"&amp;G$1&amp;"_tab"),$B339+1,$C339+1)),0))</f>
        <v>0</v>
      </c>
      <c r="H339" s="331" cm="1">
        <f t="array" aca="1" ref="H339" ca="1">IF($B339="","",IFERROR(INDEX(INDIRECT("vd_emp_"&amp;$A339&amp;"_"&amp;H$1&amp;"_tab"),$B339+1,$C339+1)*IF($A339=2020,1,INDEX(INDIRECT("vd_ml_"&amp;$A339&amp;"_"&amp;H$1&amp;"_tab"),$B339+1,$C339+1)),0))</f>
        <v>5.2119862705133091</v>
      </c>
      <c r="I339" s="331">
        <f ca="1"/>
        <v>10.066805284989773</v>
      </c>
      <c r="J339" s="25" cm="1">
        <f t="array" aca="1" ref="J339" ca="1">IF(A339="","",SUMPRODUCT(TRANSPOSE(F339:H339),pass_per_van_by_vptype)*2)</f>
        <v>107.23918920516465</v>
      </c>
      <c r="K339" s="25" cm="1">
        <f t="array" aca="1" ref="K339" ca="1">IF(A339="","",SUMPRODUCT(TRANSPOSE(F339:H339),pass_per_van_by_vptype,rt_miles_avg_by_vanpool_type))</f>
        <v>4617.5135654563719</v>
      </c>
    </row>
    <row r="340" spans="1:11" x14ac:dyDescent="0.45">
      <c r="A340" s="331">
        <v>2050</v>
      </c>
      <c r="B340" s="331">
        <v>4</v>
      </c>
      <c r="C340" s="331">
        <v>1</v>
      </c>
      <c r="D340" s="331" t="s">
        <v>155</v>
      </c>
      <c r="E340" s="331" t="s">
        <v>152</v>
      </c>
      <c r="F340" s="331" cm="1">
        <f t="array" aca="1" ref="F340" ca="1">IF($B340="","",IFERROR(INDEX(INDIRECT("vd_emp_"&amp;$A340&amp;"_"&amp;F$1&amp;"_tab"),$B340+1,$C340+1)*IF($A340=2020,1,INDEX(INDIRECT("vd_ml_"&amp;$A340&amp;"_"&amp;F$1&amp;"_tab"),$B340+1,$C340+1)),0))</f>
        <v>1.2588299297008583</v>
      </c>
      <c r="G340" s="331" cm="1">
        <f t="array" aca="1" ref="G340" ca="1">IF($B340="","",IFERROR(INDEX(INDIRECT("vd_emp_"&amp;$A340&amp;"_"&amp;G$1&amp;"_tab"),$B340+1,$C340+1)*IF($A340=2020,1,INDEX(INDIRECT("vd_ml_"&amp;$A340&amp;"_"&amp;G$1&amp;"_tab"),$B340+1,$C340+1)),0))</f>
        <v>1.5856797031769698</v>
      </c>
      <c r="H340" s="331" cm="1">
        <f t="array" aca="1" ref="H340" ca="1">IF($B340="","",IFERROR(INDEX(INDIRECT("vd_emp_"&amp;$A340&amp;"_"&amp;H$1&amp;"_tab"),$B340+1,$C340+1)*IF($A340=2020,1,INDEX(INDIRECT("vd_ml_"&amp;$A340&amp;"_"&amp;H$1&amp;"_tab"),$B340+1,$C340+1)),0))</f>
        <v>4.5819536423051188</v>
      </c>
      <c r="I340" s="331">
        <f ca="1"/>
        <v>7.4264632751829467</v>
      </c>
      <c r="J340" s="25" cm="1">
        <f t="array" aca="1" ref="J340" ca="1">IF(A340="","",SUMPRODUCT(TRANSPOSE(F340:H340),pass_per_van_by_vptype)*2)</f>
        <v>79.667471438386855</v>
      </c>
      <c r="K340" s="25" cm="1">
        <f t="array" aca="1" ref="K340" ca="1">IF(A340="","",SUMPRODUCT(TRANSPOSE(F340:H340),pass_per_van_by_vptype,rt_miles_avg_by_vanpool_type))</f>
        <v>3364.899541075557</v>
      </c>
    </row>
    <row r="341" spans="1:11" x14ac:dyDescent="0.45">
      <c r="A341" s="331">
        <v>2050</v>
      </c>
      <c r="B341" s="331">
        <v>4</v>
      </c>
      <c r="C341" s="331">
        <v>2</v>
      </c>
      <c r="D341" s="331" t="s">
        <v>155</v>
      </c>
      <c r="E341" s="331" t="s">
        <v>153</v>
      </c>
      <c r="F341" s="331" cm="1">
        <f t="array" aca="1" ref="F341" ca="1">IF($B341="","",IFERROR(INDEX(INDIRECT("vd_emp_"&amp;$A341&amp;"_"&amp;F$1&amp;"_tab"),$B341+1,$C341+1)*IF($A341=2020,1,INDEX(INDIRECT("vd_ml_"&amp;$A341&amp;"_"&amp;F$1&amp;"_tab"),$B341+1,$C341+1)),0))</f>
        <v>0</v>
      </c>
      <c r="G341" s="331" cm="1">
        <f t="array" aca="1" ref="G341" ca="1">IF($B341="","",IFERROR(INDEX(INDIRECT("vd_emp_"&amp;$A341&amp;"_"&amp;G$1&amp;"_tab"),$B341+1,$C341+1)*IF($A341=2020,1,INDEX(INDIRECT("vd_ml_"&amp;$A341&amp;"_"&amp;G$1&amp;"_tab"),$B341+1,$C341+1)),0))</f>
        <v>0</v>
      </c>
      <c r="H341" s="331" cm="1">
        <f t="array" aca="1" ref="H341" ca="1">IF($B341="","",IFERROR(INDEX(INDIRECT("vd_emp_"&amp;$A341&amp;"_"&amp;H$1&amp;"_tab"),$B341+1,$C341+1)*IF($A341=2020,1,INDEX(INDIRECT("vd_ml_"&amp;$A341&amp;"_"&amp;H$1&amp;"_tab"),$B341+1,$C341+1)),0))</f>
        <v>0</v>
      </c>
      <c r="I341" s="331">
        <f ca="1"/>
        <v>0</v>
      </c>
      <c r="J341" s="25" cm="1">
        <f t="array" aca="1" ref="J341" ca="1">IF(A341="","",SUMPRODUCT(TRANSPOSE(F341:H341),pass_per_van_by_vptype)*2)</f>
        <v>0</v>
      </c>
      <c r="K341" s="25" cm="1">
        <f t="array" aca="1" ref="K341" ca="1">IF(A341="","",SUMPRODUCT(TRANSPOSE(F341:H341),pass_per_van_by_vptype,rt_miles_avg_by_vanpool_type))</f>
        <v>0</v>
      </c>
    </row>
    <row r="342" spans="1:11" x14ac:dyDescent="0.45">
      <c r="A342" s="331">
        <v>2050</v>
      </c>
      <c r="B342" s="331">
        <v>4</v>
      </c>
      <c r="C342" s="331">
        <v>3</v>
      </c>
      <c r="D342" s="331" t="s">
        <v>155</v>
      </c>
      <c r="E342" s="331" t="s">
        <v>154</v>
      </c>
      <c r="F342" s="331" cm="1">
        <f t="array" aca="1" ref="F342" ca="1">IF($B342="","",IFERROR(INDEX(INDIRECT("vd_emp_"&amp;$A342&amp;"_"&amp;F$1&amp;"_tab"),$B342+1,$C342+1)*IF($A342=2020,1,INDEX(INDIRECT("vd_ml_"&amp;$A342&amp;"_"&amp;F$1&amp;"_tab"),$B342+1,$C342+1)),0))</f>
        <v>0</v>
      </c>
      <c r="G342" s="331" cm="1">
        <f t="array" aca="1" ref="G342" ca="1">IF($B342="","",IFERROR(INDEX(INDIRECT("vd_emp_"&amp;$A342&amp;"_"&amp;G$1&amp;"_tab"),$B342+1,$C342+1)*IF($A342=2020,1,INDEX(INDIRECT("vd_ml_"&amp;$A342&amp;"_"&amp;G$1&amp;"_tab"),$B342+1,$C342+1)),0))</f>
        <v>0</v>
      </c>
      <c r="H342" s="331" cm="1">
        <f t="array" aca="1" ref="H342" ca="1">IF($B342="","",IFERROR(INDEX(INDIRECT("vd_emp_"&amp;$A342&amp;"_"&amp;H$1&amp;"_tab"),$B342+1,$C342+1)*IF($A342=2020,1,INDEX(INDIRECT("vd_ml_"&amp;$A342&amp;"_"&amp;H$1&amp;"_tab"),$B342+1,$C342+1)),0))</f>
        <v>0</v>
      </c>
      <c r="I342" s="331">
        <f ca="1"/>
        <v>0</v>
      </c>
      <c r="J342" s="25" cm="1">
        <f t="array" aca="1" ref="J342" ca="1">IF(A342="","",SUMPRODUCT(TRANSPOSE(F342:H342),pass_per_van_by_vptype)*2)</f>
        <v>0</v>
      </c>
      <c r="K342" s="25" cm="1">
        <f t="array" aca="1" ref="K342" ca="1">IF(A342="","",SUMPRODUCT(TRANSPOSE(F342:H342),pass_per_van_by_vptype,rt_miles_avg_by_vanpool_type))</f>
        <v>0</v>
      </c>
    </row>
    <row r="343" spans="1:11" x14ac:dyDescent="0.45">
      <c r="A343" s="331">
        <v>2050</v>
      </c>
      <c r="B343" s="331">
        <v>4</v>
      </c>
      <c r="C343" s="331">
        <v>4</v>
      </c>
      <c r="D343" s="331" t="s">
        <v>155</v>
      </c>
      <c r="E343" s="331" t="s">
        <v>155</v>
      </c>
      <c r="F343" s="331" cm="1">
        <f t="array" aca="1" ref="F343" ca="1">IF($B343="","",IFERROR(INDEX(INDIRECT("vd_emp_"&amp;$A343&amp;"_"&amp;F$1&amp;"_tab"),$B343+1,$C343+1)*IF($A343=2020,1,INDEX(INDIRECT("vd_ml_"&amp;$A343&amp;"_"&amp;F$1&amp;"_tab"),$B343+1,$C343+1)),0))</f>
        <v>1.0271894413351528</v>
      </c>
      <c r="G343" s="331" cm="1">
        <f t="array" aca="1" ref="G343" ca="1">IF($B343="","",IFERROR(INDEX(INDIRECT("vd_emp_"&amp;$A343&amp;"_"&amp;G$1&amp;"_tab"),$B343+1,$C343+1)*IF($A343=2020,1,INDEX(INDIRECT("vd_ml_"&amp;$A343&amp;"_"&amp;G$1&amp;"_tab"),$B343+1,$C343+1)),0))</f>
        <v>0</v>
      </c>
      <c r="H343" s="331" cm="1">
        <f t="array" aca="1" ref="H343" ca="1">IF($B343="","",IFERROR(INDEX(INDIRECT("vd_emp_"&amp;$A343&amp;"_"&amp;H$1&amp;"_tab"),$B343+1,$C343+1)*IF($A343=2020,1,INDEX(INDIRECT("vd_ml_"&amp;$A343&amp;"_"&amp;H$1&amp;"_tab"),$B343+1,$C343+1)),0))</f>
        <v>1.1994334397690314</v>
      </c>
      <c r="I343" s="331">
        <f ca="1"/>
        <v>2.2266228811041842</v>
      </c>
      <c r="J343" s="25" cm="1">
        <f t="array" aca="1" ref="J343" ca="1">IF(A343="","",SUMPRODUCT(TRANSPOSE(F343:H343),pass_per_van_by_vptype)*2)</f>
        <v>23.751902403175187</v>
      </c>
      <c r="K343" s="25" cm="1">
        <f t="array" aca="1" ref="K343" ca="1">IF(A343="","",SUMPRODUCT(TRANSPOSE(F343:H343),pass_per_van_by_vptype,rt_miles_avg_by_vanpool_type))</f>
        <v>1020.4106055934534</v>
      </c>
    </row>
    <row r="344" spans="1:11" x14ac:dyDescent="0.45">
      <c r="A344" s="331">
        <v>2050</v>
      </c>
      <c r="B344" s="331">
        <v>4</v>
      </c>
      <c r="C344" s="331">
        <v>5</v>
      </c>
      <c r="D344" s="331" t="s">
        <v>155</v>
      </c>
      <c r="E344" s="331" t="s">
        <v>156</v>
      </c>
      <c r="F344" s="331" cm="1">
        <f t="array" aca="1" ref="F344" ca="1">IF($B344="","",IFERROR(INDEX(INDIRECT("vd_emp_"&amp;$A344&amp;"_"&amp;F$1&amp;"_tab"),$B344+1,$C344+1)*IF($A344=2020,1,INDEX(INDIRECT("vd_ml_"&amp;$A344&amp;"_"&amp;F$1&amp;"_tab"),$B344+1,$C344+1)),0))</f>
        <v>0</v>
      </c>
      <c r="G344" s="331" cm="1">
        <f t="array" aca="1" ref="G344" ca="1">IF($B344="","",IFERROR(INDEX(INDIRECT("vd_emp_"&amp;$A344&amp;"_"&amp;G$1&amp;"_tab"),$B344+1,$C344+1)*IF($A344=2020,1,INDEX(INDIRECT("vd_ml_"&amp;$A344&amp;"_"&amp;G$1&amp;"_tab"),$B344+1,$C344+1)),0))</f>
        <v>0</v>
      </c>
      <c r="H344" s="331" cm="1">
        <f t="array" aca="1" ref="H344" ca="1">IF($B344="","",IFERROR(INDEX(INDIRECT("vd_emp_"&amp;$A344&amp;"_"&amp;H$1&amp;"_tab"),$B344+1,$C344+1)*IF($A344=2020,1,INDEX(INDIRECT("vd_ml_"&amp;$A344&amp;"_"&amp;H$1&amp;"_tab"),$B344+1,$C344+1)),0))</f>
        <v>0</v>
      </c>
      <c r="I344" s="331">
        <f ca="1"/>
        <v>0</v>
      </c>
      <c r="J344" s="25" cm="1">
        <f t="array" aca="1" ref="J344" ca="1">IF(A344="","",SUMPRODUCT(TRANSPOSE(F344:H344),pass_per_van_by_vptype)*2)</f>
        <v>0</v>
      </c>
      <c r="K344" s="25" cm="1">
        <f t="array" aca="1" ref="K344" ca="1">IF(A344="","",SUMPRODUCT(TRANSPOSE(F344:H344),pass_per_van_by_vptype,rt_miles_avg_by_vanpool_type))</f>
        <v>0</v>
      </c>
    </row>
    <row r="345" spans="1:11" x14ac:dyDescent="0.45">
      <c r="A345" s="331">
        <v>2050</v>
      </c>
      <c r="B345" s="331">
        <v>4</v>
      </c>
      <c r="C345" s="331">
        <v>6</v>
      </c>
      <c r="D345" s="331" t="s">
        <v>155</v>
      </c>
      <c r="E345" s="331" t="s">
        <v>157</v>
      </c>
      <c r="F345" s="331" cm="1">
        <f t="array" aca="1" ref="F345" ca="1">IF($B345="","",IFERROR(INDEX(INDIRECT("vd_emp_"&amp;$A345&amp;"_"&amp;F$1&amp;"_tab"),$B345+1,$C345+1)*IF($A345=2020,1,INDEX(INDIRECT("vd_ml_"&amp;$A345&amp;"_"&amp;F$1&amp;"_tab"),$B345+1,$C345+1)),0))</f>
        <v>0</v>
      </c>
      <c r="G345" s="331" cm="1">
        <f t="array" aca="1" ref="G345" ca="1">IF($B345="","",IFERROR(INDEX(INDIRECT("vd_emp_"&amp;$A345&amp;"_"&amp;G$1&amp;"_tab"),$B345+1,$C345+1)*IF($A345=2020,1,INDEX(INDIRECT("vd_ml_"&amp;$A345&amp;"_"&amp;G$1&amp;"_tab"),$B345+1,$C345+1)),0))</f>
        <v>0</v>
      </c>
      <c r="H345" s="331" cm="1">
        <f t="array" aca="1" ref="H345" ca="1">IF($B345="","",IFERROR(INDEX(INDIRECT("vd_emp_"&amp;$A345&amp;"_"&amp;H$1&amp;"_tab"),$B345+1,$C345+1)*IF($A345=2020,1,INDEX(INDIRECT("vd_ml_"&amp;$A345&amp;"_"&amp;H$1&amp;"_tab"),$B345+1,$C345+1)),0))</f>
        <v>0</v>
      </c>
      <c r="I345" s="331">
        <f ca="1"/>
        <v>0</v>
      </c>
      <c r="J345" s="25" cm="1">
        <f t="array" aca="1" ref="J345" ca="1">IF(A345="","",SUMPRODUCT(TRANSPOSE(F345:H345),pass_per_van_by_vptype)*2)</f>
        <v>0</v>
      </c>
      <c r="K345" s="25" cm="1">
        <f t="array" aca="1" ref="K345" ca="1">IF(A345="","",SUMPRODUCT(TRANSPOSE(F345:H345),pass_per_van_by_vptype,rt_miles_avg_by_vanpool_type))</f>
        <v>0</v>
      </c>
    </row>
    <row r="346" spans="1:11" x14ac:dyDescent="0.45">
      <c r="A346" s="331">
        <v>2050</v>
      </c>
      <c r="B346" s="331">
        <v>4</v>
      </c>
      <c r="C346" s="331">
        <v>7</v>
      </c>
      <c r="D346" s="331" t="s">
        <v>155</v>
      </c>
      <c r="E346" s="331" t="s">
        <v>158</v>
      </c>
      <c r="F346" s="331" cm="1">
        <f t="array" aca="1" ref="F346" ca="1">IF($B346="","",IFERROR(INDEX(INDIRECT("vd_emp_"&amp;$A346&amp;"_"&amp;F$1&amp;"_tab"),$B346+1,$C346+1)*IF($A346=2020,1,INDEX(INDIRECT("vd_ml_"&amp;$A346&amp;"_"&amp;F$1&amp;"_tab"),$B346+1,$C346+1)),0))</f>
        <v>0</v>
      </c>
      <c r="G346" s="331" cm="1">
        <f t="array" aca="1" ref="G346" ca="1">IF($B346="","",IFERROR(INDEX(INDIRECT("vd_emp_"&amp;$A346&amp;"_"&amp;G$1&amp;"_tab"),$B346+1,$C346+1)*IF($A346=2020,1,INDEX(INDIRECT("vd_ml_"&amp;$A346&amp;"_"&amp;G$1&amp;"_tab"),$B346+1,$C346+1)),0))</f>
        <v>0</v>
      </c>
      <c r="H346" s="331" cm="1">
        <f t="array" aca="1" ref="H346" ca="1">IF($B346="","",IFERROR(INDEX(INDIRECT("vd_emp_"&amp;$A346&amp;"_"&amp;H$1&amp;"_tab"),$B346+1,$C346+1)*IF($A346=2020,1,INDEX(INDIRECT("vd_ml_"&amp;$A346&amp;"_"&amp;H$1&amp;"_tab"),$B346+1,$C346+1)),0))</f>
        <v>0</v>
      </c>
      <c r="I346" s="331">
        <f ca="1"/>
        <v>0</v>
      </c>
      <c r="J346" s="25" cm="1">
        <f t="array" aca="1" ref="J346" ca="1">IF(A346="","",SUMPRODUCT(TRANSPOSE(F346:H346),pass_per_van_by_vptype)*2)</f>
        <v>0</v>
      </c>
      <c r="K346" s="25" cm="1">
        <f t="array" aca="1" ref="K346" ca="1">IF(A346="","",SUMPRODUCT(TRANSPOSE(F346:H346),pass_per_van_by_vptype,rt_miles_avg_by_vanpool_type))</f>
        <v>0</v>
      </c>
    </row>
    <row r="347" spans="1:11" x14ac:dyDescent="0.45">
      <c r="A347" s="331">
        <v>2050</v>
      </c>
      <c r="B347" s="331">
        <v>4</v>
      </c>
      <c r="C347" s="331">
        <v>8</v>
      </c>
      <c r="D347" s="331" t="s">
        <v>155</v>
      </c>
      <c r="E347" s="331" t="s">
        <v>159</v>
      </c>
      <c r="F347" s="331" cm="1">
        <f t="array" aca="1" ref="F347" ca="1">IF($B347="","",IFERROR(INDEX(INDIRECT("vd_emp_"&amp;$A347&amp;"_"&amp;F$1&amp;"_tab"),$B347+1,$C347+1)*IF($A347=2020,1,INDEX(INDIRECT("vd_ml_"&amp;$A347&amp;"_"&amp;F$1&amp;"_tab"),$B347+1,$C347+1)),0))</f>
        <v>0</v>
      </c>
      <c r="G347" s="331" cm="1">
        <f t="array" aca="1" ref="G347" ca="1">IF($B347="","",IFERROR(INDEX(INDIRECT("vd_emp_"&amp;$A347&amp;"_"&amp;G$1&amp;"_tab"),$B347+1,$C347+1)*IF($A347=2020,1,INDEX(INDIRECT("vd_ml_"&amp;$A347&amp;"_"&amp;G$1&amp;"_tab"),$B347+1,$C347+1)),0))</f>
        <v>0</v>
      </c>
      <c r="H347" s="331" cm="1">
        <f t="array" aca="1" ref="H347" ca="1">IF($B347="","",IFERROR(INDEX(INDIRECT("vd_emp_"&amp;$A347&amp;"_"&amp;H$1&amp;"_tab"),$B347+1,$C347+1)*IF($A347=2020,1,INDEX(INDIRECT("vd_ml_"&amp;$A347&amp;"_"&amp;H$1&amp;"_tab"),$B347+1,$C347+1)),0))</f>
        <v>0</v>
      </c>
      <c r="I347" s="331">
        <f ca="1"/>
        <v>0</v>
      </c>
      <c r="J347" s="25" cm="1">
        <f t="array" aca="1" ref="J347" ca="1">IF(A347="","",SUMPRODUCT(TRANSPOSE(F347:H347),pass_per_van_by_vptype)*2)</f>
        <v>0</v>
      </c>
      <c r="K347" s="25" cm="1">
        <f t="array" aca="1" ref="K347" ca="1">IF(A347="","",SUMPRODUCT(TRANSPOSE(F347:H347),pass_per_van_by_vptype,rt_miles_avg_by_vanpool_type))</f>
        <v>0</v>
      </c>
    </row>
    <row r="348" spans="1:11" x14ac:dyDescent="0.45">
      <c r="A348" s="331">
        <v>2050</v>
      </c>
      <c r="B348" s="331">
        <v>4</v>
      </c>
      <c r="C348" s="331">
        <v>9</v>
      </c>
      <c r="D348" s="331" t="s">
        <v>155</v>
      </c>
      <c r="E348" s="331" t="s">
        <v>160</v>
      </c>
      <c r="F348" s="331" cm="1">
        <f t="array" aca="1" ref="F348" ca="1">IF($B348="","",IFERROR(INDEX(INDIRECT("vd_emp_"&amp;$A348&amp;"_"&amp;F$1&amp;"_tab"),$B348+1,$C348+1)*IF($A348=2020,1,INDEX(INDIRECT("vd_ml_"&amp;$A348&amp;"_"&amp;F$1&amp;"_tab"),$B348+1,$C348+1)),0))</f>
        <v>0</v>
      </c>
      <c r="G348" s="331" cm="1">
        <f t="array" aca="1" ref="G348" ca="1">IF($B348="","",IFERROR(INDEX(INDIRECT("vd_emp_"&amp;$A348&amp;"_"&amp;G$1&amp;"_tab"),$B348+1,$C348+1)*IF($A348=2020,1,INDEX(INDIRECT("vd_ml_"&amp;$A348&amp;"_"&amp;G$1&amp;"_tab"),$B348+1,$C348+1)),0))</f>
        <v>0</v>
      </c>
      <c r="H348" s="331" cm="1">
        <f t="array" aca="1" ref="H348" ca="1">IF($B348="","",IFERROR(INDEX(INDIRECT("vd_emp_"&amp;$A348&amp;"_"&amp;H$1&amp;"_tab"),$B348+1,$C348+1)*IF($A348=2020,1,INDEX(INDIRECT("vd_ml_"&amp;$A348&amp;"_"&amp;H$1&amp;"_tab"),$B348+1,$C348+1)),0))</f>
        <v>0</v>
      </c>
      <c r="I348" s="331">
        <f ca="1"/>
        <v>0</v>
      </c>
      <c r="J348" s="25" cm="1">
        <f t="array" aca="1" ref="J348" ca="1">IF(A348="","",SUMPRODUCT(TRANSPOSE(F348:H348),pass_per_van_by_vptype)*2)</f>
        <v>0</v>
      </c>
      <c r="K348" s="25" cm="1">
        <f t="array" aca="1" ref="K348" ca="1">IF(A348="","",SUMPRODUCT(TRANSPOSE(F348:H348),pass_per_van_by_vptype,rt_miles_avg_by_vanpool_type))</f>
        <v>0</v>
      </c>
    </row>
    <row r="349" spans="1:11" x14ac:dyDescent="0.45">
      <c r="A349" s="331">
        <v>2050</v>
      </c>
      <c r="B349" s="331">
        <v>4</v>
      </c>
      <c r="C349" s="331">
        <v>10</v>
      </c>
      <c r="D349" s="331" t="s">
        <v>155</v>
      </c>
      <c r="E349" s="331" t="s">
        <v>161</v>
      </c>
      <c r="F349" s="331" cm="1">
        <f t="array" aca="1" ref="F349" ca="1">IF($B349="","",IFERROR(INDEX(INDIRECT("vd_emp_"&amp;$A349&amp;"_"&amp;F$1&amp;"_tab"),$B349+1,$C349+1)*IF($A349=2020,1,INDEX(INDIRECT("vd_ml_"&amp;$A349&amp;"_"&amp;F$1&amp;"_tab"),$B349+1,$C349+1)),0))</f>
        <v>0</v>
      </c>
      <c r="G349" s="331" cm="1">
        <f t="array" aca="1" ref="G349" ca="1">IF($B349="","",IFERROR(INDEX(INDIRECT("vd_emp_"&amp;$A349&amp;"_"&amp;G$1&amp;"_tab"),$B349+1,$C349+1)*IF($A349=2020,1,INDEX(INDIRECT("vd_ml_"&amp;$A349&amp;"_"&amp;G$1&amp;"_tab"),$B349+1,$C349+1)),0))</f>
        <v>0</v>
      </c>
      <c r="H349" s="331" cm="1">
        <f t="array" aca="1" ref="H349" ca="1">IF($B349="","",IFERROR(INDEX(INDIRECT("vd_emp_"&amp;$A349&amp;"_"&amp;H$1&amp;"_tab"),$B349+1,$C349+1)*IF($A349=2020,1,INDEX(INDIRECT("vd_ml_"&amp;$A349&amp;"_"&amp;H$1&amp;"_tab"),$B349+1,$C349+1)),0))</f>
        <v>0</v>
      </c>
      <c r="I349" s="331">
        <f ca="1"/>
        <v>0</v>
      </c>
      <c r="J349" s="25" cm="1">
        <f t="array" aca="1" ref="J349" ca="1">IF(A349="","",SUMPRODUCT(TRANSPOSE(F349:H349),pass_per_van_by_vptype)*2)</f>
        <v>0</v>
      </c>
      <c r="K349" s="25" cm="1">
        <f t="array" aca="1" ref="K349" ca="1">IF(A349="","",SUMPRODUCT(TRANSPOSE(F349:H349),pass_per_van_by_vptype,rt_miles_avg_by_vanpool_type))</f>
        <v>0</v>
      </c>
    </row>
    <row r="350" spans="1:11" x14ac:dyDescent="0.45">
      <c r="A350" s="331">
        <v>2050</v>
      </c>
      <c r="B350" s="331">
        <v>4</v>
      </c>
      <c r="C350" s="331">
        <v>11</v>
      </c>
      <c r="D350" s="331" t="s">
        <v>155</v>
      </c>
      <c r="E350" s="331" t="s">
        <v>162</v>
      </c>
      <c r="F350" s="331" cm="1">
        <f t="array" aca="1" ref="F350" ca="1">IF($B350="","",IFERROR(INDEX(INDIRECT("vd_emp_"&amp;$A350&amp;"_"&amp;F$1&amp;"_tab"),$B350+1,$C350+1)*IF($A350=2020,1,INDEX(INDIRECT("vd_ml_"&amp;$A350&amp;"_"&amp;F$1&amp;"_tab"),$B350+1,$C350+1)),0))</f>
        <v>0</v>
      </c>
      <c r="G350" s="331" cm="1">
        <f t="array" aca="1" ref="G350" ca="1">IF($B350="","",IFERROR(INDEX(INDIRECT("vd_emp_"&amp;$A350&amp;"_"&amp;G$1&amp;"_tab"),$B350+1,$C350+1)*IF($A350=2020,1,INDEX(INDIRECT("vd_ml_"&amp;$A350&amp;"_"&amp;G$1&amp;"_tab"),$B350+1,$C350+1)),0))</f>
        <v>0</v>
      </c>
      <c r="H350" s="331" cm="1">
        <f t="array" aca="1" ref="H350" ca="1">IF($B350="","",IFERROR(INDEX(INDIRECT("vd_emp_"&amp;$A350&amp;"_"&amp;H$1&amp;"_tab"),$B350+1,$C350+1)*IF($A350=2020,1,INDEX(INDIRECT("vd_ml_"&amp;$A350&amp;"_"&amp;H$1&amp;"_tab"),$B350+1,$C350+1)),0))</f>
        <v>0</v>
      </c>
      <c r="I350" s="331">
        <f ca="1"/>
        <v>0</v>
      </c>
      <c r="J350" s="25" cm="1">
        <f t="array" aca="1" ref="J350" ca="1">IF(A350="","",SUMPRODUCT(TRANSPOSE(F350:H350),pass_per_van_by_vptype)*2)</f>
        <v>0</v>
      </c>
      <c r="K350" s="25" cm="1">
        <f t="array" aca="1" ref="K350" ca="1">IF(A350="","",SUMPRODUCT(TRANSPOSE(F350:H350),pass_per_van_by_vptype,rt_miles_avg_by_vanpool_type))</f>
        <v>0</v>
      </c>
    </row>
    <row r="351" spans="1:11" x14ac:dyDescent="0.45">
      <c r="A351" s="331">
        <v>2050</v>
      </c>
      <c r="B351" s="331">
        <v>5</v>
      </c>
      <c r="C351" s="331">
        <v>0</v>
      </c>
      <c r="D351" s="331" t="s">
        <v>156</v>
      </c>
      <c r="E351" s="331" t="s">
        <v>151</v>
      </c>
      <c r="F351" s="331" cm="1">
        <f t="array" aca="1" ref="F351" ca="1">IF($B351="","",IFERROR(INDEX(INDIRECT("vd_emp_"&amp;$A351&amp;"_"&amp;F$1&amp;"_tab"),$B351+1,$C351+1)*IF($A351=2020,1,INDEX(INDIRECT("vd_ml_"&amp;$A351&amp;"_"&amp;F$1&amp;"_tab"),$B351+1,$C351+1)),0))</f>
        <v>10.742213723812208</v>
      </c>
      <c r="G351" s="331" cm="1">
        <f t="array" aca="1" ref="G351" ca="1">IF($B351="","",IFERROR(INDEX(INDIRECT("vd_emp_"&amp;$A351&amp;"_"&amp;G$1&amp;"_tab"),$B351+1,$C351+1)*IF($A351=2020,1,INDEX(INDIRECT("vd_ml_"&amp;$A351&amp;"_"&amp;G$1&amp;"_tab"),$B351+1,$C351+1)),0))</f>
        <v>4.7096967240873528</v>
      </c>
      <c r="H351" s="331" cm="1">
        <f t="array" aca="1" ref="H351" ca="1">IF($B351="","",IFERROR(INDEX(INDIRECT("vd_emp_"&amp;$A351&amp;"_"&amp;H$1&amp;"_tab"),$B351+1,$C351+1)*IF($A351=2020,1,INDEX(INDIRECT("vd_ml_"&amp;$A351&amp;"_"&amp;H$1&amp;"_tab"),$B351+1,$C351+1)),0))</f>
        <v>6.5387535470927061</v>
      </c>
      <c r="I351" s="331">
        <f ca="1"/>
        <v>21.990663994992268</v>
      </c>
      <c r="J351" s="25" cm="1">
        <f t="array" aca="1" ref="J351" ca="1">IF(A351="","",SUMPRODUCT(TRANSPOSE(F351:H351),pass_per_van_by_vptype)*2)</f>
        <v>231.04499701887588</v>
      </c>
      <c r="K351" s="25" cm="1">
        <f t="array" aca="1" ref="K351" ca="1">IF(A351="","",SUMPRODUCT(TRANSPOSE(F351:H351),pass_per_van_by_vptype,rt_miles_avg_by_vanpool_type))</f>
        <v>10101.214522894241</v>
      </c>
    </row>
    <row r="352" spans="1:11" x14ac:dyDescent="0.45">
      <c r="A352" s="331">
        <v>2050</v>
      </c>
      <c r="B352" s="331">
        <v>5</v>
      </c>
      <c r="C352" s="331">
        <v>1</v>
      </c>
      <c r="D352" s="331" t="s">
        <v>156</v>
      </c>
      <c r="E352" s="331" t="s">
        <v>152</v>
      </c>
      <c r="F352" s="331" cm="1">
        <f t="array" aca="1" ref="F352" ca="1">IF($B352="","",IFERROR(INDEX(INDIRECT("vd_emp_"&amp;$A352&amp;"_"&amp;F$1&amp;"_tab"),$B352+1,$C352+1)*IF($A352=2020,1,INDEX(INDIRECT("vd_ml_"&amp;$A352&amp;"_"&amp;F$1&amp;"_tab"),$B352+1,$C352+1)),0))</f>
        <v>4.6488439575904259</v>
      </c>
      <c r="G352" s="331" cm="1">
        <f t="array" aca="1" ref="G352" ca="1">IF($B352="","",IFERROR(INDEX(INDIRECT("vd_emp_"&amp;$A352&amp;"_"&amp;G$1&amp;"_tab"),$B352+1,$C352+1)*IF($A352=2020,1,INDEX(INDIRECT("vd_ml_"&amp;$A352&amp;"_"&amp;G$1&amp;"_tab"),$B352+1,$C352+1)),0))</f>
        <v>6.1344714637278202</v>
      </c>
      <c r="H352" s="331" cm="1">
        <f t="array" aca="1" ref="H352" ca="1">IF($B352="","",IFERROR(INDEX(INDIRECT("vd_emp_"&amp;$A352&amp;"_"&amp;H$1&amp;"_tab"),$B352+1,$C352+1)*IF($A352=2020,1,INDEX(INDIRECT("vd_ml_"&amp;$A352&amp;"_"&amp;H$1&amp;"_tab"),$B352+1,$C352+1)),0))</f>
        <v>14.77172208366404</v>
      </c>
      <c r="I352" s="331">
        <f ca="1"/>
        <v>25.555037504982288</v>
      </c>
      <c r="J352" s="25" cm="1">
        <f t="array" aca="1" ref="J352" ca="1">IF(A352="","",SUMPRODUCT(TRANSPOSE(F352:H352),pass_per_van_by_vptype)*2)</f>
        <v>273.47331543574182</v>
      </c>
      <c r="K352" s="25" cm="1">
        <f t="array" aca="1" ref="K352" ca="1">IF(A352="","",SUMPRODUCT(TRANSPOSE(F352:H352),pass_per_van_by_vptype,rt_miles_avg_by_vanpool_type))</f>
        <v>11586.772201447155</v>
      </c>
    </row>
    <row r="353" spans="1:11" x14ac:dyDescent="0.45">
      <c r="A353" s="331">
        <v>2050</v>
      </c>
      <c r="B353" s="331">
        <v>5</v>
      </c>
      <c r="C353" s="331">
        <v>2</v>
      </c>
      <c r="D353" s="331" t="s">
        <v>156</v>
      </c>
      <c r="E353" s="331" t="s">
        <v>153</v>
      </c>
      <c r="F353" s="331" cm="1">
        <f t="array" aca="1" ref="F353" ca="1">IF($B353="","",IFERROR(INDEX(INDIRECT("vd_emp_"&amp;$A353&amp;"_"&amp;F$1&amp;"_tab"),$B353+1,$C353+1)*IF($A353=2020,1,INDEX(INDIRECT("vd_ml_"&amp;$A353&amp;"_"&amp;F$1&amp;"_tab"),$B353+1,$C353+1)),0))</f>
        <v>0</v>
      </c>
      <c r="G353" s="331" cm="1">
        <f t="array" aca="1" ref="G353" ca="1">IF($B353="","",IFERROR(INDEX(INDIRECT("vd_emp_"&amp;$A353&amp;"_"&amp;G$1&amp;"_tab"),$B353+1,$C353+1)*IF($A353=2020,1,INDEX(INDIRECT("vd_ml_"&amp;$A353&amp;"_"&amp;G$1&amp;"_tab"),$B353+1,$C353+1)),0))</f>
        <v>0</v>
      </c>
      <c r="H353" s="331" cm="1">
        <f t="array" aca="1" ref="H353" ca="1">IF($B353="","",IFERROR(INDEX(INDIRECT("vd_emp_"&amp;$A353&amp;"_"&amp;H$1&amp;"_tab"),$B353+1,$C353+1)*IF($A353=2020,1,INDEX(INDIRECT("vd_ml_"&amp;$A353&amp;"_"&amp;H$1&amp;"_tab"),$B353+1,$C353+1)),0))</f>
        <v>0</v>
      </c>
      <c r="I353" s="331">
        <f ca="1"/>
        <v>0</v>
      </c>
      <c r="J353" s="25" cm="1">
        <f t="array" aca="1" ref="J353" ca="1">IF(A353="","",SUMPRODUCT(TRANSPOSE(F353:H353),pass_per_van_by_vptype)*2)</f>
        <v>0</v>
      </c>
      <c r="K353" s="25" cm="1">
        <f t="array" aca="1" ref="K353" ca="1">IF(A353="","",SUMPRODUCT(TRANSPOSE(F353:H353),pass_per_van_by_vptype,rt_miles_avg_by_vanpool_type))</f>
        <v>0</v>
      </c>
    </row>
    <row r="354" spans="1:11" x14ac:dyDescent="0.45">
      <c r="A354" s="331">
        <v>2050</v>
      </c>
      <c r="B354" s="331">
        <v>5</v>
      </c>
      <c r="C354" s="331">
        <v>3</v>
      </c>
      <c r="D354" s="331" t="s">
        <v>156</v>
      </c>
      <c r="E354" s="331" t="s">
        <v>154</v>
      </c>
      <c r="F354" s="331" cm="1">
        <f t="array" aca="1" ref="F354" ca="1">IF($B354="","",IFERROR(INDEX(INDIRECT("vd_emp_"&amp;$A354&amp;"_"&amp;F$1&amp;"_tab"),$B354+1,$C354+1)*IF($A354=2020,1,INDEX(INDIRECT("vd_ml_"&amp;$A354&amp;"_"&amp;F$1&amp;"_tab"),$B354+1,$C354+1)),0))</f>
        <v>0</v>
      </c>
      <c r="G354" s="331" cm="1">
        <f t="array" aca="1" ref="G354" ca="1">IF($B354="","",IFERROR(INDEX(INDIRECT("vd_emp_"&amp;$A354&amp;"_"&amp;G$1&amp;"_tab"),$B354+1,$C354+1)*IF($A354=2020,1,INDEX(INDIRECT("vd_ml_"&amp;$A354&amp;"_"&amp;G$1&amp;"_tab"),$B354+1,$C354+1)),0))</f>
        <v>0</v>
      </c>
      <c r="H354" s="331" cm="1">
        <f t="array" aca="1" ref="H354" ca="1">IF($B354="","",IFERROR(INDEX(INDIRECT("vd_emp_"&amp;$A354&amp;"_"&amp;H$1&amp;"_tab"),$B354+1,$C354+1)*IF($A354=2020,1,INDEX(INDIRECT("vd_ml_"&amp;$A354&amp;"_"&amp;H$1&amp;"_tab"),$B354+1,$C354+1)),0))</f>
        <v>0</v>
      </c>
      <c r="I354" s="331">
        <f ca="1"/>
        <v>0</v>
      </c>
      <c r="J354" s="25" cm="1">
        <f t="array" aca="1" ref="J354" ca="1">IF(A354="","",SUMPRODUCT(TRANSPOSE(F354:H354),pass_per_van_by_vptype)*2)</f>
        <v>0</v>
      </c>
      <c r="K354" s="25" cm="1">
        <f t="array" aca="1" ref="K354" ca="1">IF(A354="","",SUMPRODUCT(TRANSPOSE(F354:H354),pass_per_van_by_vptype,rt_miles_avg_by_vanpool_type))</f>
        <v>0</v>
      </c>
    </row>
    <row r="355" spans="1:11" x14ac:dyDescent="0.45">
      <c r="A355" s="331">
        <v>2050</v>
      </c>
      <c r="B355" s="331">
        <v>5</v>
      </c>
      <c r="C355" s="331">
        <v>4</v>
      </c>
      <c r="D355" s="331" t="s">
        <v>156</v>
      </c>
      <c r="E355" s="331" t="s">
        <v>155</v>
      </c>
      <c r="F355" s="331" cm="1">
        <f t="array" aca="1" ref="F355" ca="1">IF($B355="","",IFERROR(INDEX(INDIRECT("vd_emp_"&amp;$A355&amp;"_"&amp;F$1&amp;"_tab"),$B355+1,$C355+1)*IF($A355=2020,1,INDEX(INDIRECT("vd_ml_"&amp;$A355&amp;"_"&amp;F$1&amp;"_tab"),$B355+1,$C355+1)),0))</f>
        <v>2.1576777679570061</v>
      </c>
      <c r="G355" s="331" cm="1">
        <f t="array" aca="1" ref="G355" ca="1">IF($B355="","",IFERROR(INDEX(INDIRECT("vd_emp_"&amp;$A355&amp;"_"&amp;G$1&amp;"_tab"),$B355+1,$C355+1)*IF($A355=2020,1,INDEX(INDIRECT("vd_ml_"&amp;$A355&amp;"_"&amp;G$1&amp;"_tab"),$B355+1,$C355+1)),0))</f>
        <v>0</v>
      </c>
      <c r="H355" s="331" cm="1">
        <f t="array" aca="1" ref="H355" ca="1">IF($B355="","",IFERROR(INDEX(INDIRECT("vd_emp_"&amp;$A355&amp;"_"&amp;H$1&amp;"_tab"),$B355+1,$C355+1)*IF($A355=2020,1,INDEX(INDIRECT("vd_ml_"&amp;$A355&amp;"_"&amp;H$1&amp;"_tab"),$B355+1,$C355+1)),0))</f>
        <v>0</v>
      </c>
      <c r="I355" s="331">
        <f ca="1"/>
        <v>2.1576777679570061</v>
      </c>
      <c r="J355" s="25" cm="1">
        <f t="array" aca="1" ref="J355" ca="1">IF(A355="","",SUMPRODUCT(TRANSPOSE(F355:H355),pass_per_van_by_vptype)*2)</f>
        <v>22.212724811178443</v>
      </c>
      <c r="K355" s="25" cm="1">
        <f t="array" aca="1" ref="K355" ca="1">IF(A355="","",SUMPRODUCT(TRANSPOSE(F355:H355),pass_per_van_by_vptype,rt_miles_avg_by_vanpool_type))</f>
        <v>1011.5646773333419</v>
      </c>
    </row>
    <row r="356" spans="1:11" x14ac:dyDescent="0.45">
      <c r="A356" s="331">
        <v>2050</v>
      </c>
      <c r="B356" s="331">
        <v>5</v>
      </c>
      <c r="C356" s="331">
        <v>5</v>
      </c>
      <c r="D356" s="331" t="s">
        <v>156</v>
      </c>
      <c r="E356" s="331" t="s">
        <v>156</v>
      </c>
      <c r="F356" s="331" cm="1">
        <f t="array" aca="1" ref="F356" ca="1">IF($B356="","",IFERROR(INDEX(INDIRECT("vd_emp_"&amp;$A356&amp;"_"&amp;F$1&amp;"_tab"),$B356+1,$C356+1)*IF($A356=2020,1,INDEX(INDIRECT("vd_ml_"&amp;$A356&amp;"_"&amp;F$1&amp;"_tab"),$B356+1,$C356+1)),0))</f>
        <v>0</v>
      </c>
      <c r="G356" s="331" cm="1">
        <f t="array" aca="1" ref="G356" ca="1">IF($B356="","",IFERROR(INDEX(INDIRECT("vd_emp_"&amp;$A356&amp;"_"&amp;G$1&amp;"_tab"),$B356+1,$C356+1)*IF($A356=2020,1,INDEX(INDIRECT("vd_ml_"&amp;$A356&amp;"_"&amp;G$1&amp;"_tab"),$B356+1,$C356+1)),0))</f>
        <v>0</v>
      </c>
      <c r="H356" s="331" cm="1">
        <f t="array" aca="1" ref="H356" ca="1">IF($B356="","",IFERROR(INDEX(INDIRECT("vd_emp_"&amp;$A356&amp;"_"&amp;H$1&amp;"_tab"),$B356+1,$C356+1)*IF($A356=2020,1,INDEX(INDIRECT("vd_ml_"&amp;$A356&amp;"_"&amp;H$1&amp;"_tab"),$B356+1,$C356+1)),0))</f>
        <v>2.480594689055645</v>
      </c>
      <c r="I356" s="331">
        <f ca="1"/>
        <v>2.480594689055645</v>
      </c>
      <c r="J356" s="25" cm="1">
        <f t="array" aca="1" ref="J356" ca="1">IF(A356="","",SUMPRODUCT(TRANSPOSE(F356:H356),pass_per_van_by_vptype)*2)</f>
        <v>27.252395741787041</v>
      </c>
      <c r="K356" s="25" cm="1">
        <f t="array" aca="1" ref="K356" ca="1">IF(A356="","",SUMPRODUCT(TRANSPOSE(F356:H356),pass_per_van_by_vptype,rt_miles_avg_by_vanpool_type))</f>
        <v>1114.4012453386763</v>
      </c>
    </row>
    <row r="357" spans="1:11" x14ac:dyDescent="0.45">
      <c r="A357" s="331">
        <v>2050</v>
      </c>
      <c r="B357" s="331">
        <v>5</v>
      </c>
      <c r="C357" s="331">
        <v>6</v>
      </c>
      <c r="D357" s="331" t="s">
        <v>156</v>
      </c>
      <c r="E357" s="331" t="s">
        <v>157</v>
      </c>
      <c r="F357" s="331" cm="1">
        <f t="array" aca="1" ref="F357" ca="1">IF($B357="","",IFERROR(INDEX(INDIRECT("vd_emp_"&amp;$A357&amp;"_"&amp;F$1&amp;"_tab"),$B357+1,$C357+1)*IF($A357=2020,1,INDEX(INDIRECT("vd_ml_"&amp;$A357&amp;"_"&amp;F$1&amp;"_tab"),$B357+1,$C357+1)),0))</f>
        <v>0</v>
      </c>
      <c r="G357" s="331" cm="1">
        <f t="array" aca="1" ref="G357" ca="1">IF($B357="","",IFERROR(INDEX(INDIRECT("vd_emp_"&amp;$A357&amp;"_"&amp;G$1&amp;"_tab"),$B357+1,$C357+1)*IF($A357=2020,1,INDEX(INDIRECT("vd_ml_"&amp;$A357&amp;"_"&amp;G$1&amp;"_tab"),$B357+1,$C357+1)),0))</f>
        <v>1.180479220269955</v>
      </c>
      <c r="H357" s="331" cm="1">
        <f t="array" aca="1" ref="H357" ca="1">IF($B357="","",IFERROR(INDEX(INDIRECT("vd_emp_"&amp;$A357&amp;"_"&amp;H$1&amp;"_tab"),$B357+1,$C357+1)*IF($A357=2020,1,INDEX(INDIRECT("vd_ml_"&amp;$A357&amp;"_"&amp;H$1&amp;"_tab"),$B357+1,$C357+1)),0))</f>
        <v>2.36095844053991</v>
      </c>
      <c r="I357" s="331">
        <f ca="1"/>
        <v>3.5414376608098648</v>
      </c>
      <c r="J357" s="25" cm="1">
        <f t="array" aca="1" ref="J357" ca="1">IF(A357="","",SUMPRODUCT(TRANSPOSE(F357:H357),pass_per_van_by_vptype)*2)</f>
        <v>38.124695390735987</v>
      </c>
      <c r="K357" s="25" cm="1">
        <f t="array" aca="1" ref="K357" ca="1">IF(A357="","",SUMPRODUCT(TRANSPOSE(F357:H357),pass_per_van_by_vptype,rt_miles_avg_by_vanpool_type))</f>
        <v>1593.9148972331329</v>
      </c>
    </row>
    <row r="358" spans="1:11" x14ac:dyDescent="0.45">
      <c r="A358" s="331">
        <v>2050</v>
      </c>
      <c r="B358" s="331">
        <v>5</v>
      </c>
      <c r="C358" s="331">
        <v>7</v>
      </c>
      <c r="D358" s="331" t="s">
        <v>156</v>
      </c>
      <c r="E358" s="331" t="s">
        <v>158</v>
      </c>
      <c r="F358" s="331" cm="1">
        <f t="array" aca="1" ref="F358" ca="1">IF($B358="","",IFERROR(INDEX(INDIRECT("vd_emp_"&amp;$A358&amp;"_"&amp;F$1&amp;"_tab"),$B358+1,$C358+1)*IF($A358=2020,1,INDEX(INDIRECT("vd_ml_"&amp;$A358&amp;"_"&amp;F$1&amp;"_tab"),$B358+1,$C358+1)),0))</f>
        <v>0</v>
      </c>
      <c r="G358" s="331" cm="1">
        <f t="array" aca="1" ref="G358" ca="1">IF($B358="","",IFERROR(INDEX(INDIRECT("vd_emp_"&amp;$A358&amp;"_"&amp;G$1&amp;"_tab"),$B358+1,$C358+1)*IF($A358=2020,1,INDEX(INDIRECT("vd_ml_"&amp;$A358&amp;"_"&amp;G$1&amp;"_tab"),$B358+1,$C358+1)),0))</f>
        <v>0</v>
      </c>
      <c r="H358" s="331" cm="1">
        <f t="array" aca="1" ref="H358" ca="1">IF($B358="","",IFERROR(INDEX(INDIRECT("vd_emp_"&amp;$A358&amp;"_"&amp;H$1&amp;"_tab"),$B358+1,$C358+1)*IF($A358=2020,1,INDEX(INDIRECT("vd_ml_"&amp;$A358&amp;"_"&amp;H$1&amp;"_tab"),$B358+1,$C358+1)),0))</f>
        <v>0</v>
      </c>
      <c r="I358" s="331">
        <f ca="1"/>
        <v>0</v>
      </c>
      <c r="J358" s="25" cm="1">
        <f t="array" aca="1" ref="J358" ca="1">IF(A358="","",SUMPRODUCT(TRANSPOSE(F358:H358),pass_per_van_by_vptype)*2)</f>
        <v>0</v>
      </c>
      <c r="K358" s="25" cm="1">
        <f t="array" aca="1" ref="K358" ca="1">IF(A358="","",SUMPRODUCT(TRANSPOSE(F358:H358),pass_per_van_by_vptype,rt_miles_avg_by_vanpool_type))</f>
        <v>0</v>
      </c>
    </row>
    <row r="359" spans="1:11" x14ac:dyDescent="0.45">
      <c r="A359" s="331">
        <v>2050</v>
      </c>
      <c r="B359" s="331">
        <v>5</v>
      </c>
      <c r="C359" s="331">
        <v>8</v>
      </c>
      <c r="D359" s="331" t="s">
        <v>156</v>
      </c>
      <c r="E359" s="331" t="s">
        <v>159</v>
      </c>
      <c r="F359" s="331" cm="1">
        <f t="array" aca="1" ref="F359" ca="1">IF($B359="","",IFERROR(INDEX(INDIRECT("vd_emp_"&amp;$A359&amp;"_"&amp;F$1&amp;"_tab"),$B359+1,$C359+1)*IF($A359=2020,1,INDEX(INDIRECT("vd_ml_"&amp;$A359&amp;"_"&amp;F$1&amp;"_tab"),$B359+1,$C359+1)),0))</f>
        <v>0</v>
      </c>
      <c r="G359" s="331" cm="1">
        <f t="array" aca="1" ref="G359" ca="1">IF($B359="","",IFERROR(INDEX(INDIRECT("vd_emp_"&amp;$A359&amp;"_"&amp;G$1&amp;"_tab"),$B359+1,$C359+1)*IF($A359=2020,1,INDEX(INDIRECT("vd_ml_"&amp;$A359&amp;"_"&amp;G$1&amp;"_tab"),$B359+1,$C359+1)),0))</f>
        <v>0</v>
      </c>
      <c r="H359" s="331" cm="1">
        <f t="array" aca="1" ref="H359" ca="1">IF($B359="","",IFERROR(INDEX(INDIRECT("vd_emp_"&amp;$A359&amp;"_"&amp;H$1&amp;"_tab"),$B359+1,$C359+1)*IF($A359=2020,1,INDEX(INDIRECT("vd_ml_"&amp;$A359&amp;"_"&amp;H$1&amp;"_tab"),$B359+1,$C359+1)),0))</f>
        <v>0</v>
      </c>
      <c r="I359" s="331">
        <f ca="1"/>
        <v>0</v>
      </c>
      <c r="J359" s="25" cm="1">
        <f t="array" aca="1" ref="J359" ca="1">IF(A359="","",SUMPRODUCT(TRANSPOSE(F359:H359),pass_per_van_by_vptype)*2)</f>
        <v>0</v>
      </c>
      <c r="K359" s="25" cm="1">
        <f t="array" aca="1" ref="K359" ca="1">IF(A359="","",SUMPRODUCT(TRANSPOSE(F359:H359),pass_per_van_by_vptype,rt_miles_avg_by_vanpool_type))</f>
        <v>0</v>
      </c>
    </row>
    <row r="360" spans="1:11" x14ac:dyDescent="0.45">
      <c r="A360" s="331">
        <v>2050</v>
      </c>
      <c r="B360" s="331">
        <v>5</v>
      </c>
      <c r="C360" s="331">
        <v>9</v>
      </c>
      <c r="D360" s="331" t="s">
        <v>156</v>
      </c>
      <c r="E360" s="331" t="s">
        <v>160</v>
      </c>
      <c r="F360" s="331" cm="1">
        <f t="array" aca="1" ref="F360" ca="1">IF($B360="","",IFERROR(INDEX(INDIRECT("vd_emp_"&amp;$A360&amp;"_"&amp;F$1&amp;"_tab"),$B360+1,$C360+1)*IF($A360=2020,1,INDEX(INDIRECT("vd_ml_"&amp;$A360&amp;"_"&amp;F$1&amp;"_tab"),$B360+1,$C360+1)),0))</f>
        <v>0</v>
      </c>
      <c r="G360" s="331" cm="1">
        <f t="array" aca="1" ref="G360" ca="1">IF($B360="","",IFERROR(INDEX(INDIRECT("vd_emp_"&amp;$A360&amp;"_"&amp;G$1&amp;"_tab"),$B360+1,$C360+1)*IF($A360=2020,1,INDEX(INDIRECT("vd_ml_"&amp;$A360&amp;"_"&amp;G$1&amp;"_tab"),$B360+1,$C360+1)),0))</f>
        <v>0</v>
      </c>
      <c r="H360" s="331" cm="1">
        <f t="array" aca="1" ref="H360" ca="1">IF($B360="","",IFERROR(INDEX(INDIRECT("vd_emp_"&amp;$A360&amp;"_"&amp;H$1&amp;"_tab"),$B360+1,$C360+1)*IF($A360=2020,1,INDEX(INDIRECT("vd_ml_"&amp;$A360&amp;"_"&amp;H$1&amp;"_tab"),$B360+1,$C360+1)),0))</f>
        <v>0</v>
      </c>
      <c r="I360" s="331">
        <f ca="1"/>
        <v>0</v>
      </c>
      <c r="J360" s="25" cm="1">
        <f t="array" aca="1" ref="J360" ca="1">IF(A360="","",SUMPRODUCT(TRANSPOSE(F360:H360),pass_per_van_by_vptype)*2)</f>
        <v>0</v>
      </c>
      <c r="K360" s="25" cm="1">
        <f t="array" aca="1" ref="K360" ca="1">IF(A360="","",SUMPRODUCT(TRANSPOSE(F360:H360),pass_per_van_by_vptype,rt_miles_avg_by_vanpool_type))</f>
        <v>0</v>
      </c>
    </row>
    <row r="361" spans="1:11" x14ac:dyDescent="0.45">
      <c r="A361" s="331">
        <v>2050</v>
      </c>
      <c r="B361" s="331">
        <v>5</v>
      </c>
      <c r="C361" s="331">
        <v>10</v>
      </c>
      <c r="D361" s="331" t="s">
        <v>156</v>
      </c>
      <c r="E361" s="331" t="s">
        <v>161</v>
      </c>
      <c r="F361" s="331" cm="1">
        <f t="array" aca="1" ref="F361" ca="1">IF($B361="","",IFERROR(INDEX(INDIRECT("vd_emp_"&amp;$A361&amp;"_"&amp;F$1&amp;"_tab"),$B361+1,$C361+1)*IF($A361=2020,1,INDEX(INDIRECT("vd_ml_"&amp;$A361&amp;"_"&amp;F$1&amp;"_tab"),$B361+1,$C361+1)),0))</f>
        <v>0</v>
      </c>
      <c r="G361" s="331" cm="1">
        <f t="array" aca="1" ref="G361" ca="1">IF($B361="","",IFERROR(INDEX(INDIRECT("vd_emp_"&amp;$A361&amp;"_"&amp;G$1&amp;"_tab"),$B361+1,$C361+1)*IF($A361=2020,1,INDEX(INDIRECT("vd_ml_"&amp;$A361&amp;"_"&amp;G$1&amp;"_tab"),$B361+1,$C361+1)),0))</f>
        <v>0</v>
      </c>
      <c r="H361" s="331" cm="1">
        <f t="array" aca="1" ref="H361" ca="1">IF($B361="","",IFERROR(INDEX(INDIRECT("vd_emp_"&amp;$A361&amp;"_"&amp;H$1&amp;"_tab"),$B361+1,$C361+1)*IF($A361=2020,1,INDEX(INDIRECT("vd_ml_"&amp;$A361&amp;"_"&amp;H$1&amp;"_tab"),$B361+1,$C361+1)),0))</f>
        <v>0</v>
      </c>
      <c r="I361" s="331">
        <f ca="1"/>
        <v>0</v>
      </c>
      <c r="J361" s="25" cm="1">
        <f t="array" aca="1" ref="J361" ca="1">IF(A361="","",SUMPRODUCT(TRANSPOSE(F361:H361),pass_per_van_by_vptype)*2)</f>
        <v>0</v>
      </c>
      <c r="K361" s="25" cm="1">
        <f t="array" aca="1" ref="K361" ca="1">IF(A361="","",SUMPRODUCT(TRANSPOSE(F361:H361),pass_per_van_by_vptype,rt_miles_avg_by_vanpool_type))</f>
        <v>0</v>
      </c>
    </row>
    <row r="362" spans="1:11" x14ac:dyDescent="0.45">
      <c r="A362" s="331">
        <v>2050</v>
      </c>
      <c r="B362" s="331">
        <v>5</v>
      </c>
      <c r="C362" s="331">
        <v>11</v>
      </c>
      <c r="D362" s="331" t="s">
        <v>156</v>
      </c>
      <c r="E362" s="331" t="s">
        <v>162</v>
      </c>
      <c r="F362" s="331" cm="1">
        <f t="array" aca="1" ref="F362" ca="1">IF($B362="","",IFERROR(INDEX(INDIRECT("vd_emp_"&amp;$A362&amp;"_"&amp;F$1&amp;"_tab"),$B362+1,$C362+1)*IF($A362=2020,1,INDEX(INDIRECT("vd_ml_"&amp;$A362&amp;"_"&amp;F$1&amp;"_tab"),$B362+1,$C362+1)),0))</f>
        <v>0</v>
      </c>
      <c r="G362" s="331" cm="1">
        <f t="array" aca="1" ref="G362" ca="1">IF($B362="","",IFERROR(INDEX(INDIRECT("vd_emp_"&amp;$A362&amp;"_"&amp;G$1&amp;"_tab"),$B362+1,$C362+1)*IF($A362=2020,1,INDEX(INDIRECT("vd_ml_"&amp;$A362&amp;"_"&amp;G$1&amp;"_tab"),$B362+1,$C362+1)),0))</f>
        <v>0</v>
      </c>
      <c r="H362" s="331" cm="1">
        <f t="array" aca="1" ref="H362" ca="1">IF($B362="","",IFERROR(INDEX(INDIRECT("vd_emp_"&amp;$A362&amp;"_"&amp;H$1&amp;"_tab"),$B362+1,$C362+1)*IF($A362=2020,1,INDEX(INDIRECT("vd_ml_"&amp;$A362&amp;"_"&amp;H$1&amp;"_tab"),$B362+1,$C362+1)),0))</f>
        <v>0</v>
      </c>
      <c r="I362" s="331">
        <f ca="1"/>
        <v>0</v>
      </c>
      <c r="J362" s="25" cm="1">
        <f t="array" aca="1" ref="J362" ca="1">IF(A362="","",SUMPRODUCT(TRANSPOSE(F362:H362),pass_per_van_by_vptype)*2)</f>
        <v>0</v>
      </c>
      <c r="K362" s="25" cm="1">
        <f t="array" aca="1" ref="K362" ca="1">IF(A362="","",SUMPRODUCT(TRANSPOSE(F362:H362),pass_per_van_by_vptype,rt_miles_avg_by_vanpool_type))</f>
        <v>0</v>
      </c>
    </row>
    <row r="363" spans="1:11" x14ac:dyDescent="0.45">
      <c r="A363" s="331">
        <v>2050</v>
      </c>
      <c r="B363" s="331">
        <v>6</v>
      </c>
      <c r="C363" s="331">
        <v>0</v>
      </c>
      <c r="D363" s="331" t="s">
        <v>157</v>
      </c>
      <c r="E363" s="331" t="s">
        <v>151</v>
      </c>
      <c r="F363" s="331" cm="1">
        <f t="array" aca="1" ref="F363" ca="1">IF($B363="","",IFERROR(INDEX(INDIRECT("vd_emp_"&amp;$A363&amp;"_"&amp;F$1&amp;"_tab"),$B363+1,$C363+1)*IF($A363=2020,1,INDEX(INDIRECT("vd_ml_"&amp;$A363&amp;"_"&amp;F$1&amp;"_tab"),$B363+1,$C363+1)),0))</f>
        <v>0</v>
      </c>
      <c r="G363" s="331" cm="1">
        <f t="array" aca="1" ref="G363" ca="1">IF($B363="","",IFERROR(INDEX(INDIRECT("vd_emp_"&amp;$A363&amp;"_"&amp;G$1&amp;"_tab"),$B363+1,$C363+1)*IF($A363=2020,1,INDEX(INDIRECT("vd_ml_"&amp;$A363&amp;"_"&amp;G$1&amp;"_tab"),$B363+1,$C363+1)),0))</f>
        <v>0</v>
      </c>
      <c r="H363" s="331" cm="1">
        <f t="array" aca="1" ref="H363" ca="1">IF($B363="","",IFERROR(INDEX(INDIRECT("vd_emp_"&amp;$A363&amp;"_"&amp;H$1&amp;"_tab"),$B363+1,$C363+1)*IF($A363=2020,1,INDEX(INDIRECT("vd_ml_"&amp;$A363&amp;"_"&amp;H$1&amp;"_tab"),$B363+1,$C363+1)),0))</f>
        <v>1.5579065461131973</v>
      </c>
      <c r="I363" s="331">
        <f ca="1"/>
        <v>1.5579065461131973</v>
      </c>
      <c r="J363" s="25" cm="1">
        <f t="array" aca="1" ref="J363" ca="1">IF(A363="","",SUMPRODUCT(TRANSPOSE(F363:H363),pass_per_van_by_vptype)*2)</f>
        <v>17.115527139808798</v>
      </c>
      <c r="K363" s="25" cm="1">
        <f t="array" aca="1" ref="K363" ca="1">IF(A363="","",SUMPRODUCT(TRANSPOSE(F363:H363),pass_per_van_by_vptype,rt_miles_avg_by_vanpool_type))</f>
        <v>699.88579866336966</v>
      </c>
    </row>
    <row r="364" spans="1:11" x14ac:dyDescent="0.45">
      <c r="A364" s="331">
        <v>2050</v>
      </c>
      <c r="B364" s="331">
        <v>6</v>
      </c>
      <c r="C364" s="331">
        <v>1</v>
      </c>
      <c r="D364" s="331" t="s">
        <v>157</v>
      </c>
      <c r="E364" s="331" t="s">
        <v>152</v>
      </c>
      <c r="F364" s="331" cm="1">
        <f t="array" aca="1" ref="F364" ca="1">IF($B364="","",IFERROR(INDEX(INDIRECT("vd_emp_"&amp;$A364&amp;"_"&amp;F$1&amp;"_tab"),$B364+1,$C364+1)*IF($A364=2020,1,INDEX(INDIRECT("vd_ml_"&amp;$A364&amp;"_"&amp;F$1&amp;"_tab"),$B364+1,$C364+1)),0))</f>
        <v>0</v>
      </c>
      <c r="G364" s="331" cm="1">
        <f t="array" aca="1" ref="G364" ca="1">IF($B364="","",IFERROR(INDEX(INDIRECT("vd_emp_"&amp;$A364&amp;"_"&amp;G$1&amp;"_tab"),$B364+1,$C364+1)*IF($A364=2020,1,INDEX(INDIRECT("vd_ml_"&amp;$A364&amp;"_"&amp;G$1&amp;"_tab"),$B364+1,$C364+1)),0))</f>
        <v>0</v>
      </c>
      <c r="H364" s="331" cm="1">
        <f t="array" aca="1" ref="H364" ca="1">IF($B364="","",IFERROR(INDEX(INDIRECT("vd_emp_"&amp;$A364&amp;"_"&amp;H$1&amp;"_tab"),$B364+1,$C364+1)*IF($A364=2020,1,INDEX(INDIRECT("vd_ml_"&amp;$A364&amp;"_"&amp;H$1&amp;"_tab"),$B364+1,$C364+1)),0))</f>
        <v>0</v>
      </c>
      <c r="I364" s="331">
        <f ca="1"/>
        <v>0</v>
      </c>
      <c r="J364" s="25" cm="1">
        <f t="array" aca="1" ref="J364" ca="1">IF(A364="","",SUMPRODUCT(TRANSPOSE(F364:H364),pass_per_van_by_vptype)*2)</f>
        <v>0</v>
      </c>
      <c r="K364" s="25" cm="1">
        <f t="array" aca="1" ref="K364" ca="1">IF(A364="","",SUMPRODUCT(TRANSPOSE(F364:H364),pass_per_van_by_vptype,rt_miles_avg_by_vanpool_type))</f>
        <v>0</v>
      </c>
    </row>
    <row r="365" spans="1:11" x14ac:dyDescent="0.45">
      <c r="A365" s="331">
        <v>2050</v>
      </c>
      <c r="B365" s="331">
        <v>6</v>
      </c>
      <c r="C365" s="331">
        <v>2</v>
      </c>
      <c r="D365" s="331" t="s">
        <v>157</v>
      </c>
      <c r="E365" s="331" t="s">
        <v>153</v>
      </c>
      <c r="F365" s="331" cm="1">
        <f t="array" aca="1" ref="F365" ca="1">IF($B365="","",IFERROR(INDEX(INDIRECT("vd_emp_"&amp;$A365&amp;"_"&amp;F$1&amp;"_tab"),$B365+1,$C365+1)*IF($A365=2020,1,INDEX(INDIRECT("vd_ml_"&amp;$A365&amp;"_"&amp;F$1&amp;"_tab"),$B365+1,$C365+1)),0))</f>
        <v>0</v>
      </c>
      <c r="G365" s="331" cm="1">
        <f t="array" aca="1" ref="G365" ca="1">IF($B365="","",IFERROR(INDEX(INDIRECT("vd_emp_"&amp;$A365&amp;"_"&amp;G$1&amp;"_tab"),$B365+1,$C365+1)*IF($A365=2020,1,INDEX(INDIRECT("vd_ml_"&amp;$A365&amp;"_"&amp;G$1&amp;"_tab"),$B365+1,$C365+1)),0))</f>
        <v>0</v>
      </c>
      <c r="H365" s="331" cm="1">
        <f t="array" aca="1" ref="H365" ca="1">IF($B365="","",IFERROR(INDEX(INDIRECT("vd_emp_"&amp;$A365&amp;"_"&amp;H$1&amp;"_tab"),$B365+1,$C365+1)*IF($A365=2020,1,INDEX(INDIRECT("vd_ml_"&amp;$A365&amp;"_"&amp;H$1&amp;"_tab"),$B365+1,$C365+1)),0))</f>
        <v>0</v>
      </c>
      <c r="I365" s="331">
        <f ca="1"/>
        <v>0</v>
      </c>
      <c r="J365" s="25" cm="1">
        <f t="array" aca="1" ref="J365" ca="1">IF(A365="","",SUMPRODUCT(TRANSPOSE(F365:H365),pass_per_van_by_vptype)*2)</f>
        <v>0</v>
      </c>
      <c r="K365" s="25" cm="1">
        <f t="array" aca="1" ref="K365" ca="1">IF(A365="","",SUMPRODUCT(TRANSPOSE(F365:H365),pass_per_van_by_vptype,rt_miles_avg_by_vanpool_type))</f>
        <v>0</v>
      </c>
    </row>
    <row r="366" spans="1:11" x14ac:dyDescent="0.45">
      <c r="A366" s="331">
        <v>2050</v>
      </c>
      <c r="B366" s="331">
        <v>6</v>
      </c>
      <c r="C366" s="331">
        <v>3</v>
      </c>
      <c r="D366" s="331" t="s">
        <v>157</v>
      </c>
      <c r="E366" s="331" t="s">
        <v>154</v>
      </c>
      <c r="F366" s="331" cm="1">
        <f t="array" aca="1" ref="F366" ca="1">IF($B366="","",IFERROR(INDEX(INDIRECT("vd_emp_"&amp;$A366&amp;"_"&amp;F$1&amp;"_tab"),$B366+1,$C366+1)*IF($A366=2020,1,INDEX(INDIRECT("vd_ml_"&amp;$A366&amp;"_"&amp;F$1&amp;"_tab"),$B366+1,$C366+1)),0))</f>
        <v>0</v>
      </c>
      <c r="G366" s="331" cm="1">
        <f t="array" aca="1" ref="G366" ca="1">IF($B366="","",IFERROR(INDEX(INDIRECT("vd_emp_"&amp;$A366&amp;"_"&amp;G$1&amp;"_tab"),$B366+1,$C366+1)*IF($A366=2020,1,INDEX(INDIRECT("vd_ml_"&amp;$A366&amp;"_"&amp;G$1&amp;"_tab"),$B366+1,$C366+1)),0))</f>
        <v>0</v>
      </c>
      <c r="H366" s="331" cm="1">
        <f t="array" aca="1" ref="H366" ca="1">IF($B366="","",IFERROR(INDEX(INDIRECT("vd_emp_"&amp;$A366&amp;"_"&amp;H$1&amp;"_tab"),$B366+1,$C366+1)*IF($A366=2020,1,INDEX(INDIRECT("vd_ml_"&amp;$A366&amp;"_"&amp;H$1&amp;"_tab"),$B366+1,$C366+1)),0))</f>
        <v>0</v>
      </c>
      <c r="I366" s="331">
        <f ca="1"/>
        <v>0</v>
      </c>
      <c r="J366" s="25" cm="1">
        <f t="array" aca="1" ref="J366" ca="1">IF(A366="","",SUMPRODUCT(TRANSPOSE(F366:H366),pass_per_van_by_vptype)*2)</f>
        <v>0</v>
      </c>
      <c r="K366" s="25" cm="1">
        <f t="array" aca="1" ref="K366" ca="1">IF(A366="","",SUMPRODUCT(TRANSPOSE(F366:H366),pass_per_van_by_vptype,rt_miles_avg_by_vanpool_type))</f>
        <v>0</v>
      </c>
    </row>
    <row r="367" spans="1:11" x14ac:dyDescent="0.45">
      <c r="A367" s="331">
        <v>2050</v>
      </c>
      <c r="B367" s="331">
        <v>6</v>
      </c>
      <c r="C367" s="331">
        <v>4</v>
      </c>
      <c r="D367" s="331" t="s">
        <v>157</v>
      </c>
      <c r="E367" s="331" t="s">
        <v>155</v>
      </c>
      <c r="F367" s="331" cm="1">
        <f t="array" aca="1" ref="F367" ca="1">IF($B367="","",IFERROR(INDEX(INDIRECT("vd_emp_"&amp;$A367&amp;"_"&amp;F$1&amp;"_tab"),$B367+1,$C367+1)*IF($A367=2020,1,INDEX(INDIRECT("vd_ml_"&amp;$A367&amp;"_"&amp;F$1&amp;"_tab"),$B367+1,$C367+1)),0))</f>
        <v>0</v>
      </c>
      <c r="G367" s="331" cm="1">
        <f t="array" aca="1" ref="G367" ca="1">IF($B367="","",IFERROR(INDEX(INDIRECT("vd_emp_"&amp;$A367&amp;"_"&amp;G$1&amp;"_tab"),$B367+1,$C367+1)*IF($A367=2020,1,INDEX(INDIRECT("vd_ml_"&amp;$A367&amp;"_"&amp;G$1&amp;"_tab"),$B367+1,$C367+1)),0))</f>
        <v>0</v>
      </c>
      <c r="H367" s="331" cm="1">
        <f t="array" aca="1" ref="H367" ca="1">IF($B367="","",IFERROR(INDEX(INDIRECT("vd_emp_"&amp;$A367&amp;"_"&amp;H$1&amp;"_tab"),$B367+1,$C367+1)*IF($A367=2020,1,INDEX(INDIRECT("vd_ml_"&amp;$A367&amp;"_"&amp;H$1&amp;"_tab"),$B367+1,$C367+1)),0))</f>
        <v>0</v>
      </c>
      <c r="I367" s="331">
        <f ca="1"/>
        <v>0</v>
      </c>
      <c r="J367" s="25" cm="1">
        <f t="array" aca="1" ref="J367" ca="1">IF(A367="","",SUMPRODUCT(TRANSPOSE(F367:H367),pass_per_van_by_vptype)*2)</f>
        <v>0</v>
      </c>
      <c r="K367" s="25" cm="1">
        <f t="array" aca="1" ref="K367" ca="1">IF(A367="","",SUMPRODUCT(TRANSPOSE(F367:H367),pass_per_van_by_vptype,rt_miles_avg_by_vanpool_type))</f>
        <v>0</v>
      </c>
    </row>
    <row r="368" spans="1:11" x14ac:dyDescent="0.45">
      <c r="A368" s="331">
        <v>2050</v>
      </c>
      <c r="B368" s="331">
        <v>6</v>
      </c>
      <c r="C368" s="331">
        <v>5</v>
      </c>
      <c r="D368" s="331" t="s">
        <v>157</v>
      </c>
      <c r="E368" s="331" t="s">
        <v>156</v>
      </c>
      <c r="F368" s="331" cm="1">
        <f t="array" aca="1" ref="F368" ca="1">IF($B368="","",IFERROR(INDEX(INDIRECT("vd_emp_"&amp;$A368&amp;"_"&amp;F$1&amp;"_tab"),$B368+1,$C368+1)*IF($A368=2020,1,INDEX(INDIRECT("vd_ml_"&amp;$A368&amp;"_"&amp;F$1&amp;"_tab"),$B368+1,$C368+1)),0))</f>
        <v>0</v>
      </c>
      <c r="G368" s="331" cm="1">
        <f t="array" aca="1" ref="G368" ca="1">IF($B368="","",IFERROR(INDEX(INDIRECT("vd_emp_"&amp;$A368&amp;"_"&amp;G$1&amp;"_tab"),$B368+1,$C368+1)*IF($A368=2020,1,INDEX(INDIRECT("vd_ml_"&amp;$A368&amp;"_"&amp;G$1&amp;"_tab"),$B368+1,$C368+1)),0))</f>
        <v>0</v>
      </c>
      <c r="H368" s="331" cm="1">
        <f t="array" aca="1" ref="H368" ca="1">IF($B368="","",IFERROR(INDEX(INDIRECT("vd_emp_"&amp;$A368&amp;"_"&amp;H$1&amp;"_tab"),$B368+1,$C368+1)*IF($A368=2020,1,INDEX(INDIRECT("vd_ml_"&amp;$A368&amp;"_"&amp;H$1&amp;"_tab"),$B368+1,$C368+1)),0))</f>
        <v>0</v>
      </c>
      <c r="I368" s="331">
        <f ca="1"/>
        <v>0</v>
      </c>
      <c r="J368" s="25" cm="1">
        <f t="array" aca="1" ref="J368" ca="1">IF(A368="","",SUMPRODUCT(TRANSPOSE(F368:H368),pass_per_van_by_vptype)*2)</f>
        <v>0</v>
      </c>
      <c r="K368" s="25" cm="1">
        <f t="array" aca="1" ref="K368" ca="1">IF(A368="","",SUMPRODUCT(TRANSPOSE(F368:H368),pass_per_van_by_vptype,rt_miles_avg_by_vanpool_type))</f>
        <v>0</v>
      </c>
    </row>
    <row r="369" spans="1:11" x14ac:dyDescent="0.45">
      <c r="A369" s="331">
        <v>2050</v>
      </c>
      <c r="B369" s="331">
        <v>6</v>
      </c>
      <c r="C369" s="331">
        <v>6</v>
      </c>
      <c r="D369" s="331" t="s">
        <v>157</v>
      </c>
      <c r="E369" s="331" t="s">
        <v>157</v>
      </c>
      <c r="F369" s="331" cm="1">
        <f t="array" aca="1" ref="F369" ca="1">IF($B369="","",IFERROR(INDEX(INDIRECT("vd_emp_"&amp;$A369&amp;"_"&amp;F$1&amp;"_tab"),$B369+1,$C369+1)*IF($A369=2020,1,INDEX(INDIRECT("vd_ml_"&amp;$A369&amp;"_"&amp;F$1&amp;"_tab"),$B369+1,$C369+1)),0))</f>
        <v>0</v>
      </c>
      <c r="G369" s="331" cm="1">
        <f t="array" aca="1" ref="G369" ca="1">IF($B369="","",IFERROR(INDEX(INDIRECT("vd_emp_"&amp;$A369&amp;"_"&amp;G$1&amp;"_tab"),$B369+1,$C369+1)*IF($A369=2020,1,INDEX(INDIRECT("vd_ml_"&amp;$A369&amp;"_"&amp;G$1&amp;"_tab"),$B369+1,$C369+1)),0))</f>
        <v>2.0266200086710984</v>
      </c>
      <c r="H369" s="331" cm="1">
        <f t="array" aca="1" ref="H369" ca="1">IF($B369="","",IFERROR(INDEX(INDIRECT("vd_emp_"&amp;$A369&amp;"_"&amp;H$1&amp;"_tab"),$B369+1,$C369+1)*IF($A369=2020,1,INDEX(INDIRECT("vd_ml_"&amp;$A369&amp;"_"&amp;H$1&amp;"_tab"),$B369+1,$C369+1)),0))</f>
        <v>0</v>
      </c>
      <c r="I369" s="331">
        <f ca="1"/>
        <v>2.0266200086710984</v>
      </c>
      <c r="J369" s="25" cm="1">
        <f t="array" aca="1" ref="J369" ca="1">IF(A369="","",SUMPRODUCT(TRANSPOSE(F369:H369),pass_per_van_by_vptype)*2)</f>
        <v>20.921767602559374</v>
      </c>
      <c r="K369" s="25" cm="1">
        <f t="array" aca="1" ref="K369" ca="1">IF(A369="","",SUMPRODUCT(TRANSPOSE(F369:H369),pass_per_van_by_vptype,rt_miles_avg_by_vanpool_type))</f>
        <v>915.48861524972733</v>
      </c>
    </row>
    <row r="370" spans="1:11" x14ac:dyDescent="0.45">
      <c r="A370" s="331">
        <v>2050</v>
      </c>
      <c r="B370" s="331">
        <v>6</v>
      </c>
      <c r="C370" s="331">
        <v>7</v>
      </c>
      <c r="D370" s="331" t="s">
        <v>157</v>
      </c>
      <c r="E370" s="331" t="s">
        <v>158</v>
      </c>
      <c r="F370" s="331" cm="1">
        <f t="array" aca="1" ref="F370" ca="1">IF($B370="","",IFERROR(INDEX(INDIRECT("vd_emp_"&amp;$A370&amp;"_"&amp;F$1&amp;"_tab"),$B370+1,$C370+1)*IF($A370=2020,1,INDEX(INDIRECT("vd_ml_"&amp;$A370&amp;"_"&amp;F$1&amp;"_tab"),$B370+1,$C370+1)),0))</f>
        <v>0</v>
      </c>
      <c r="G370" s="331" cm="1">
        <f t="array" aca="1" ref="G370" ca="1">IF($B370="","",IFERROR(INDEX(INDIRECT("vd_emp_"&amp;$A370&amp;"_"&amp;G$1&amp;"_tab"),$B370+1,$C370+1)*IF($A370=2020,1,INDEX(INDIRECT("vd_ml_"&amp;$A370&amp;"_"&amp;G$1&amp;"_tab"),$B370+1,$C370+1)),0))</f>
        <v>0</v>
      </c>
      <c r="H370" s="331" cm="1">
        <f t="array" aca="1" ref="H370" ca="1">IF($B370="","",IFERROR(INDEX(INDIRECT("vd_emp_"&amp;$A370&amp;"_"&amp;H$1&amp;"_tab"),$B370+1,$C370+1)*IF($A370=2020,1,INDEX(INDIRECT("vd_ml_"&amp;$A370&amp;"_"&amp;H$1&amp;"_tab"),$B370+1,$C370+1)),0))</f>
        <v>0</v>
      </c>
      <c r="I370" s="331">
        <f ca="1"/>
        <v>0</v>
      </c>
      <c r="J370" s="25" cm="1">
        <f t="array" aca="1" ref="J370" ca="1">IF(A370="","",SUMPRODUCT(TRANSPOSE(F370:H370),pass_per_van_by_vptype)*2)</f>
        <v>0</v>
      </c>
      <c r="K370" s="25" cm="1">
        <f t="array" aca="1" ref="K370" ca="1">IF(A370="","",SUMPRODUCT(TRANSPOSE(F370:H370),pass_per_van_by_vptype,rt_miles_avg_by_vanpool_type))</f>
        <v>0</v>
      </c>
    </row>
    <row r="371" spans="1:11" x14ac:dyDescent="0.45">
      <c r="A371" s="331">
        <v>2050</v>
      </c>
      <c r="B371" s="331">
        <v>6</v>
      </c>
      <c r="C371" s="331">
        <v>8</v>
      </c>
      <c r="D371" s="331" t="s">
        <v>157</v>
      </c>
      <c r="E371" s="331" t="s">
        <v>159</v>
      </c>
      <c r="F371" s="331" cm="1">
        <f t="array" aca="1" ref="F371" ca="1">IF($B371="","",IFERROR(INDEX(INDIRECT("vd_emp_"&amp;$A371&amp;"_"&amp;F$1&amp;"_tab"),$B371+1,$C371+1)*IF($A371=2020,1,INDEX(INDIRECT("vd_ml_"&amp;$A371&amp;"_"&amp;F$1&amp;"_tab"),$B371+1,$C371+1)),0))</f>
        <v>0</v>
      </c>
      <c r="G371" s="331" cm="1">
        <f t="array" aca="1" ref="G371" ca="1">IF($B371="","",IFERROR(INDEX(INDIRECT("vd_emp_"&amp;$A371&amp;"_"&amp;G$1&amp;"_tab"),$B371+1,$C371+1)*IF($A371=2020,1,INDEX(INDIRECT("vd_ml_"&amp;$A371&amp;"_"&amp;G$1&amp;"_tab"),$B371+1,$C371+1)),0))</f>
        <v>0</v>
      </c>
      <c r="H371" s="331" cm="1">
        <f t="array" aca="1" ref="H371" ca="1">IF($B371="","",IFERROR(INDEX(INDIRECT("vd_emp_"&amp;$A371&amp;"_"&amp;H$1&amp;"_tab"),$B371+1,$C371+1)*IF($A371=2020,1,INDEX(INDIRECT("vd_ml_"&amp;$A371&amp;"_"&amp;H$1&amp;"_tab"),$B371+1,$C371+1)),0))</f>
        <v>0</v>
      </c>
      <c r="I371" s="331">
        <f ca="1"/>
        <v>0</v>
      </c>
      <c r="J371" s="25" cm="1">
        <f t="array" aca="1" ref="J371" ca="1">IF(A371="","",SUMPRODUCT(TRANSPOSE(F371:H371),pass_per_van_by_vptype)*2)</f>
        <v>0</v>
      </c>
      <c r="K371" s="25" cm="1">
        <f t="array" aca="1" ref="K371" ca="1">IF(A371="","",SUMPRODUCT(TRANSPOSE(F371:H371),pass_per_van_by_vptype,rt_miles_avg_by_vanpool_type))</f>
        <v>0</v>
      </c>
    </row>
    <row r="372" spans="1:11" x14ac:dyDescent="0.45">
      <c r="A372" s="331">
        <v>2050</v>
      </c>
      <c r="B372" s="331">
        <v>6</v>
      </c>
      <c r="C372" s="331">
        <v>9</v>
      </c>
      <c r="D372" s="331" t="s">
        <v>157</v>
      </c>
      <c r="E372" s="331" t="s">
        <v>160</v>
      </c>
      <c r="F372" s="331" cm="1">
        <f t="array" aca="1" ref="F372" ca="1">IF($B372="","",IFERROR(INDEX(INDIRECT("vd_emp_"&amp;$A372&amp;"_"&amp;F$1&amp;"_tab"),$B372+1,$C372+1)*IF($A372=2020,1,INDEX(INDIRECT("vd_ml_"&amp;$A372&amp;"_"&amp;F$1&amp;"_tab"),$B372+1,$C372+1)),0))</f>
        <v>0</v>
      </c>
      <c r="G372" s="331" cm="1">
        <f t="array" aca="1" ref="G372" ca="1">IF($B372="","",IFERROR(INDEX(INDIRECT("vd_emp_"&amp;$A372&amp;"_"&amp;G$1&amp;"_tab"),$B372+1,$C372+1)*IF($A372=2020,1,INDEX(INDIRECT("vd_ml_"&amp;$A372&amp;"_"&amp;G$1&amp;"_tab"),$B372+1,$C372+1)),0))</f>
        <v>0</v>
      </c>
      <c r="H372" s="331" cm="1">
        <f t="array" aca="1" ref="H372" ca="1">IF($B372="","",IFERROR(INDEX(INDIRECT("vd_emp_"&amp;$A372&amp;"_"&amp;H$1&amp;"_tab"),$B372+1,$C372+1)*IF($A372=2020,1,INDEX(INDIRECT("vd_ml_"&amp;$A372&amp;"_"&amp;H$1&amp;"_tab"),$B372+1,$C372+1)),0))</f>
        <v>0</v>
      </c>
      <c r="I372" s="331">
        <f ca="1"/>
        <v>0</v>
      </c>
      <c r="J372" s="25" cm="1">
        <f t="array" aca="1" ref="J372" ca="1">IF(A372="","",SUMPRODUCT(TRANSPOSE(F372:H372),pass_per_van_by_vptype)*2)</f>
        <v>0</v>
      </c>
      <c r="K372" s="25" cm="1">
        <f t="array" aca="1" ref="K372" ca="1">IF(A372="","",SUMPRODUCT(TRANSPOSE(F372:H372),pass_per_van_by_vptype,rt_miles_avg_by_vanpool_type))</f>
        <v>0</v>
      </c>
    </row>
    <row r="373" spans="1:11" x14ac:dyDescent="0.45">
      <c r="A373" s="331">
        <v>2050</v>
      </c>
      <c r="B373" s="331">
        <v>6</v>
      </c>
      <c r="C373" s="331">
        <v>10</v>
      </c>
      <c r="D373" s="331" t="s">
        <v>157</v>
      </c>
      <c r="E373" s="331" t="s">
        <v>161</v>
      </c>
      <c r="F373" s="331" cm="1">
        <f t="array" aca="1" ref="F373" ca="1">IF($B373="","",IFERROR(INDEX(INDIRECT("vd_emp_"&amp;$A373&amp;"_"&amp;F$1&amp;"_tab"),$B373+1,$C373+1)*IF($A373=2020,1,INDEX(INDIRECT("vd_ml_"&amp;$A373&amp;"_"&amp;F$1&amp;"_tab"),$B373+1,$C373+1)),0))</f>
        <v>0</v>
      </c>
      <c r="G373" s="331" cm="1">
        <f t="array" aca="1" ref="G373" ca="1">IF($B373="","",IFERROR(INDEX(INDIRECT("vd_emp_"&amp;$A373&amp;"_"&amp;G$1&amp;"_tab"),$B373+1,$C373+1)*IF($A373=2020,1,INDEX(INDIRECT("vd_ml_"&amp;$A373&amp;"_"&amp;G$1&amp;"_tab"),$B373+1,$C373+1)),0))</f>
        <v>0</v>
      </c>
      <c r="H373" s="331" cm="1">
        <f t="array" aca="1" ref="H373" ca="1">IF($B373="","",IFERROR(INDEX(INDIRECT("vd_emp_"&amp;$A373&amp;"_"&amp;H$1&amp;"_tab"),$B373+1,$C373+1)*IF($A373=2020,1,INDEX(INDIRECT("vd_ml_"&amp;$A373&amp;"_"&amp;H$1&amp;"_tab"),$B373+1,$C373+1)),0))</f>
        <v>0</v>
      </c>
      <c r="I373" s="331">
        <f ca="1"/>
        <v>0</v>
      </c>
      <c r="J373" s="25" cm="1">
        <f t="array" aca="1" ref="J373" ca="1">IF(A373="","",SUMPRODUCT(TRANSPOSE(F373:H373),pass_per_van_by_vptype)*2)</f>
        <v>0</v>
      </c>
      <c r="K373" s="25" cm="1">
        <f t="array" aca="1" ref="K373" ca="1">IF(A373="","",SUMPRODUCT(TRANSPOSE(F373:H373),pass_per_van_by_vptype,rt_miles_avg_by_vanpool_type))</f>
        <v>0</v>
      </c>
    </row>
    <row r="374" spans="1:11" x14ac:dyDescent="0.45">
      <c r="A374" s="331">
        <v>2050</v>
      </c>
      <c r="B374" s="331">
        <v>6</v>
      </c>
      <c r="C374" s="331">
        <v>11</v>
      </c>
      <c r="D374" s="331" t="s">
        <v>157</v>
      </c>
      <c r="E374" s="331" t="s">
        <v>162</v>
      </c>
      <c r="F374" s="331" cm="1">
        <f t="array" aca="1" ref="F374" ca="1">IF($B374="","",IFERROR(INDEX(INDIRECT("vd_emp_"&amp;$A374&amp;"_"&amp;F$1&amp;"_tab"),$B374+1,$C374+1)*IF($A374=2020,1,INDEX(INDIRECT("vd_ml_"&amp;$A374&amp;"_"&amp;F$1&amp;"_tab"),$B374+1,$C374+1)),0))</f>
        <v>0</v>
      </c>
      <c r="G374" s="331" cm="1">
        <f t="array" aca="1" ref="G374" ca="1">IF($B374="","",IFERROR(INDEX(INDIRECT("vd_emp_"&amp;$A374&amp;"_"&amp;G$1&amp;"_tab"),$B374+1,$C374+1)*IF($A374=2020,1,INDEX(INDIRECT("vd_ml_"&amp;$A374&amp;"_"&amp;G$1&amp;"_tab"),$B374+1,$C374+1)),0))</f>
        <v>0</v>
      </c>
      <c r="H374" s="331" cm="1">
        <f t="array" aca="1" ref="H374" ca="1">IF($B374="","",IFERROR(INDEX(INDIRECT("vd_emp_"&amp;$A374&amp;"_"&amp;H$1&amp;"_tab"),$B374+1,$C374+1)*IF($A374=2020,1,INDEX(INDIRECT("vd_ml_"&amp;$A374&amp;"_"&amp;H$1&amp;"_tab"),$B374+1,$C374+1)),0))</f>
        <v>0</v>
      </c>
      <c r="I374" s="331">
        <f ca="1"/>
        <v>0</v>
      </c>
      <c r="J374" s="25" cm="1">
        <f t="array" aca="1" ref="J374" ca="1">IF(A374="","",SUMPRODUCT(TRANSPOSE(F374:H374),pass_per_van_by_vptype)*2)</f>
        <v>0</v>
      </c>
      <c r="K374" s="25" cm="1">
        <f t="array" aca="1" ref="K374" ca="1">IF(A374="","",SUMPRODUCT(TRANSPOSE(F374:H374),pass_per_van_by_vptype,rt_miles_avg_by_vanpool_type))</f>
        <v>0</v>
      </c>
    </row>
    <row r="375" spans="1:11" x14ac:dyDescent="0.45">
      <c r="A375" s="331">
        <v>2050</v>
      </c>
      <c r="B375" s="331">
        <v>7</v>
      </c>
      <c r="C375" s="331">
        <v>0</v>
      </c>
      <c r="D375" s="331" t="s">
        <v>158</v>
      </c>
      <c r="E375" s="331" t="s">
        <v>151</v>
      </c>
      <c r="F375" s="331" cm="1">
        <f t="array" aca="1" ref="F375" ca="1">IF($B375="","",IFERROR(INDEX(INDIRECT("vd_emp_"&amp;$A375&amp;"_"&amp;F$1&amp;"_tab"),$B375+1,$C375+1)*IF($A375=2020,1,INDEX(INDIRECT("vd_ml_"&amp;$A375&amp;"_"&amp;F$1&amp;"_tab"),$B375+1,$C375+1)),0))</f>
        <v>133.85391552925282</v>
      </c>
      <c r="G375" s="331" cm="1">
        <f t="array" aca="1" ref="G375" ca="1">IF($B375="","",IFERROR(INDEX(INDIRECT("vd_emp_"&amp;$A375&amp;"_"&amp;G$1&amp;"_tab"),$B375+1,$C375+1)*IF($A375=2020,1,INDEX(INDIRECT("vd_ml_"&amp;$A375&amp;"_"&amp;G$1&amp;"_tab"),$B375+1,$C375+1)),0))</f>
        <v>26.655323819845805</v>
      </c>
      <c r="H375" s="331" cm="1">
        <f t="array" aca="1" ref="H375" ca="1">IF($B375="","",IFERROR(INDEX(INDIRECT("vd_emp_"&amp;$A375&amp;"_"&amp;H$1&amp;"_tab"),$B375+1,$C375+1)*IF($A375=2020,1,INDEX(INDIRECT("vd_ml_"&amp;$A375&amp;"_"&amp;H$1&amp;"_tab"),$B375+1,$C375+1)),0))</f>
        <v>41.63307720433059</v>
      </c>
      <c r="I375" s="331">
        <f ca="1"/>
        <v>202.1423165534292</v>
      </c>
      <c r="J375" s="25" cm="1">
        <f t="array" aca="1" ref="J375" ca="1">IF(A375="","",SUMPRODUCT(TRANSPOSE(F375:H375),pass_per_van_by_vptype)*2)</f>
        <v>2110.5572540046073</v>
      </c>
      <c r="K375" s="25" cm="1">
        <f t="array" aca="1" ref="K375" ca="1">IF(A375="","",SUMPRODUCT(TRANSPOSE(F375:H375),pass_per_van_by_vptype,rt_miles_avg_by_vanpool_type))</f>
        <v>93498.145132156744</v>
      </c>
    </row>
    <row r="376" spans="1:11" x14ac:dyDescent="0.45">
      <c r="A376" s="331">
        <v>2050</v>
      </c>
      <c r="B376" s="331">
        <v>7</v>
      </c>
      <c r="C376" s="331">
        <v>1</v>
      </c>
      <c r="D376" s="331" t="s">
        <v>158</v>
      </c>
      <c r="E376" s="331" t="s">
        <v>152</v>
      </c>
      <c r="F376" s="331" cm="1">
        <f t="array" aca="1" ref="F376" ca="1">IF($B376="","",IFERROR(INDEX(INDIRECT("vd_emp_"&amp;$A376&amp;"_"&amp;F$1&amp;"_tab"),$B376+1,$C376+1)*IF($A376=2020,1,INDEX(INDIRECT("vd_ml_"&amp;$A376&amp;"_"&amp;F$1&amp;"_tab"),$B376+1,$C376+1)),0))</f>
        <v>28.712393045413169</v>
      </c>
      <c r="G376" s="331" cm="1">
        <f t="array" aca="1" ref="G376" ca="1">IF($B376="","",IFERROR(INDEX(INDIRECT("vd_emp_"&amp;$A376&amp;"_"&amp;G$1&amp;"_tab"),$B376+1,$C376+1)*IF($A376=2020,1,INDEX(INDIRECT("vd_ml_"&amp;$A376&amp;"_"&amp;G$1&amp;"_tab"),$B376+1,$C376+1)),0))</f>
        <v>19.558392471043568</v>
      </c>
      <c r="H376" s="331" cm="1">
        <f t="array" aca="1" ref="H376" ca="1">IF($B376="","",IFERROR(INDEX(INDIRECT("vd_emp_"&amp;$A376&amp;"_"&amp;H$1&amp;"_tab"),$B376+1,$C376+1)*IF($A376=2020,1,INDEX(INDIRECT("vd_ml_"&amp;$A376&amp;"_"&amp;H$1&amp;"_tab"),$B376+1,$C376+1)),0))</f>
        <v>76.924017795690631</v>
      </c>
      <c r="I376" s="331">
        <f ca="1"/>
        <v>125.19480331214737</v>
      </c>
      <c r="J376" s="25" cm="1">
        <f t="array" aca="1" ref="J376" ca="1">IF(A376="","",SUMPRODUCT(TRANSPOSE(F376:H376),pass_per_van_by_vptype)*2)</f>
        <v>1342.6024926351374</v>
      </c>
      <c r="K376" s="25" cm="1">
        <f t="array" aca="1" ref="K376" ca="1">IF(A376="","",SUMPRODUCT(TRANSPOSE(F376:H376),pass_per_van_by_vptype,rt_miles_avg_by_vanpool_type))</f>
        <v>56854.051627688765</v>
      </c>
    </row>
    <row r="377" spans="1:11" x14ac:dyDescent="0.45">
      <c r="A377" s="331">
        <v>2050</v>
      </c>
      <c r="B377" s="331">
        <v>7</v>
      </c>
      <c r="C377" s="331">
        <v>2</v>
      </c>
      <c r="D377" s="331" t="s">
        <v>158</v>
      </c>
      <c r="E377" s="331" t="s">
        <v>153</v>
      </c>
      <c r="F377" s="331" cm="1">
        <f t="array" aca="1" ref="F377" ca="1">IF($B377="","",IFERROR(INDEX(INDIRECT("vd_emp_"&amp;$A377&amp;"_"&amp;F$1&amp;"_tab"),$B377+1,$C377+1)*IF($A377=2020,1,INDEX(INDIRECT("vd_ml_"&amp;$A377&amp;"_"&amp;F$1&amp;"_tab"),$B377+1,$C377+1)),0))</f>
        <v>1</v>
      </c>
      <c r="G377" s="331" cm="1">
        <f t="array" aca="1" ref="G377" ca="1">IF($B377="","",IFERROR(INDEX(INDIRECT("vd_emp_"&amp;$A377&amp;"_"&amp;G$1&amp;"_tab"),$B377+1,$C377+1)*IF($A377=2020,1,INDEX(INDIRECT("vd_ml_"&amp;$A377&amp;"_"&amp;G$1&amp;"_tab"),$B377+1,$C377+1)),0))</f>
        <v>10.610800041859044</v>
      </c>
      <c r="H377" s="331" cm="1">
        <f t="array" aca="1" ref="H377" ca="1">IF($B377="","",IFERROR(INDEX(INDIRECT("vd_emp_"&amp;$A377&amp;"_"&amp;H$1&amp;"_tab"),$B377+1,$C377+1)*IF($A377=2020,1,INDEX(INDIRECT("vd_ml_"&amp;$A377&amp;"_"&amp;H$1&amp;"_tab"),$B377+1,$C377+1)),0))</f>
        <v>7.073866694572696</v>
      </c>
      <c r="I377" s="331">
        <f ca="1"/>
        <v>18.68466673643174</v>
      </c>
      <c r="J377" s="25" cm="1">
        <f t="array" aca="1" ref="J377" ca="1">IF(A377="","",SUMPRODUCT(TRANSPOSE(F377:H377),pass_per_van_by_vptype)*2)</f>
        <v>197.55026098115871</v>
      </c>
      <c r="K377" s="25" cm="1">
        <f t="array" aca="1" ref="K377" ca="1">IF(A377="","",SUMPRODUCT(TRANSPOSE(F377:H377),pass_per_van_by_vptype,rt_miles_avg_by_vanpool_type))</f>
        <v>8439.9740828432841</v>
      </c>
    </row>
    <row r="378" spans="1:11" x14ac:dyDescent="0.45">
      <c r="A378" s="331">
        <v>2050</v>
      </c>
      <c r="B378" s="331">
        <v>7</v>
      </c>
      <c r="C378" s="331">
        <v>3</v>
      </c>
      <c r="D378" s="331" t="s">
        <v>158</v>
      </c>
      <c r="E378" s="331" t="s">
        <v>154</v>
      </c>
      <c r="F378" s="331" cm="1">
        <f t="array" aca="1" ref="F378" ca="1">IF($B378="","",IFERROR(INDEX(INDIRECT("vd_emp_"&amp;$A378&amp;"_"&amp;F$1&amp;"_tab"),$B378+1,$C378+1)*IF($A378=2020,1,INDEX(INDIRECT("vd_ml_"&amp;$A378&amp;"_"&amp;F$1&amp;"_tab"),$B378+1,$C378+1)),0))</f>
        <v>0</v>
      </c>
      <c r="G378" s="331" cm="1">
        <f t="array" aca="1" ref="G378" ca="1">IF($B378="","",IFERROR(INDEX(INDIRECT("vd_emp_"&amp;$A378&amp;"_"&amp;G$1&amp;"_tab"),$B378+1,$C378+1)*IF($A378=2020,1,INDEX(INDIRECT("vd_ml_"&amp;$A378&amp;"_"&amp;G$1&amp;"_tab"),$B378+1,$C378+1)),0))</f>
        <v>2.7955488984111994</v>
      </c>
      <c r="H378" s="331" cm="1">
        <f t="array" aca="1" ref="H378" ca="1">IF($B378="","",IFERROR(INDEX(INDIRECT("vd_emp_"&amp;$A378&amp;"_"&amp;H$1&amp;"_tab"),$B378+1,$C378+1)*IF($A378=2020,1,INDEX(INDIRECT("vd_ml_"&amp;$A378&amp;"_"&amp;H$1&amp;"_tab"),$B378+1,$C378+1)),0))</f>
        <v>1.3977744492055997</v>
      </c>
      <c r="I378" s="331">
        <f ca="1"/>
        <v>4.1933233476167988</v>
      </c>
      <c r="J378" s="25" cm="1">
        <f t="array" aca="1" ref="J378" ca="1">IF(A378="","",SUMPRODUCT(TRANSPOSE(F378:H378),pass_per_van_by_vptype)*2)</f>
        <v>44.216066601258895</v>
      </c>
      <c r="K378" s="25" cm="1">
        <f t="array" aca="1" ref="K378" ca="1">IF(A378="","",SUMPRODUCT(TRANSPOSE(F378:H378),pass_per_van_by_vptype,rt_miles_avg_by_vanpool_type))</f>
        <v>1890.7850490507467</v>
      </c>
    </row>
    <row r="379" spans="1:11" x14ac:dyDescent="0.45">
      <c r="A379" s="331">
        <v>2050</v>
      </c>
      <c r="B379" s="331">
        <v>7</v>
      </c>
      <c r="C379" s="331">
        <v>4</v>
      </c>
      <c r="D379" s="331" t="s">
        <v>158</v>
      </c>
      <c r="E379" s="331" t="s">
        <v>155</v>
      </c>
      <c r="F379" s="331" cm="1">
        <f t="array" aca="1" ref="F379" ca="1">IF($B379="","",IFERROR(INDEX(INDIRECT("vd_emp_"&amp;$A379&amp;"_"&amp;F$1&amp;"_tab"),$B379+1,$C379+1)*IF($A379=2020,1,INDEX(INDIRECT("vd_ml_"&amp;$A379&amp;"_"&amp;F$1&amp;"_tab"),$B379+1,$C379+1)),0))</f>
        <v>34.800697447509769</v>
      </c>
      <c r="G379" s="331" cm="1">
        <f t="array" aca="1" ref="G379" ca="1">IF($B379="","",IFERROR(INDEX(INDIRECT("vd_emp_"&amp;$A379&amp;"_"&amp;G$1&amp;"_tab"),$B379+1,$C379+1)*IF($A379=2020,1,INDEX(INDIRECT("vd_ml_"&amp;$A379&amp;"_"&amp;G$1&amp;"_tab"),$B379+1,$C379+1)),0))</f>
        <v>5.6853135374706865</v>
      </c>
      <c r="H379" s="331" cm="1">
        <f t="array" aca="1" ref="H379" ca="1">IF($B379="","",IFERROR(INDEX(INDIRECT("vd_emp_"&amp;$A379&amp;"_"&amp;H$1&amp;"_tab"),$B379+1,$C379+1)*IF($A379=2020,1,INDEX(INDIRECT("vd_ml_"&amp;$A379&amp;"_"&amp;H$1&amp;"_tab"),$B379+1,$C379+1)),0))</f>
        <v>12.941861187347824</v>
      </c>
      <c r="I379" s="331">
        <f ca="1"/>
        <v>53.427872172328279</v>
      </c>
      <c r="J379" s="25" cm="1">
        <f t="array" aca="1" ref="J379" ca="1">IF(A379="","",SUMPRODUCT(TRANSPOSE(F379:H379),pass_per_van_by_vptype)*2)</f>
        <v>559.13855883789688</v>
      </c>
      <c r="K379" s="25" cm="1">
        <f t="array" aca="1" ref="K379" ca="1">IF(A379="","",SUMPRODUCT(TRANSPOSE(F379:H379),pass_per_van_by_vptype,rt_miles_avg_by_vanpool_type))</f>
        <v>24697.635164104293</v>
      </c>
    </row>
    <row r="380" spans="1:11" x14ac:dyDescent="0.45">
      <c r="A380" s="331">
        <v>2050</v>
      </c>
      <c r="B380" s="331">
        <v>7</v>
      </c>
      <c r="C380" s="331">
        <v>5</v>
      </c>
      <c r="D380" s="331" t="s">
        <v>158</v>
      </c>
      <c r="E380" s="331" t="s">
        <v>156</v>
      </c>
      <c r="F380" s="331" cm="1">
        <f t="array" aca="1" ref="F380" ca="1">IF($B380="","",IFERROR(INDEX(INDIRECT("vd_emp_"&amp;$A380&amp;"_"&amp;F$1&amp;"_tab"),$B380+1,$C380+1)*IF($A380=2020,1,INDEX(INDIRECT("vd_ml_"&amp;$A380&amp;"_"&amp;F$1&amp;"_tab"),$B380+1,$C380+1)),0))</f>
        <v>0</v>
      </c>
      <c r="G380" s="331" cm="1">
        <f t="array" aca="1" ref="G380" ca="1">IF($B380="","",IFERROR(INDEX(INDIRECT("vd_emp_"&amp;$A380&amp;"_"&amp;G$1&amp;"_tab"),$B380+1,$C380+1)*IF($A380=2020,1,INDEX(INDIRECT("vd_ml_"&amp;$A380&amp;"_"&amp;G$1&amp;"_tab"),$B380+1,$C380+1)),0))</f>
        <v>5.4780121084389917</v>
      </c>
      <c r="H380" s="331" cm="1">
        <f t="array" aca="1" ref="H380" ca="1">IF($B380="","",IFERROR(INDEX(INDIRECT("vd_emp_"&amp;$A380&amp;"_"&amp;H$1&amp;"_tab"),$B380+1,$C380+1)*IF($A380=2020,1,INDEX(INDIRECT("vd_ml_"&amp;$A380&amp;"_"&amp;H$1&amp;"_tab"),$B380+1,$C380+1)),0))</f>
        <v>8.2170181626584888</v>
      </c>
      <c r="I380" s="331">
        <f ca="1"/>
        <v>13.69503027109748</v>
      </c>
      <c r="J380" s="25" cm="1">
        <f t="array" aca="1" ref="J380" ca="1">IF(A380="","",SUMPRODUCT(TRANSPOSE(F380:H380),pass_per_van_by_vptype)*2)</f>
        <v>146.82622995145698</v>
      </c>
      <c r="K380" s="25" cm="1">
        <f t="array" aca="1" ref="K380" ca="1">IF(A380="","",SUMPRODUCT(TRANSPOSE(F380:H380),pass_per_van_by_vptype,rt_miles_avg_by_vanpool_type))</f>
        <v>6166.0678328025688</v>
      </c>
    </row>
    <row r="381" spans="1:11" x14ac:dyDescent="0.45">
      <c r="A381" s="331">
        <v>2050</v>
      </c>
      <c r="B381" s="331">
        <v>7</v>
      </c>
      <c r="C381" s="331">
        <v>6</v>
      </c>
      <c r="D381" s="331" t="s">
        <v>158</v>
      </c>
      <c r="E381" s="331" t="s">
        <v>157</v>
      </c>
      <c r="F381" s="331" cm="1">
        <f t="array" aca="1" ref="F381" ca="1">IF($B381="","",IFERROR(INDEX(INDIRECT("vd_emp_"&amp;$A381&amp;"_"&amp;F$1&amp;"_tab"),$B381+1,$C381+1)*IF($A381=2020,1,INDEX(INDIRECT("vd_ml_"&amp;$A381&amp;"_"&amp;F$1&amp;"_tab"),$B381+1,$C381+1)),0))</f>
        <v>0</v>
      </c>
      <c r="G381" s="331" cm="1">
        <f t="array" aca="1" ref="G381" ca="1">IF($B381="","",IFERROR(INDEX(INDIRECT("vd_emp_"&amp;$A381&amp;"_"&amp;G$1&amp;"_tab"),$B381+1,$C381+1)*IF($A381=2020,1,INDEX(INDIRECT("vd_ml_"&amp;$A381&amp;"_"&amp;G$1&amp;"_tab"),$B381+1,$C381+1)),0))</f>
        <v>0</v>
      </c>
      <c r="H381" s="331" cm="1">
        <f t="array" aca="1" ref="H381" ca="1">IF($B381="","",IFERROR(INDEX(INDIRECT("vd_emp_"&amp;$A381&amp;"_"&amp;H$1&amp;"_tab"),$B381+1,$C381+1)*IF($A381=2020,1,INDEX(INDIRECT("vd_ml_"&amp;$A381&amp;"_"&amp;H$1&amp;"_tab"),$B381+1,$C381+1)),0))</f>
        <v>0</v>
      </c>
      <c r="I381" s="331">
        <f ca="1"/>
        <v>0</v>
      </c>
      <c r="J381" s="25" cm="1">
        <f t="array" aca="1" ref="J381" ca="1">IF(A381="","",SUMPRODUCT(TRANSPOSE(F381:H381),pass_per_van_by_vptype)*2)</f>
        <v>0</v>
      </c>
      <c r="K381" s="25" cm="1">
        <f t="array" aca="1" ref="K381" ca="1">IF(A381="","",SUMPRODUCT(TRANSPOSE(F381:H381),pass_per_van_by_vptype,rt_miles_avg_by_vanpool_type))</f>
        <v>0</v>
      </c>
    </row>
    <row r="382" spans="1:11" x14ac:dyDescent="0.45">
      <c r="A382" s="331">
        <v>2050</v>
      </c>
      <c r="B382" s="331">
        <v>7</v>
      </c>
      <c r="C382" s="331">
        <v>7</v>
      </c>
      <c r="D382" s="331" t="s">
        <v>158</v>
      </c>
      <c r="E382" s="331" t="s">
        <v>158</v>
      </c>
      <c r="F382" s="331" cm="1">
        <f t="array" aca="1" ref="F382" ca="1">IF($B382="","",IFERROR(INDEX(INDIRECT("vd_emp_"&amp;$A382&amp;"_"&amp;F$1&amp;"_tab"),$B382+1,$C382+1)*IF($A382=2020,1,INDEX(INDIRECT("vd_ml_"&amp;$A382&amp;"_"&amp;F$1&amp;"_tab"),$B382+1,$C382+1)),0))</f>
        <v>0</v>
      </c>
      <c r="G382" s="331" cm="1">
        <f t="array" aca="1" ref="G382" ca="1">IF($B382="","",IFERROR(INDEX(INDIRECT("vd_emp_"&amp;$A382&amp;"_"&amp;G$1&amp;"_tab"),$B382+1,$C382+1)*IF($A382=2020,1,INDEX(INDIRECT("vd_ml_"&amp;$A382&amp;"_"&amp;G$1&amp;"_tab"),$B382+1,$C382+1)),0))</f>
        <v>0</v>
      </c>
      <c r="H382" s="331" cm="1">
        <f t="array" aca="1" ref="H382" ca="1">IF($B382="","",IFERROR(INDEX(INDIRECT("vd_emp_"&amp;$A382&amp;"_"&amp;H$1&amp;"_tab"),$B382+1,$C382+1)*IF($A382=2020,1,INDEX(INDIRECT("vd_ml_"&amp;$A382&amp;"_"&amp;H$1&amp;"_tab"),$B382+1,$C382+1)),0))</f>
        <v>0</v>
      </c>
      <c r="I382" s="331">
        <f ca="1"/>
        <v>0</v>
      </c>
      <c r="J382" s="25" cm="1">
        <f t="array" aca="1" ref="J382" ca="1">IF(A382="","",SUMPRODUCT(TRANSPOSE(F382:H382),pass_per_van_by_vptype)*2)</f>
        <v>0</v>
      </c>
      <c r="K382" s="25" cm="1">
        <f t="array" aca="1" ref="K382" ca="1">IF(A382="","",SUMPRODUCT(TRANSPOSE(F382:H382),pass_per_van_by_vptype,rt_miles_avg_by_vanpool_type))</f>
        <v>0</v>
      </c>
    </row>
    <row r="383" spans="1:11" x14ac:dyDescent="0.45">
      <c r="A383" s="331">
        <v>2050</v>
      </c>
      <c r="B383" s="331">
        <v>7</v>
      </c>
      <c r="C383" s="331">
        <v>8</v>
      </c>
      <c r="D383" s="331" t="s">
        <v>158</v>
      </c>
      <c r="E383" s="331" t="s">
        <v>159</v>
      </c>
      <c r="F383" s="331" cm="1">
        <f t="array" aca="1" ref="F383" ca="1">IF($B383="","",IFERROR(INDEX(INDIRECT("vd_emp_"&amp;$A383&amp;"_"&amp;F$1&amp;"_tab"),$B383+1,$C383+1)*IF($A383=2020,1,INDEX(INDIRECT("vd_ml_"&amp;$A383&amp;"_"&amp;F$1&amp;"_tab"),$B383+1,$C383+1)),0))</f>
        <v>0</v>
      </c>
      <c r="G383" s="331" cm="1">
        <f t="array" aca="1" ref="G383" ca="1">IF($B383="","",IFERROR(INDEX(INDIRECT("vd_emp_"&amp;$A383&amp;"_"&amp;G$1&amp;"_tab"),$B383+1,$C383+1)*IF($A383=2020,1,INDEX(INDIRECT("vd_ml_"&amp;$A383&amp;"_"&amp;G$1&amp;"_tab"),$B383+1,$C383+1)),0))</f>
        <v>0</v>
      </c>
      <c r="H383" s="331" cm="1">
        <f t="array" aca="1" ref="H383" ca="1">IF($B383="","",IFERROR(INDEX(INDIRECT("vd_emp_"&amp;$A383&amp;"_"&amp;H$1&amp;"_tab"),$B383+1,$C383+1)*IF($A383=2020,1,INDEX(INDIRECT("vd_ml_"&amp;$A383&amp;"_"&amp;H$1&amp;"_tab"),$B383+1,$C383+1)),0))</f>
        <v>0</v>
      </c>
      <c r="I383" s="331">
        <f ca="1"/>
        <v>0</v>
      </c>
      <c r="J383" s="25" cm="1">
        <f t="array" aca="1" ref="J383" ca="1">IF(A383="","",SUMPRODUCT(TRANSPOSE(F383:H383),pass_per_van_by_vptype)*2)</f>
        <v>0</v>
      </c>
      <c r="K383" s="25" cm="1">
        <f t="array" aca="1" ref="K383" ca="1">IF(A383="","",SUMPRODUCT(TRANSPOSE(F383:H383),pass_per_van_by_vptype,rt_miles_avg_by_vanpool_type))</f>
        <v>0</v>
      </c>
    </row>
    <row r="384" spans="1:11" x14ac:dyDescent="0.45">
      <c r="A384" s="331">
        <v>2050</v>
      </c>
      <c r="B384" s="331">
        <v>7</v>
      </c>
      <c r="C384" s="331">
        <v>9</v>
      </c>
      <c r="D384" s="331" t="s">
        <v>158</v>
      </c>
      <c r="E384" s="331" t="s">
        <v>160</v>
      </c>
      <c r="F384" s="331" cm="1">
        <f t="array" aca="1" ref="F384" ca="1">IF($B384="","",IFERROR(INDEX(INDIRECT("vd_emp_"&amp;$A384&amp;"_"&amp;F$1&amp;"_tab"),$B384+1,$C384+1)*IF($A384=2020,1,INDEX(INDIRECT("vd_ml_"&amp;$A384&amp;"_"&amp;F$1&amp;"_tab"),$B384+1,$C384+1)),0))</f>
        <v>0</v>
      </c>
      <c r="G384" s="331" cm="1">
        <f t="array" aca="1" ref="G384" ca="1">IF($B384="","",IFERROR(INDEX(INDIRECT("vd_emp_"&amp;$A384&amp;"_"&amp;G$1&amp;"_tab"),$B384+1,$C384+1)*IF($A384=2020,1,INDEX(INDIRECT("vd_ml_"&amp;$A384&amp;"_"&amp;G$1&amp;"_tab"),$B384+1,$C384+1)),0))</f>
        <v>0</v>
      </c>
      <c r="H384" s="331" cm="1">
        <f t="array" aca="1" ref="H384" ca="1">IF($B384="","",IFERROR(INDEX(INDIRECT("vd_emp_"&amp;$A384&amp;"_"&amp;H$1&amp;"_tab"),$B384+1,$C384+1)*IF($A384=2020,1,INDEX(INDIRECT("vd_ml_"&amp;$A384&amp;"_"&amp;H$1&amp;"_tab"),$B384+1,$C384+1)),0))</f>
        <v>0</v>
      </c>
      <c r="I384" s="331">
        <f ca="1"/>
        <v>0</v>
      </c>
      <c r="J384" s="25" cm="1">
        <f t="array" aca="1" ref="J384" ca="1">IF(A384="","",SUMPRODUCT(TRANSPOSE(F384:H384),pass_per_van_by_vptype)*2)</f>
        <v>0</v>
      </c>
      <c r="K384" s="25" cm="1">
        <f t="array" aca="1" ref="K384" ca="1">IF(A384="","",SUMPRODUCT(TRANSPOSE(F384:H384),pass_per_van_by_vptype,rt_miles_avg_by_vanpool_type))</f>
        <v>0</v>
      </c>
    </row>
    <row r="385" spans="1:11" x14ac:dyDescent="0.45">
      <c r="A385" s="331">
        <v>2050</v>
      </c>
      <c r="B385" s="331">
        <v>7</v>
      </c>
      <c r="C385" s="331">
        <v>10</v>
      </c>
      <c r="D385" s="331" t="s">
        <v>158</v>
      </c>
      <c r="E385" s="331" t="s">
        <v>161</v>
      </c>
      <c r="F385" s="331" cm="1">
        <f t="array" aca="1" ref="F385" ca="1">IF($B385="","",IFERROR(INDEX(INDIRECT("vd_emp_"&amp;$A385&amp;"_"&amp;F$1&amp;"_tab"),$B385+1,$C385+1)*IF($A385=2020,1,INDEX(INDIRECT("vd_ml_"&amp;$A385&amp;"_"&amp;F$1&amp;"_tab"),$B385+1,$C385+1)),0))</f>
        <v>0</v>
      </c>
      <c r="G385" s="331" cm="1">
        <f t="array" aca="1" ref="G385" ca="1">IF($B385="","",IFERROR(INDEX(INDIRECT("vd_emp_"&amp;$A385&amp;"_"&amp;G$1&amp;"_tab"),$B385+1,$C385+1)*IF($A385=2020,1,INDEX(INDIRECT("vd_ml_"&amp;$A385&amp;"_"&amp;G$1&amp;"_tab"),$B385+1,$C385+1)),0))</f>
        <v>0</v>
      </c>
      <c r="H385" s="331" cm="1">
        <f t="array" aca="1" ref="H385" ca="1">IF($B385="","",IFERROR(INDEX(INDIRECT("vd_emp_"&amp;$A385&amp;"_"&amp;H$1&amp;"_tab"),$B385+1,$C385+1)*IF($A385=2020,1,INDEX(INDIRECT("vd_ml_"&amp;$A385&amp;"_"&amp;H$1&amp;"_tab"),$B385+1,$C385+1)),0))</f>
        <v>0</v>
      </c>
      <c r="I385" s="331">
        <f ca="1"/>
        <v>0</v>
      </c>
      <c r="J385" s="25" cm="1">
        <f t="array" aca="1" ref="J385" ca="1">IF(A385="","",SUMPRODUCT(TRANSPOSE(F385:H385),pass_per_van_by_vptype)*2)</f>
        <v>0</v>
      </c>
      <c r="K385" s="25" cm="1">
        <f t="array" aca="1" ref="K385" ca="1">IF(A385="","",SUMPRODUCT(TRANSPOSE(F385:H385),pass_per_van_by_vptype,rt_miles_avg_by_vanpool_type))</f>
        <v>0</v>
      </c>
    </row>
    <row r="386" spans="1:11" x14ac:dyDescent="0.45">
      <c r="A386" s="331">
        <v>2050</v>
      </c>
      <c r="B386" s="331">
        <v>7</v>
      </c>
      <c r="C386" s="331">
        <v>11</v>
      </c>
      <c r="D386" s="331" t="s">
        <v>158</v>
      </c>
      <c r="E386" s="331" t="s">
        <v>162</v>
      </c>
      <c r="F386" s="331" cm="1">
        <f t="array" aca="1" ref="F386" ca="1">IF($B386="","",IFERROR(INDEX(INDIRECT("vd_emp_"&amp;$A386&amp;"_"&amp;F$1&amp;"_tab"),$B386+1,$C386+1)*IF($A386=2020,1,INDEX(INDIRECT("vd_ml_"&amp;$A386&amp;"_"&amp;F$1&amp;"_tab"),$B386+1,$C386+1)),0))</f>
        <v>0</v>
      </c>
      <c r="G386" s="331" cm="1">
        <f t="array" aca="1" ref="G386" ca="1">IF($B386="","",IFERROR(INDEX(INDIRECT("vd_emp_"&amp;$A386&amp;"_"&amp;G$1&amp;"_tab"),$B386+1,$C386+1)*IF($A386=2020,1,INDEX(INDIRECT("vd_ml_"&amp;$A386&amp;"_"&amp;G$1&amp;"_tab"),$B386+1,$C386+1)),0))</f>
        <v>0</v>
      </c>
      <c r="H386" s="331" cm="1">
        <f t="array" aca="1" ref="H386" ca="1">IF($B386="","",IFERROR(INDEX(INDIRECT("vd_emp_"&amp;$A386&amp;"_"&amp;H$1&amp;"_tab"),$B386+1,$C386+1)*IF($A386=2020,1,INDEX(INDIRECT("vd_ml_"&amp;$A386&amp;"_"&amp;H$1&amp;"_tab"),$B386+1,$C386+1)),0))</f>
        <v>0</v>
      </c>
      <c r="I386" s="331">
        <f ca="1"/>
        <v>0</v>
      </c>
      <c r="J386" s="25" cm="1">
        <f t="array" aca="1" ref="J386" ca="1">IF(A386="","",SUMPRODUCT(TRANSPOSE(F386:H386),pass_per_van_by_vptype)*2)</f>
        <v>0</v>
      </c>
      <c r="K386" s="25" cm="1">
        <f t="array" aca="1" ref="K386" ca="1">IF(A386="","",SUMPRODUCT(TRANSPOSE(F386:H386),pass_per_van_by_vptype,rt_miles_avg_by_vanpool_type))</f>
        <v>0</v>
      </c>
    </row>
    <row r="387" spans="1:11" x14ac:dyDescent="0.45">
      <c r="A387" s="331">
        <v>2050</v>
      </c>
      <c r="B387" s="331">
        <v>8</v>
      </c>
      <c r="C387" s="331">
        <v>0</v>
      </c>
      <c r="D387" s="331" t="s">
        <v>159</v>
      </c>
      <c r="E387" s="331" t="s">
        <v>151</v>
      </c>
      <c r="F387" s="331" cm="1">
        <f t="array" aca="1" ref="F387" ca="1">IF($B387="","",IFERROR(INDEX(INDIRECT("vd_emp_"&amp;$A387&amp;"_"&amp;F$1&amp;"_tab"),$B387+1,$C387+1)*IF($A387=2020,1,INDEX(INDIRECT("vd_ml_"&amp;$A387&amp;"_"&amp;F$1&amp;"_tab"),$B387+1,$C387+1)),0))</f>
        <v>1.9402452701677191</v>
      </c>
      <c r="G387" s="331" cm="1">
        <f t="array" aca="1" ref="G387" ca="1">IF($B387="","",IFERROR(INDEX(INDIRECT("vd_emp_"&amp;$A387&amp;"_"&amp;G$1&amp;"_tab"),$B387+1,$C387+1)*IF($A387=2020,1,INDEX(INDIRECT("vd_ml_"&amp;$A387&amp;"_"&amp;G$1&amp;"_tab"),$B387+1,$C387+1)),0))</f>
        <v>0</v>
      </c>
      <c r="H387" s="331" cm="1">
        <f t="array" aca="1" ref="H387" ca="1">IF($B387="","",IFERROR(INDEX(INDIRECT("vd_emp_"&amp;$A387&amp;"_"&amp;H$1&amp;"_tab"),$B387+1,$C387+1)*IF($A387=2020,1,INDEX(INDIRECT("vd_ml_"&amp;$A387&amp;"_"&amp;H$1&amp;"_tab"),$B387+1,$C387+1)),0))</f>
        <v>2.0880265084839853</v>
      </c>
      <c r="I387" s="331">
        <f ca="1"/>
        <v>4.0282717786517042</v>
      </c>
      <c r="J387" s="25" cm="1">
        <f t="array" aca="1" ref="J387" ca="1">IF(A387="","",SUMPRODUCT(TRANSPOSE(F387:H387),pass_per_van_by_vptype)*2)</f>
        <v>42.913863993540971</v>
      </c>
      <c r="K387" s="25" cm="1">
        <f t="array" aca="1" ref="K387" ca="1">IF(A387="","",SUMPRODUCT(TRANSPOSE(F387:H387),pass_per_van_by_vptype,rt_miles_avg_by_vanpool_type))</f>
        <v>1847.6686803049029</v>
      </c>
    </row>
    <row r="388" spans="1:11" x14ac:dyDescent="0.45">
      <c r="A388" s="331">
        <v>2050</v>
      </c>
      <c r="B388" s="331">
        <v>8</v>
      </c>
      <c r="C388" s="331">
        <v>1</v>
      </c>
      <c r="D388" s="331" t="s">
        <v>159</v>
      </c>
      <c r="E388" s="331" t="s">
        <v>152</v>
      </c>
      <c r="F388" s="331" cm="1">
        <f t="array" aca="1" ref="F388" ca="1">IF($B388="","",IFERROR(INDEX(INDIRECT("vd_emp_"&amp;$A388&amp;"_"&amp;F$1&amp;"_tab"),$B388+1,$C388+1)*IF($A388=2020,1,INDEX(INDIRECT("vd_ml_"&amp;$A388&amp;"_"&amp;F$1&amp;"_tab"),$B388+1,$C388+1)),0))</f>
        <v>1.5443070094581894</v>
      </c>
      <c r="G388" s="331" cm="1">
        <f t="array" aca="1" ref="G388" ca="1">IF($B388="","",IFERROR(INDEX(INDIRECT("vd_emp_"&amp;$A388&amp;"_"&amp;G$1&amp;"_tab"),$B388+1,$C388+1)*IF($A388=2020,1,INDEX(INDIRECT("vd_ml_"&amp;$A388&amp;"_"&amp;G$1&amp;"_tab"),$B388+1,$C388+1)),0))</f>
        <v>0</v>
      </c>
      <c r="H388" s="331" cm="1">
        <f t="array" aca="1" ref="H388" ca="1">IF($B388="","",IFERROR(INDEX(INDIRECT("vd_emp_"&amp;$A388&amp;"_"&amp;H$1&amp;"_tab"),$B388+1,$C388+1)*IF($A388=2020,1,INDEX(INDIRECT("vd_ml_"&amp;$A388&amp;"_"&amp;H$1&amp;"_tab"),$B388+1,$C388+1)),0))</f>
        <v>11.123330222087134</v>
      </c>
      <c r="I388" s="331">
        <f ca="1"/>
        <v>12.667637231545323</v>
      </c>
      <c r="J388" s="25" cm="1">
        <f t="array" aca="1" ref="J388" ca="1">IF(A388="","",SUMPRODUCT(TRANSPOSE(F388:H388),pass_per_van_by_vptype)*2)</f>
        <v>138.10175204172444</v>
      </c>
      <c r="K388" s="25" cm="1">
        <f t="array" aca="1" ref="K388" ca="1">IF(A388="","",SUMPRODUCT(TRANSPOSE(F388:H388),pass_per_van_by_vptype,rt_miles_avg_by_vanpool_type))</f>
        <v>5721.1331387806604</v>
      </c>
    </row>
    <row r="389" spans="1:11" x14ac:dyDescent="0.45">
      <c r="A389" s="331">
        <v>2050</v>
      </c>
      <c r="B389" s="331">
        <v>8</v>
      </c>
      <c r="C389" s="331">
        <v>2</v>
      </c>
      <c r="D389" s="331" t="s">
        <v>159</v>
      </c>
      <c r="E389" s="331" t="s">
        <v>153</v>
      </c>
      <c r="F389" s="331" cm="1">
        <f t="array" aca="1" ref="F389" ca="1">IF($B389="","",IFERROR(INDEX(INDIRECT("vd_emp_"&amp;$A389&amp;"_"&amp;F$1&amp;"_tab"),$B389+1,$C389+1)*IF($A389=2020,1,INDEX(INDIRECT("vd_ml_"&amp;$A389&amp;"_"&amp;F$1&amp;"_tab"),$B389+1,$C389+1)),0))</f>
        <v>0</v>
      </c>
      <c r="G389" s="331" cm="1">
        <f t="array" aca="1" ref="G389" ca="1">IF($B389="","",IFERROR(INDEX(INDIRECT("vd_emp_"&amp;$A389&amp;"_"&amp;G$1&amp;"_tab"),$B389+1,$C389+1)*IF($A389=2020,1,INDEX(INDIRECT("vd_ml_"&amp;$A389&amp;"_"&amp;G$1&amp;"_tab"),$B389+1,$C389+1)),0))</f>
        <v>0</v>
      </c>
      <c r="H389" s="331" cm="1">
        <f t="array" aca="1" ref="H389" ca="1">IF($B389="","",IFERROR(INDEX(INDIRECT("vd_emp_"&amp;$A389&amp;"_"&amp;H$1&amp;"_tab"),$B389+1,$C389+1)*IF($A389=2020,1,INDEX(INDIRECT("vd_ml_"&amp;$A389&amp;"_"&amp;H$1&amp;"_tab"),$B389+1,$C389+1)),0))</f>
        <v>0</v>
      </c>
      <c r="I389" s="331">
        <f ca="1"/>
        <v>0</v>
      </c>
      <c r="J389" s="25" cm="1">
        <f t="array" aca="1" ref="J389" ca="1">IF(A389="","",SUMPRODUCT(TRANSPOSE(F389:H389),pass_per_van_by_vptype)*2)</f>
        <v>0</v>
      </c>
      <c r="K389" s="25" cm="1">
        <f t="array" aca="1" ref="K389" ca="1">IF(A389="","",SUMPRODUCT(TRANSPOSE(F389:H389),pass_per_van_by_vptype,rt_miles_avg_by_vanpool_type))</f>
        <v>0</v>
      </c>
    </row>
    <row r="390" spans="1:11" x14ac:dyDescent="0.45">
      <c r="A390" s="331">
        <v>2050</v>
      </c>
      <c r="B390" s="331">
        <v>8</v>
      </c>
      <c r="C390" s="331">
        <v>3</v>
      </c>
      <c r="D390" s="331" t="s">
        <v>159</v>
      </c>
      <c r="E390" s="331" t="s">
        <v>154</v>
      </c>
      <c r="F390" s="331" cm="1">
        <f t="array" aca="1" ref="F390" ca="1">IF($B390="","",IFERROR(INDEX(INDIRECT("vd_emp_"&amp;$A390&amp;"_"&amp;F$1&amp;"_tab"),$B390+1,$C390+1)*IF($A390=2020,1,INDEX(INDIRECT("vd_ml_"&amp;$A390&amp;"_"&amp;F$1&amp;"_tab"),$B390+1,$C390+1)),0))</f>
        <v>0</v>
      </c>
      <c r="G390" s="331" cm="1">
        <f t="array" aca="1" ref="G390" ca="1">IF($B390="","",IFERROR(INDEX(INDIRECT("vd_emp_"&amp;$A390&amp;"_"&amp;G$1&amp;"_tab"),$B390+1,$C390+1)*IF($A390=2020,1,INDEX(INDIRECT("vd_ml_"&amp;$A390&amp;"_"&amp;G$1&amp;"_tab"),$B390+1,$C390+1)),0))</f>
        <v>0</v>
      </c>
      <c r="H390" s="331" cm="1">
        <f t="array" aca="1" ref="H390" ca="1">IF($B390="","",IFERROR(INDEX(INDIRECT("vd_emp_"&amp;$A390&amp;"_"&amp;H$1&amp;"_tab"),$B390+1,$C390+1)*IF($A390=2020,1,INDEX(INDIRECT("vd_ml_"&amp;$A390&amp;"_"&amp;H$1&amp;"_tab"),$B390+1,$C390+1)),0))</f>
        <v>0</v>
      </c>
      <c r="I390" s="331">
        <f ca="1"/>
        <v>0</v>
      </c>
      <c r="J390" s="25" cm="1">
        <f t="array" aca="1" ref="J390" ca="1">IF(A390="","",SUMPRODUCT(TRANSPOSE(F390:H390),pass_per_van_by_vptype)*2)</f>
        <v>0</v>
      </c>
      <c r="K390" s="25" cm="1">
        <f t="array" aca="1" ref="K390" ca="1">IF(A390="","",SUMPRODUCT(TRANSPOSE(F390:H390),pass_per_van_by_vptype,rt_miles_avg_by_vanpool_type))</f>
        <v>0</v>
      </c>
    </row>
    <row r="391" spans="1:11" x14ac:dyDescent="0.45">
      <c r="A391" s="331">
        <v>2050</v>
      </c>
      <c r="B391" s="331">
        <v>8</v>
      </c>
      <c r="C391" s="331">
        <v>4</v>
      </c>
      <c r="D391" s="331" t="s">
        <v>159</v>
      </c>
      <c r="E391" s="331" t="s">
        <v>155</v>
      </c>
      <c r="F391" s="331" cm="1">
        <f t="array" aca="1" ref="F391" ca="1">IF($B391="","",IFERROR(INDEX(INDIRECT("vd_emp_"&amp;$A391&amp;"_"&amp;F$1&amp;"_tab"),$B391+1,$C391+1)*IF($A391=2020,1,INDEX(INDIRECT("vd_ml_"&amp;$A391&amp;"_"&amp;F$1&amp;"_tab"),$B391+1,$C391+1)),0))</f>
        <v>3.1754070898776581</v>
      </c>
      <c r="G391" s="331" cm="1">
        <f t="array" aca="1" ref="G391" ca="1">IF($B391="","",IFERROR(INDEX(INDIRECT("vd_emp_"&amp;$A391&amp;"_"&amp;G$1&amp;"_tab"),$B391+1,$C391+1)*IF($A391=2020,1,INDEX(INDIRECT("vd_ml_"&amp;$A391&amp;"_"&amp;G$1&amp;"_tab"),$B391+1,$C391+1)),0))</f>
        <v>0</v>
      </c>
      <c r="H391" s="331" cm="1">
        <f t="array" aca="1" ref="H391" ca="1">IF($B391="","",IFERROR(INDEX(INDIRECT("vd_emp_"&amp;$A391&amp;"_"&amp;H$1&amp;"_tab"),$B391+1,$C391+1)*IF($A391=2020,1,INDEX(INDIRECT("vd_ml_"&amp;$A391&amp;"_"&amp;H$1&amp;"_tab"),$B391+1,$C391+1)),0))</f>
        <v>5.4894948937924326</v>
      </c>
      <c r="I391" s="331">
        <f ca="1"/>
        <v>8.6649019836700916</v>
      </c>
      <c r="J391" s="25" cm="1">
        <f t="array" aca="1" ref="J391" ca="1">IF(A391="","",SUMPRODUCT(TRANSPOSE(F391:H391),pass_per_van_by_vptype)*2)</f>
        <v>92.998860291239097</v>
      </c>
      <c r="K391" s="25" cm="1">
        <f t="array" aca="1" ref="K391" ca="1">IF(A391="","",SUMPRODUCT(TRANSPOSE(F391:H391),pass_per_van_by_vptype,rt_miles_avg_by_vanpool_type))</f>
        <v>3954.8400522555739</v>
      </c>
    </row>
    <row r="392" spans="1:11" x14ac:dyDescent="0.45">
      <c r="A392" s="331">
        <v>2050</v>
      </c>
      <c r="B392" s="331">
        <v>8</v>
      </c>
      <c r="C392" s="331">
        <v>5</v>
      </c>
      <c r="D392" s="331" t="s">
        <v>159</v>
      </c>
      <c r="E392" s="331" t="s">
        <v>156</v>
      </c>
      <c r="F392" s="331" cm="1">
        <f t="array" aca="1" ref="F392" ca="1">IF($B392="","",IFERROR(INDEX(INDIRECT("vd_emp_"&amp;$A392&amp;"_"&amp;F$1&amp;"_tab"),$B392+1,$C392+1)*IF($A392=2020,1,INDEX(INDIRECT("vd_ml_"&amp;$A392&amp;"_"&amp;F$1&amp;"_tab"),$B392+1,$C392+1)),0))</f>
        <v>0</v>
      </c>
      <c r="G392" s="331" cm="1">
        <f t="array" aca="1" ref="G392" ca="1">IF($B392="","",IFERROR(INDEX(INDIRECT("vd_emp_"&amp;$A392&amp;"_"&amp;G$1&amp;"_tab"),$B392+1,$C392+1)*IF($A392=2020,1,INDEX(INDIRECT("vd_ml_"&amp;$A392&amp;"_"&amp;G$1&amp;"_tab"),$B392+1,$C392+1)),0))</f>
        <v>0</v>
      </c>
      <c r="H392" s="331" cm="1">
        <f t="array" aca="1" ref="H392" ca="1">IF($B392="","",IFERROR(INDEX(INDIRECT("vd_emp_"&amp;$A392&amp;"_"&amp;H$1&amp;"_tab"),$B392+1,$C392+1)*IF($A392=2020,1,INDEX(INDIRECT("vd_ml_"&amp;$A392&amp;"_"&amp;H$1&amp;"_tab"),$B392+1,$C392+1)),0))</f>
        <v>2.9725158221521202</v>
      </c>
      <c r="I392" s="331">
        <f ca="1"/>
        <v>2.9725158221521202</v>
      </c>
      <c r="J392" s="25" cm="1">
        <f t="array" aca="1" ref="J392" ca="1">IF(A392="","",SUMPRODUCT(TRANSPOSE(F392:H392),pass_per_van_by_vptype)*2)</f>
        <v>32.656756821829937</v>
      </c>
      <c r="K392" s="25" cm="1">
        <f t="array" aca="1" ref="K392" ca="1">IF(A392="","",SUMPRODUCT(TRANSPOSE(F392:H392),pass_per_van_by_vptype,rt_miles_avg_by_vanpool_type))</f>
        <v>1335.3956406543502</v>
      </c>
    </row>
    <row r="393" spans="1:11" x14ac:dyDescent="0.45">
      <c r="A393" s="331">
        <v>2050</v>
      </c>
      <c r="B393" s="331">
        <v>8</v>
      </c>
      <c r="C393" s="331">
        <v>6</v>
      </c>
      <c r="D393" s="331" t="s">
        <v>159</v>
      </c>
      <c r="E393" s="331" t="s">
        <v>157</v>
      </c>
      <c r="F393" s="331" cm="1">
        <f t="array" aca="1" ref="F393" ca="1">IF($B393="","",IFERROR(INDEX(INDIRECT("vd_emp_"&amp;$A393&amp;"_"&amp;F$1&amp;"_tab"),$B393+1,$C393+1)*IF($A393=2020,1,INDEX(INDIRECT("vd_ml_"&amp;$A393&amp;"_"&amp;F$1&amp;"_tab"),$B393+1,$C393+1)),0))</f>
        <v>0</v>
      </c>
      <c r="G393" s="331" cm="1">
        <f t="array" aca="1" ref="G393" ca="1">IF($B393="","",IFERROR(INDEX(INDIRECT("vd_emp_"&amp;$A393&amp;"_"&amp;G$1&amp;"_tab"),$B393+1,$C393+1)*IF($A393=2020,1,INDEX(INDIRECT("vd_ml_"&amp;$A393&amp;"_"&amp;G$1&amp;"_tab"),$B393+1,$C393+1)),0))</f>
        <v>0</v>
      </c>
      <c r="H393" s="331" cm="1">
        <f t="array" aca="1" ref="H393" ca="1">IF($B393="","",IFERROR(INDEX(INDIRECT("vd_emp_"&amp;$A393&amp;"_"&amp;H$1&amp;"_tab"),$B393+1,$C393+1)*IF($A393=2020,1,INDEX(INDIRECT("vd_ml_"&amp;$A393&amp;"_"&amp;H$1&amp;"_tab"),$B393+1,$C393+1)),0))</f>
        <v>0</v>
      </c>
      <c r="I393" s="331">
        <f ca="1"/>
        <v>0</v>
      </c>
      <c r="J393" s="25" cm="1">
        <f t="array" aca="1" ref="J393" ca="1">IF(A393="","",SUMPRODUCT(TRANSPOSE(F393:H393),pass_per_van_by_vptype)*2)</f>
        <v>0</v>
      </c>
      <c r="K393" s="25" cm="1">
        <f t="array" aca="1" ref="K393" ca="1">IF(A393="","",SUMPRODUCT(TRANSPOSE(F393:H393),pass_per_van_by_vptype,rt_miles_avg_by_vanpool_type))</f>
        <v>0</v>
      </c>
    </row>
    <row r="394" spans="1:11" x14ac:dyDescent="0.45">
      <c r="A394" s="331">
        <v>2050</v>
      </c>
      <c r="B394" s="331">
        <v>8</v>
      </c>
      <c r="C394" s="331">
        <v>7</v>
      </c>
      <c r="D394" s="331" t="s">
        <v>159</v>
      </c>
      <c r="E394" s="331" t="s">
        <v>158</v>
      </c>
      <c r="F394" s="331" cm="1">
        <f t="array" aca="1" ref="F394" ca="1">IF($B394="","",IFERROR(INDEX(INDIRECT("vd_emp_"&amp;$A394&amp;"_"&amp;F$1&amp;"_tab"),$B394+1,$C394+1)*IF($A394=2020,1,INDEX(INDIRECT("vd_ml_"&amp;$A394&amp;"_"&amp;F$1&amp;"_tab"),$B394+1,$C394+1)),0))</f>
        <v>0</v>
      </c>
      <c r="G394" s="331" cm="1">
        <f t="array" aca="1" ref="G394" ca="1">IF($B394="","",IFERROR(INDEX(INDIRECT("vd_emp_"&amp;$A394&amp;"_"&amp;G$1&amp;"_tab"),$B394+1,$C394+1)*IF($A394=2020,1,INDEX(INDIRECT("vd_ml_"&amp;$A394&amp;"_"&amp;G$1&amp;"_tab"),$B394+1,$C394+1)),0))</f>
        <v>0</v>
      </c>
      <c r="H394" s="331" cm="1">
        <f t="array" aca="1" ref="H394" ca="1">IF($B394="","",IFERROR(INDEX(INDIRECT("vd_emp_"&amp;$A394&amp;"_"&amp;H$1&amp;"_tab"),$B394+1,$C394+1)*IF($A394=2020,1,INDEX(INDIRECT("vd_ml_"&amp;$A394&amp;"_"&amp;H$1&amp;"_tab"),$B394+1,$C394+1)),0))</f>
        <v>0</v>
      </c>
      <c r="I394" s="331">
        <f ca="1"/>
        <v>0</v>
      </c>
      <c r="J394" s="25" cm="1">
        <f t="array" aca="1" ref="J394" ca="1">IF(A394="","",SUMPRODUCT(TRANSPOSE(F394:H394),pass_per_van_by_vptype)*2)</f>
        <v>0</v>
      </c>
      <c r="K394" s="25" cm="1">
        <f t="array" aca="1" ref="K394" ca="1">IF(A394="","",SUMPRODUCT(TRANSPOSE(F394:H394),pass_per_van_by_vptype,rt_miles_avg_by_vanpool_type))</f>
        <v>0</v>
      </c>
    </row>
    <row r="395" spans="1:11" x14ac:dyDescent="0.45">
      <c r="A395" s="331">
        <v>2050</v>
      </c>
      <c r="B395" s="331">
        <v>8</v>
      </c>
      <c r="C395" s="331">
        <v>8</v>
      </c>
      <c r="D395" s="331" t="s">
        <v>159</v>
      </c>
      <c r="E395" s="331" t="s">
        <v>159</v>
      </c>
      <c r="F395" s="331" cm="1">
        <f t="array" aca="1" ref="F395" ca="1">IF($B395="","",IFERROR(INDEX(INDIRECT("vd_emp_"&amp;$A395&amp;"_"&amp;F$1&amp;"_tab"),$B395+1,$C395+1)*IF($A395=2020,1,INDEX(INDIRECT("vd_ml_"&amp;$A395&amp;"_"&amp;F$1&amp;"_tab"),$B395+1,$C395+1)),0))</f>
        <v>0</v>
      </c>
      <c r="G395" s="331" cm="1">
        <f t="array" aca="1" ref="G395" ca="1">IF($B395="","",IFERROR(INDEX(INDIRECT("vd_emp_"&amp;$A395&amp;"_"&amp;G$1&amp;"_tab"),$B395+1,$C395+1)*IF($A395=2020,1,INDEX(INDIRECT("vd_ml_"&amp;$A395&amp;"_"&amp;G$1&amp;"_tab"),$B395+1,$C395+1)),0))</f>
        <v>0</v>
      </c>
      <c r="H395" s="331" cm="1">
        <f t="array" aca="1" ref="H395" ca="1">IF($B395="","",IFERROR(INDEX(INDIRECT("vd_emp_"&amp;$A395&amp;"_"&amp;H$1&amp;"_tab"),$B395+1,$C395+1)*IF($A395=2020,1,INDEX(INDIRECT("vd_ml_"&amp;$A395&amp;"_"&amp;H$1&amp;"_tab"),$B395+1,$C395+1)),0))</f>
        <v>0</v>
      </c>
      <c r="I395" s="331">
        <f ca="1"/>
        <v>0</v>
      </c>
      <c r="J395" s="25" cm="1">
        <f t="array" aca="1" ref="J395" ca="1">IF(A395="","",SUMPRODUCT(TRANSPOSE(F395:H395),pass_per_van_by_vptype)*2)</f>
        <v>0</v>
      </c>
      <c r="K395" s="25" cm="1">
        <f t="array" aca="1" ref="K395" ca="1">IF(A395="","",SUMPRODUCT(TRANSPOSE(F395:H395),pass_per_van_by_vptype,rt_miles_avg_by_vanpool_type))</f>
        <v>0</v>
      </c>
    </row>
    <row r="396" spans="1:11" x14ac:dyDescent="0.45">
      <c r="A396" s="331">
        <v>2050</v>
      </c>
      <c r="B396" s="331">
        <v>8</v>
      </c>
      <c r="C396" s="331">
        <v>9</v>
      </c>
      <c r="D396" s="331" t="s">
        <v>159</v>
      </c>
      <c r="E396" s="331" t="s">
        <v>160</v>
      </c>
      <c r="F396" s="331" cm="1">
        <f t="array" aca="1" ref="F396" ca="1">IF($B396="","",IFERROR(INDEX(INDIRECT("vd_emp_"&amp;$A396&amp;"_"&amp;F$1&amp;"_tab"),$B396+1,$C396+1)*IF($A396=2020,1,INDEX(INDIRECT("vd_ml_"&amp;$A396&amp;"_"&amp;F$1&amp;"_tab"),$B396+1,$C396+1)),0))</f>
        <v>0</v>
      </c>
      <c r="G396" s="331" cm="1">
        <f t="array" aca="1" ref="G396" ca="1">IF($B396="","",IFERROR(INDEX(INDIRECT("vd_emp_"&amp;$A396&amp;"_"&amp;G$1&amp;"_tab"),$B396+1,$C396+1)*IF($A396=2020,1,INDEX(INDIRECT("vd_ml_"&amp;$A396&amp;"_"&amp;G$1&amp;"_tab"),$B396+1,$C396+1)),0))</f>
        <v>0</v>
      </c>
      <c r="H396" s="331" cm="1">
        <f t="array" aca="1" ref="H396" ca="1">IF($B396="","",IFERROR(INDEX(INDIRECT("vd_emp_"&amp;$A396&amp;"_"&amp;H$1&amp;"_tab"),$B396+1,$C396+1)*IF($A396=2020,1,INDEX(INDIRECT("vd_ml_"&amp;$A396&amp;"_"&amp;H$1&amp;"_tab"),$B396+1,$C396+1)),0))</f>
        <v>0</v>
      </c>
      <c r="I396" s="331">
        <f ca="1"/>
        <v>0</v>
      </c>
      <c r="J396" s="25" cm="1">
        <f t="array" aca="1" ref="J396" ca="1">IF(A396="","",SUMPRODUCT(TRANSPOSE(F396:H396),pass_per_van_by_vptype)*2)</f>
        <v>0</v>
      </c>
      <c r="K396" s="25" cm="1">
        <f t="array" aca="1" ref="K396" ca="1">IF(A396="","",SUMPRODUCT(TRANSPOSE(F396:H396),pass_per_van_by_vptype,rt_miles_avg_by_vanpool_type))</f>
        <v>0</v>
      </c>
    </row>
    <row r="397" spans="1:11" x14ac:dyDescent="0.45">
      <c r="A397" s="331">
        <v>2050</v>
      </c>
      <c r="B397" s="331">
        <v>8</v>
      </c>
      <c r="C397" s="331">
        <v>10</v>
      </c>
      <c r="D397" s="331" t="s">
        <v>159</v>
      </c>
      <c r="E397" s="331" t="s">
        <v>161</v>
      </c>
      <c r="F397" s="331" cm="1">
        <f t="array" aca="1" ref="F397" ca="1">IF($B397="","",IFERROR(INDEX(INDIRECT("vd_emp_"&amp;$A397&amp;"_"&amp;F$1&amp;"_tab"),$B397+1,$C397+1)*IF($A397=2020,1,INDEX(INDIRECT("vd_ml_"&amp;$A397&amp;"_"&amp;F$1&amp;"_tab"),$B397+1,$C397+1)),0))</f>
        <v>0</v>
      </c>
      <c r="G397" s="331" cm="1">
        <f t="array" aca="1" ref="G397" ca="1">IF($B397="","",IFERROR(INDEX(INDIRECT("vd_emp_"&amp;$A397&amp;"_"&amp;G$1&amp;"_tab"),$B397+1,$C397+1)*IF($A397=2020,1,INDEX(INDIRECT("vd_ml_"&amp;$A397&amp;"_"&amp;G$1&amp;"_tab"),$B397+1,$C397+1)),0))</f>
        <v>0</v>
      </c>
      <c r="H397" s="331" cm="1">
        <f t="array" aca="1" ref="H397" ca="1">IF($B397="","",IFERROR(INDEX(INDIRECT("vd_emp_"&amp;$A397&amp;"_"&amp;H$1&amp;"_tab"),$B397+1,$C397+1)*IF($A397=2020,1,INDEX(INDIRECT("vd_ml_"&amp;$A397&amp;"_"&amp;H$1&amp;"_tab"),$B397+1,$C397+1)),0))</f>
        <v>0</v>
      </c>
      <c r="I397" s="331">
        <f ca="1"/>
        <v>0</v>
      </c>
      <c r="J397" s="25" cm="1">
        <f t="array" aca="1" ref="J397" ca="1">IF(A397="","",SUMPRODUCT(TRANSPOSE(F397:H397),pass_per_van_by_vptype)*2)</f>
        <v>0</v>
      </c>
      <c r="K397" s="25" cm="1">
        <f t="array" aca="1" ref="K397" ca="1">IF(A397="","",SUMPRODUCT(TRANSPOSE(F397:H397),pass_per_van_by_vptype,rt_miles_avg_by_vanpool_type))</f>
        <v>0</v>
      </c>
    </row>
    <row r="398" spans="1:11" x14ac:dyDescent="0.45">
      <c r="A398" s="331">
        <v>2050</v>
      </c>
      <c r="B398" s="331">
        <v>8</v>
      </c>
      <c r="C398" s="331">
        <v>11</v>
      </c>
      <c r="D398" s="331" t="s">
        <v>159</v>
      </c>
      <c r="E398" s="331" t="s">
        <v>162</v>
      </c>
      <c r="F398" s="331" cm="1">
        <f t="array" aca="1" ref="F398" ca="1">IF($B398="","",IFERROR(INDEX(INDIRECT("vd_emp_"&amp;$A398&amp;"_"&amp;F$1&amp;"_tab"),$B398+1,$C398+1)*IF($A398=2020,1,INDEX(INDIRECT("vd_ml_"&amp;$A398&amp;"_"&amp;F$1&amp;"_tab"),$B398+1,$C398+1)),0))</f>
        <v>0</v>
      </c>
      <c r="G398" s="331" cm="1">
        <f t="array" aca="1" ref="G398" ca="1">IF($B398="","",IFERROR(INDEX(INDIRECT("vd_emp_"&amp;$A398&amp;"_"&amp;G$1&amp;"_tab"),$B398+1,$C398+1)*IF($A398=2020,1,INDEX(INDIRECT("vd_ml_"&amp;$A398&amp;"_"&amp;G$1&amp;"_tab"),$B398+1,$C398+1)),0))</f>
        <v>0</v>
      </c>
      <c r="H398" s="331" cm="1">
        <f t="array" aca="1" ref="H398" ca="1">IF($B398="","",IFERROR(INDEX(INDIRECT("vd_emp_"&amp;$A398&amp;"_"&amp;H$1&amp;"_tab"),$B398+1,$C398+1)*IF($A398=2020,1,INDEX(INDIRECT("vd_ml_"&amp;$A398&amp;"_"&amp;H$1&amp;"_tab"),$B398+1,$C398+1)),0))</f>
        <v>0</v>
      </c>
      <c r="I398" s="331">
        <f ca="1"/>
        <v>0</v>
      </c>
      <c r="J398" s="25" cm="1">
        <f t="array" aca="1" ref="J398" ca="1">IF(A398="","",SUMPRODUCT(TRANSPOSE(F398:H398),pass_per_van_by_vptype)*2)</f>
        <v>0</v>
      </c>
      <c r="K398" s="25" cm="1">
        <f t="array" aca="1" ref="K398" ca="1">IF(A398="","",SUMPRODUCT(TRANSPOSE(F398:H398),pass_per_van_by_vptype,rt_miles_avg_by_vanpool_type))</f>
        <v>0</v>
      </c>
    </row>
    <row r="399" spans="1:11" x14ac:dyDescent="0.45">
      <c r="A399" s="331">
        <v>2050</v>
      </c>
      <c r="B399" s="331">
        <v>9</v>
      </c>
      <c r="C399" s="331">
        <v>0</v>
      </c>
      <c r="D399" s="331" t="s">
        <v>160</v>
      </c>
      <c r="E399" s="331" t="s">
        <v>151</v>
      </c>
      <c r="F399" s="331" cm="1">
        <f t="array" aca="1" ref="F399" ca="1">IF($B399="","",IFERROR(INDEX(INDIRECT("vd_emp_"&amp;$A399&amp;"_"&amp;F$1&amp;"_tab"),$B399+1,$C399+1)*IF($A399=2020,1,INDEX(INDIRECT("vd_ml_"&amp;$A399&amp;"_"&amp;F$1&amp;"_tab"),$B399+1,$C399+1)),0))</f>
        <v>1.3541687252490326</v>
      </c>
      <c r="G399" s="331" cm="1">
        <f t="array" aca="1" ref="G399" ca="1">IF($B399="","",IFERROR(INDEX(INDIRECT("vd_emp_"&amp;$A399&amp;"_"&amp;G$1&amp;"_tab"),$B399+1,$C399+1)*IF($A399=2020,1,INDEX(INDIRECT("vd_ml_"&amp;$A399&amp;"_"&amp;G$1&amp;"_tab"),$B399+1,$C399+1)),0))</f>
        <v>2.8302351434444435</v>
      </c>
      <c r="H399" s="331" cm="1">
        <f t="array" aca="1" ref="H399" ca="1">IF($B399="","",IFERROR(INDEX(INDIRECT("vd_emp_"&amp;$A399&amp;"_"&amp;H$1&amp;"_tab"),$B399+1,$C399+1)*IF($A399=2020,1,INDEX(INDIRECT("vd_ml_"&amp;$A399&amp;"_"&amp;H$1&amp;"_tab"),$B399+1,$C399+1)),0))</f>
        <v>16.208711742138973</v>
      </c>
      <c r="I399" s="331">
        <f ca="1"/>
        <v>20.393115610832449</v>
      </c>
      <c r="J399" s="25" cm="1">
        <f t="array" aca="1" ref="J399" ca="1">IF(A399="","",SUMPRODUCT(TRANSPOSE(F399:H399),pass_per_van_by_vptype)*2)</f>
        <v>221.23139493613974</v>
      </c>
      <c r="K399" s="25" cm="1">
        <f t="array" aca="1" ref="K399" ca="1">IF(A399="","",SUMPRODUCT(TRANSPOSE(F399:H399),pass_per_van_by_vptype,rt_miles_avg_by_vanpool_type))</f>
        <v>9195.0949210745275</v>
      </c>
    </row>
    <row r="400" spans="1:11" x14ac:dyDescent="0.45">
      <c r="A400" s="331">
        <v>2050</v>
      </c>
      <c r="B400" s="331">
        <v>9</v>
      </c>
      <c r="C400" s="331">
        <v>1</v>
      </c>
      <c r="D400" s="331" t="s">
        <v>160</v>
      </c>
      <c r="E400" s="331" t="s">
        <v>152</v>
      </c>
      <c r="F400" s="331" cm="1">
        <f t="array" aca="1" ref="F400" ca="1">IF($B400="","",IFERROR(INDEX(INDIRECT("vd_emp_"&amp;$A400&amp;"_"&amp;F$1&amp;"_tab"),$B400+1,$C400+1)*IF($A400=2020,1,INDEX(INDIRECT("vd_ml_"&amp;$A400&amp;"_"&amp;F$1&amp;"_tab"),$B400+1,$C400+1)),0))</f>
        <v>0</v>
      </c>
      <c r="G400" s="331" cm="1">
        <f t="array" aca="1" ref="G400" ca="1">IF($B400="","",IFERROR(INDEX(INDIRECT("vd_emp_"&amp;$A400&amp;"_"&amp;G$1&amp;"_tab"),$B400+1,$C400+1)*IF($A400=2020,1,INDEX(INDIRECT("vd_ml_"&amp;$A400&amp;"_"&amp;G$1&amp;"_tab"),$B400+1,$C400+1)),0))</f>
        <v>0</v>
      </c>
      <c r="H400" s="331" cm="1">
        <f t="array" aca="1" ref="H400" ca="1">IF($B400="","",IFERROR(INDEX(INDIRECT("vd_emp_"&amp;$A400&amp;"_"&amp;H$1&amp;"_tab"),$B400+1,$C400+1)*IF($A400=2020,1,INDEX(INDIRECT("vd_ml_"&amp;$A400&amp;"_"&amp;H$1&amp;"_tab"),$B400+1,$C400+1)),0))</f>
        <v>1.3619055582972237</v>
      </c>
      <c r="I400" s="331">
        <f ca="1"/>
        <v>1.3619055582972237</v>
      </c>
      <c r="J400" s="25" cm="1">
        <f t="array" aca="1" ref="J400" ca="1">IF(A400="","",SUMPRODUCT(TRANSPOSE(F400:H400),pass_per_van_by_vptype)*2)</f>
        <v>14.962214263139055</v>
      </c>
      <c r="K400" s="25" cm="1">
        <f t="array" aca="1" ref="K400" ca="1">IF(A400="","",SUMPRODUCT(TRANSPOSE(F400:H400),pass_per_van_by_vptype,rt_miles_avg_by_vanpool_type))</f>
        <v>611.83282254703147</v>
      </c>
    </row>
    <row r="401" spans="1:11" x14ac:dyDescent="0.45">
      <c r="A401" s="331">
        <v>2050</v>
      </c>
      <c r="B401" s="331">
        <v>9</v>
      </c>
      <c r="C401" s="331">
        <v>2</v>
      </c>
      <c r="D401" s="331" t="s">
        <v>160</v>
      </c>
      <c r="E401" s="331" t="s">
        <v>153</v>
      </c>
      <c r="F401" s="331" cm="1">
        <f t="array" aca="1" ref="F401" ca="1">IF($B401="","",IFERROR(INDEX(INDIRECT("vd_emp_"&amp;$A401&amp;"_"&amp;F$1&amp;"_tab"),$B401+1,$C401+1)*IF($A401=2020,1,INDEX(INDIRECT("vd_ml_"&amp;$A401&amp;"_"&amp;F$1&amp;"_tab"),$B401+1,$C401+1)),0))</f>
        <v>0</v>
      </c>
      <c r="G401" s="331" cm="1">
        <f t="array" aca="1" ref="G401" ca="1">IF($B401="","",IFERROR(INDEX(INDIRECT("vd_emp_"&amp;$A401&amp;"_"&amp;G$1&amp;"_tab"),$B401+1,$C401+1)*IF($A401=2020,1,INDEX(INDIRECT("vd_ml_"&amp;$A401&amp;"_"&amp;G$1&amp;"_tab"),$B401+1,$C401+1)),0))</f>
        <v>0</v>
      </c>
      <c r="H401" s="331" cm="1">
        <f t="array" aca="1" ref="H401" ca="1">IF($B401="","",IFERROR(INDEX(INDIRECT("vd_emp_"&amp;$A401&amp;"_"&amp;H$1&amp;"_tab"),$B401+1,$C401+1)*IF($A401=2020,1,INDEX(INDIRECT("vd_ml_"&amp;$A401&amp;"_"&amp;H$1&amp;"_tab"),$B401+1,$C401+1)),0))</f>
        <v>0</v>
      </c>
      <c r="I401" s="331">
        <f ca="1"/>
        <v>0</v>
      </c>
      <c r="J401" s="25" cm="1">
        <f t="array" aca="1" ref="J401" ca="1">IF(A401="","",SUMPRODUCT(TRANSPOSE(F401:H401),pass_per_van_by_vptype)*2)</f>
        <v>0</v>
      </c>
      <c r="K401" s="25" cm="1">
        <f t="array" aca="1" ref="K401" ca="1">IF(A401="","",SUMPRODUCT(TRANSPOSE(F401:H401),pass_per_van_by_vptype,rt_miles_avg_by_vanpool_type))</f>
        <v>0</v>
      </c>
    </row>
    <row r="402" spans="1:11" x14ac:dyDescent="0.45">
      <c r="A402" s="331">
        <v>2050</v>
      </c>
      <c r="B402" s="331">
        <v>9</v>
      </c>
      <c r="C402" s="331">
        <v>3</v>
      </c>
      <c r="D402" s="331" t="s">
        <v>160</v>
      </c>
      <c r="E402" s="331" t="s">
        <v>154</v>
      </c>
      <c r="F402" s="331" cm="1">
        <f t="array" aca="1" ref="F402" ca="1">IF($B402="","",IFERROR(INDEX(INDIRECT("vd_emp_"&amp;$A402&amp;"_"&amp;F$1&amp;"_tab"),$B402+1,$C402+1)*IF($A402=2020,1,INDEX(INDIRECT("vd_ml_"&amp;$A402&amp;"_"&amp;F$1&amp;"_tab"),$B402+1,$C402+1)),0))</f>
        <v>0</v>
      </c>
      <c r="G402" s="331" cm="1">
        <f t="array" aca="1" ref="G402" ca="1">IF($B402="","",IFERROR(INDEX(INDIRECT("vd_emp_"&amp;$A402&amp;"_"&amp;G$1&amp;"_tab"),$B402+1,$C402+1)*IF($A402=2020,1,INDEX(INDIRECT("vd_ml_"&amp;$A402&amp;"_"&amp;G$1&amp;"_tab"),$B402+1,$C402+1)),0))</f>
        <v>0</v>
      </c>
      <c r="H402" s="331" cm="1">
        <f t="array" aca="1" ref="H402" ca="1">IF($B402="","",IFERROR(INDEX(INDIRECT("vd_emp_"&amp;$A402&amp;"_"&amp;H$1&amp;"_tab"),$B402+1,$C402+1)*IF($A402=2020,1,INDEX(INDIRECT("vd_ml_"&amp;$A402&amp;"_"&amp;H$1&amp;"_tab"),$B402+1,$C402+1)),0))</f>
        <v>0</v>
      </c>
      <c r="I402" s="331">
        <f ca="1"/>
        <v>0</v>
      </c>
      <c r="J402" s="25" cm="1">
        <f t="array" aca="1" ref="J402" ca="1">IF(A402="","",SUMPRODUCT(TRANSPOSE(F402:H402),pass_per_van_by_vptype)*2)</f>
        <v>0</v>
      </c>
      <c r="K402" s="25" cm="1">
        <f t="array" aca="1" ref="K402" ca="1">IF(A402="","",SUMPRODUCT(TRANSPOSE(F402:H402),pass_per_van_by_vptype,rt_miles_avg_by_vanpool_type))</f>
        <v>0</v>
      </c>
    </row>
    <row r="403" spans="1:11" x14ac:dyDescent="0.45">
      <c r="A403" s="331">
        <v>2050</v>
      </c>
      <c r="B403" s="331">
        <v>9</v>
      </c>
      <c r="C403" s="331">
        <v>4</v>
      </c>
      <c r="D403" s="331" t="s">
        <v>160</v>
      </c>
      <c r="E403" s="331" t="s">
        <v>155</v>
      </c>
      <c r="F403" s="331" cm="1">
        <f t="array" aca="1" ref="F403" ca="1">IF($B403="","",IFERROR(INDEX(INDIRECT("vd_emp_"&amp;$A403&amp;"_"&amp;F$1&amp;"_tab"),$B403+1,$C403+1)*IF($A403=2020,1,INDEX(INDIRECT("vd_ml_"&amp;$A403&amp;"_"&amp;F$1&amp;"_tab"),$B403+1,$C403+1)),0))</f>
        <v>0</v>
      </c>
      <c r="G403" s="331" cm="1">
        <f t="array" aca="1" ref="G403" ca="1">IF($B403="","",IFERROR(INDEX(INDIRECT("vd_emp_"&amp;$A403&amp;"_"&amp;G$1&amp;"_tab"),$B403+1,$C403+1)*IF($A403=2020,1,INDEX(INDIRECT("vd_ml_"&amp;$A403&amp;"_"&amp;G$1&amp;"_tab"),$B403+1,$C403+1)),0))</f>
        <v>0</v>
      </c>
      <c r="H403" s="331" cm="1">
        <f t="array" aca="1" ref="H403" ca="1">IF($B403="","",IFERROR(INDEX(INDIRECT("vd_emp_"&amp;$A403&amp;"_"&amp;H$1&amp;"_tab"),$B403+1,$C403+1)*IF($A403=2020,1,INDEX(INDIRECT("vd_ml_"&amp;$A403&amp;"_"&amp;H$1&amp;"_tab"),$B403+1,$C403+1)),0))</f>
        <v>0</v>
      </c>
      <c r="I403" s="331">
        <f ca="1"/>
        <v>0</v>
      </c>
      <c r="J403" s="25" cm="1">
        <f t="array" aca="1" ref="J403" ca="1">IF(A403="","",SUMPRODUCT(TRANSPOSE(F403:H403),pass_per_van_by_vptype)*2)</f>
        <v>0</v>
      </c>
      <c r="K403" s="25" cm="1">
        <f t="array" aca="1" ref="K403" ca="1">IF(A403="","",SUMPRODUCT(TRANSPOSE(F403:H403),pass_per_van_by_vptype,rt_miles_avg_by_vanpool_type))</f>
        <v>0</v>
      </c>
    </row>
    <row r="404" spans="1:11" x14ac:dyDescent="0.45">
      <c r="A404" s="331">
        <v>2050</v>
      </c>
      <c r="B404" s="331">
        <v>9</v>
      </c>
      <c r="C404" s="331">
        <v>5</v>
      </c>
      <c r="D404" s="331" t="s">
        <v>160</v>
      </c>
      <c r="E404" s="331" t="s">
        <v>156</v>
      </c>
      <c r="F404" s="331" cm="1">
        <f t="array" aca="1" ref="F404" ca="1">IF($B404="","",IFERROR(INDEX(INDIRECT("vd_emp_"&amp;$A404&amp;"_"&amp;F$1&amp;"_tab"),$B404+1,$C404+1)*IF($A404=2020,1,INDEX(INDIRECT("vd_ml_"&amp;$A404&amp;"_"&amp;F$1&amp;"_tab"),$B404+1,$C404+1)),0))</f>
        <v>0</v>
      </c>
      <c r="G404" s="331" cm="1">
        <f t="array" aca="1" ref="G404" ca="1">IF($B404="","",IFERROR(INDEX(INDIRECT("vd_emp_"&amp;$A404&amp;"_"&amp;G$1&amp;"_tab"),$B404+1,$C404+1)*IF($A404=2020,1,INDEX(INDIRECT("vd_ml_"&amp;$A404&amp;"_"&amp;G$1&amp;"_tab"),$B404+1,$C404+1)),0))</f>
        <v>0</v>
      </c>
      <c r="H404" s="331" cm="1">
        <f t="array" aca="1" ref="H404" ca="1">IF($B404="","",IFERROR(INDEX(INDIRECT("vd_emp_"&amp;$A404&amp;"_"&amp;H$1&amp;"_tab"),$B404+1,$C404+1)*IF($A404=2020,1,INDEX(INDIRECT("vd_ml_"&amp;$A404&amp;"_"&amp;H$1&amp;"_tab"),$B404+1,$C404+1)),0))</f>
        <v>0</v>
      </c>
      <c r="I404" s="331">
        <f ca="1"/>
        <v>0</v>
      </c>
      <c r="J404" s="25" cm="1">
        <f t="array" aca="1" ref="J404" ca="1">IF(A404="","",SUMPRODUCT(TRANSPOSE(F404:H404),pass_per_van_by_vptype)*2)</f>
        <v>0</v>
      </c>
      <c r="K404" s="25" cm="1">
        <f t="array" aca="1" ref="K404" ca="1">IF(A404="","",SUMPRODUCT(TRANSPOSE(F404:H404),pass_per_van_by_vptype,rt_miles_avg_by_vanpool_type))</f>
        <v>0</v>
      </c>
    </row>
    <row r="405" spans="1:11" x14ac:dyDescent="0.45">
      <c r="A405" s="331">
        <v>2050</v>
      </c>
      <c r="B405" s="331">
        <v>9</v>
      </c>
      <c r="C405" s="331">
        <v>6</v>
      </c>
      <c r="D405" s="331" t="s">
        <v>160</v>
      </c>
      <c r="E405" s="331" t="s">
        <v>157</v>
      </c>
      <c r="F405" s="331" cm="1">
        <f t="array" aca="1" ref="F405" ca="1">IF($B405="","",IFERROR(INDEX(INDIRECT("vd_emp_"&amp;$A405&amp;"_"&amp;F$1&amp;"_tab"),$B405+1,$C405+1)*IF($A405=2020,1,INDEX(INDIRECT("vd_ml_"&amp;$A405&amp;"_"&amp;F$1&amp;"_tab"),$B405+1,$C405+1)),0))</f>
        <v>0</v>
      </c>
      <c r="G405" s="331" cm="1">
        <f t="array" aca="1" ref="G405" ca="1">IF($B405="","",IFERROR(INDEX(INDIRECT("vd_emp_"&amp;$A405&amp;"_"&amp;G$1&amp;"_tab"),$B405+1,$C405+1)*IF($A405=2020,1,INDEX(INDIRECT("vd_ml_"&amp;$A405&amp;"_"&amp;G$1&amp;"_tab"),$B405+1,$C405+1)),0))</f>
        <v>5.0222192951581111</v>
      </c>
      <c r="H405" s="331" cm="1">
        <f t="array" aca="1" ref="H405" ca="1">IF($B405="","",IFERROR(INDEX(INDIRECT("vd_emp_"&amp;$A405&amp;"_"&amp;H$1&amp;"_tab"),$B405+1,$C405+1)*IF($A405=2020,1,INDEX(INDIRECT("vd_ml_"&amp;$A405&amp;"_"&amp;H$1&amp;"_tab"),$B405+1,$C405+1)),0))</f>
        <v>4.017775436126489</v>
      </c>
      <c r="I405" s="331">
        <f ca="1"/>
        <v>9.039994731284601</v>
      </c>
      <c r="J405" s="25" cm="1">
        <f t="array" aca="1" ref="J405" ca="1">IF(A405="","",SUMPRODUCT(TRANSPOSE(F405:H405),pass_per_van_by_vptype)*2)</f>
        <v>95.98699610141415</v>
      </c>
      <c r="K405" s="25" cm="1">
        <f t="array" aca="1" ref="K405" ca="1">IF(A405="","",SUMPRODUCT(TRANSPOSE(F405:H405),pass_per_van_by_vptype,rt_miles_avg_by_vanpool_type))</f>
        <v>4073.6719694233079</v>
      </c>
    </row>
    <row r="406" spans="1:11" x14ac:dyDescent="0.45">
      <c r="A406" s="331">
        <v>2050</v>
      </c>
      <c r="B406" s="331">
        <v>9</v>
      </c>
      <c r="C406" s="331">
        <v>7</v>
      </c>
      <c r="D406" s="331" t="s">
        <v>160</v>
      </c>
      <c r="E406" s="331" t="s">
        <v>158</v>
      </c>
      <c r="F406" s="331" cm="1">
        <f t="array" aca="1" ref="F406" ca="1">IF($B406="","",IFERROR(INDEX(INDIRECT("vd_emp_"&amp;$A406&amp;"_"&amp;F$1&amp;"_tab"),$B406+1,$C406+1)*IF($A406=2020,1,INDEX(INDIRECT("vd_ml_"&amp;$A406&amp;"_"&amp;F$1&amp;"_tab"),$B406+1,$C406+1)),0))</f>
        <v>0</v>
      </c>
      <c r="G406" s="331" cm="1">
        <f t="array" aca="1" ref="G406" ca="1">IF($B406="","",IFERROR(INDEX(INDIRECT("vd_emp_"&amp;$A406&amp;"_"&amp;G$1&amp;"_tab"),$B406+1,$C406+1)*IF($A406=2020,1,INDEX(INDIRECT("vd_ml_"&amp;$A406&amp;"_"&amp;G$1&amp;"_tab"),$B406+1,$C406+1)),0))</f>
        <v>0</v>
      </c>
      <c r="H406" s="331" cm="1">
        <f t="array" aca="1" ref="H406" ca="1">IF($B406="","",IFERROR(INDEX(INDIRECT("vd_emp_"&amp;$A406&amp;"_"&amp;H$1&amp;"_tab"),$B406+1,$C406+1)*IF($A406=2020,1,INDEX(INDIRECT("vd_ml_"&amp;$A406&amp;"_"&amp;H$1&amp;"_tab"),$B406+1,$C406+1)),0))</f>
        <v>0</v>
      </c>
      <c r="I406" s="331">
        <f ca="1"/>
        <v>0</v>
      </c>
      <c r="J406" s="25" cm="1">
        <f t="array" aca="1" ref="J406" ca="1">IF(A406="","",SUMPRODUCT(TRANSPOSE(F406:H406),pass_per_van_by_vptype)*2)</f>
        <v>0</v>
      </c>
      <c r="K406" s="25" cm="1">
        <f t="array" aca="1" ref="K406" ca="1">IF(A406="","",SUMPRODUCT(TRANSPOSE(F406:H406),pass_per_van_by_vptype,rt_miles_avg_by_vanpool_type))</f>
        <v>0</v>
      </c>
    </row>
    <row r="407" spans="1:11" x14ac:dyDescent="0.45">
      <c r="A407" s="331">
        <v>2050</v>
      </c>
      <c r="B407" s="331">
        <v>9</v>
      </c>
      <c r="C407" s="331">
        <v>8</v>
      </c>
      <c r="D407" s="331" t="s">
        <v>160</v>
      </c>
      <c r="E407" s="331" t="s">
        <v>159</v>
      </c>
      <c r="F407" s="331" cm="1">
        <f t="array" aca="1" ref="F407" ca="1">IF($B407="","",IFERROR(INDEX(INDIRECT("vd_emp_"&amp;$A407&amp;"_"&amp;F$1&amp;"_tab"),$B407+1,$C407+1)*IF($A407=2020,1,INDEX(INDIRECT("vd_ml_"&amp;$A407&amp;"_"&amp;F$1&amp;"_tab"),$B407+1,$C407+1)),0))</f>
        <v>0</v>
      </c>
      <c r="G407" s="331" cm="1">
        <f t="array" aca="1" ref="G407" ca="1">IF($B407="","",IFERROR(INDEX(INDIRECT("vd_emp_"&amp;$A407&amp;"_"&amp;G$1&amp;"_tab"),$B407+1,$C407+1)*IF($A407=2020,1,INDEX(INDIRECT("vd_ml_"&amp;$A407&amp;"_"&amp;G$1&amp;"_tab"),$B407+1,$C407+1)),0))</f>
        <v>0</v>
      </c>
      <c r="H407" s="331" cm="1">
        <f t="array" aca="1" ref="H407" ca="1">IF($B407="","",IFERROR(INDEX(INDIRECT("vd_emp_"&amp;$A407&amp;"_"&amp;H$1&amp;"_tab"),$B407+1,$C407+1)*IF($A407=2020,1,INDEX(INDIRECT("vd_ml_"&amp;$A407&amp;"_"&amp;H$1&amp;"_tab"),$B407+1,$C407+1)),0))</f>
        <v>0</v>
      </c>
      <c r="I407" s="331">
        <f ca="1"/>
        <v>0</v>
      </c>
      <c r="J407" s="25" cm="1">
        <f t="array" aca="1" ref="J407" ca="1">IF(A407="","",SUMPRODUCT(TRANSPOSE(F407:H407),pass_per_van_by_vptype)*2)</f>
        <v>0</v>
      </c>
      <c r="K407" s="25" cm="1">
        <f t="array" aca="1" ref="K407" ca="1">IF(A407="","",SUMPRODUCT(TRANSPOSE(F407:H407),pass_per_van_by_vptype,rt_miles_avg_by_vanpool_type))</f>
        <v>0</v>
      </c>
    </row>
    <row r="408" spans="1:11" x14ac:dyDescent="0.45">
      <c r="A408" s="331">
        <v>2050</v>
      </c>
      <c r="B408" s="331">
        <v>9</v>
      </c>
      <c r="C408" s="331">
        <v>9</v>
      </c>
      <c r="D408" s="331" t="s">
        <v>160</v>
      </c>
      <c r="E408" s="331" t="s">
        <v>160</v>
      </c>
      <c r="F408" s="331" cm="1">
        <f t="array" aca="1" ref="F408" ca="1">IF($B408="","",IFERROR(INDEX(INDIRECT("vd_emp_"&amp;$A408&amp;"_"&amp;F$1&amp;"_tab"),$B408+1,$C408+1)*IF($A408=2020,1,INDEX(INDIRECT("vd_ml_"&amp;$A408&amp;"_"&amp;F$1&amp;"_tab"),$B408+1,$C408+1)),0))</f>
        <v>0</v>
      </c>
      <c r="G408" s="331" cm="1">
        <f t="array" aca="1" ref="G408" ca="1">IF($B408="","",IFERROR(INDEX(INDIRECT("vd_emp_"&amp;$A408&amp;"_"&amp;G$1&amp;"_tab"),$B408+1,$C408+1)*IF($A408=2020,1,INDEX(INDIRECT("vd_ml_"&amp;$A408&amp;"_"&amp;G$1&amp;"_tab"),$B408+1,$C408+1)),0))</f>
        <v>0</v>
      </c>
      <c r="H408" s="331" cm="1">
        <f t="array" aca="1" ref="H408" ca="1">IF($B408="","",IFERROR(INDEX(INDIRECT("vd_emp_"&amp;$A408&amp;"_"&amp;H$1&amp;"_tab"),$B408+1,$C408+1)*IF($A408=2020,1,INDEX(INDIRECT("vd_ml_"&amp;$A408&amp;"_"&amp;H$1&amp;"_tab"),$B408+1,$C408+1)),0))</f>
        <v>0</v>
      </c>
      <c r="I408" s="331">
        <f ca="1"/>
        <v>0</v>
      </c>
      <c r="J408" s="25" cm="1">
        <f t="array" aca="1" ref="J408" ca="1">IF(A408="","",SUMPRODUCT(TRANSPOSE(F408:H408),pass_per_van_by_vptype)*2)</f>
        <v>0</v>
      </c>
      <c r="K408" s="25" cm="1">
        <f t="array" aca="1" ref="K408" ca="1">IF(A408="","",SUMPRODUCT(TRANSPOSE(F408:H408),pass_per_van_by_vptype,rt_miles_avg_by_vanpool_type))</f>
        <v>0</v>
      </c>
    </row>
    <row r="409" spans="1:11" x14ac:dyDescent="0.45">
      <c r="A409" s="331">
        <v>2050</v>
      </c>
      <c r="B409" s="331">
        <v>9</v>
      </c>
      <c r="C409" s="331">
        <v>10</v>
      </c>
      <c r="D409" s="331" t="s">
        <v>160</v>
      </c>
      <c r="E409" s="331" t="s">
        <v>161</v>
      </c>
      <c r="F409" s="331" cm="1">
        <f t="array" aca="1" ref="F409" ca="1">IF($B409="","",IFERROR(INDEX(INDIRECT("vd_emp_"&amp;$A409&amp;"_"&amp;F$1&amp;"_tab"),$B409+1,$C409+1)*IF($A409=2020,1,INDEX(INDIRECT("vd_ml_"&amp;$A409&amp;"_"&amp;F$1&amp;"_tab"),$B409+1,$C409+1)),0))</f>
        <v>0</v>
      </c>
      <c r="G409" s="331" cm="1">
        <f t="array" aca="1" ref="G409" ca="1">IF($B409="","",IFERROR(INDEX(INDIRECT("vd_emp_"&amp;$A409&amp;"_"&amp;G$1&amp;"_tab"),$B409+1,$C409+1)*IF($A409=2020,1,INDEX(INDIRECT("vd_ml_"&amp;$A409&amp;"_"&amp;G$1&amp;"_tab"),$B409+1,$C409+1)),0))</f>
        <v>0</v>
      </c>
      <c r="H409" s="331" cm="1">
        <f t="array" aca="1" ref="H409" ca="1">IF($B409="","",IFERROR(INDEX(INDIRECT("vd_emp_"&amp;$A409&amp;"_"&amp;H$1&amp;"_tab"),$B409+1,$C409+1)*IF($A409=2020,1,INDEX(INDIRECT("vd_ml_"&amp;$A409&amp;"_"&amp;H$1&amp;"_tab"),$B409+1,$C409+1)),0))</f>
        <v>0</v>
      </c>
      <c r="I409" s="331">
        <f ca="1"/>
        <v>0</v>
      </c>
      <c r="J409" s="25" cm="1">
        <f t="array" aca="1" ref="J409" ca="1">IF(A409="","",SUMPRODUCT(TRANSPOSE(F409:H409),pass_per_van_by_vptype)*2)</f>
        <v>0</v>
      </c>
      <c r="K409" s="25" cm="1">
        <f t="array" aca="1" ref="K409" ca="1">IF(A409="","",SUMPRODUCT(TRANSPOSE(F409:H409),pass_per_van_by_vptype,rt_miles_avg_by_vanpool_type))</f>
        <v>0</v>
      </c>
    </row>
    <row r="410" spans="1:11" x14ac:dyDescent="0.45">
      <c r="A410" s="331">
        <v>2050</v>
      </c>
      <c r="B410" s="331">
        <v>9</v>
      </c>
      <c r="C410" s="331">
        <v>11</v>
      </c>
      <c r="D410" s="331" t="s">
        <v>160</v>
      </c>
      <c r="E410" s="331" t="s">
        <v>162</v>
      </c>
      <c r="F410" s="331" cm="1">
        <f t="array" aca="1" ref="F410" ca="1">IF($B410="","",IFERROR(INDEX(INDIRECT("vd_emp_"&amp;$A410&amp;"_"&amp;F$1&amp;"_tab"),$B410+1,$C410+1)*IF($A410=2020,1,INDEX(INDIRECT("vd_ml_"&amp;$A410&amp;"_"&amp;F$1&amp;"_tab"),$B410+1,$C410+1)),0))</f>
        <v>0</v>
      </c>
      <c r="G410" s="331" cm="1">
        <f t="array" aca="1" ref="G410" ca="1">IF($B410="","",IFERROR(INDEX(INDIRECT("vd_emp_"&amp;$A410&amp;"_"&amp;G$1&amp;"_tab"),$B410+1,$C410+1)*IF($A410=2020,1,INDEX(INDIRECT("vd_ml_"&amp;$A410&amp;"_"&amp;G$1&amp;"_tab"),$B410+1,$C410+1)),0))</f>
        <v>0</v>
      </c>
      <c r="H410" s="331" cm="1">
        <f t="array" aca="1" ref="H410" ca="1">IF($B410="","",IFERROR(INDEX(INDIRECT("vd_emp_"&amp;$A410&amp;"_"&amp;H$1&amp;"_tab"),$B410+1,$C410+1)*IF($A410=2020,1,INDEX(INDIRECT("vd_ml_"&amp;$A410&amp;"_"&amp;H$1&amp;"_tab"),$B410+1,$C410+1)),0))</f>
        <v>0</v>
      </c>
      <c r="I410" s="331">
        <f ca="1"/>
        <v>0</v>
      </c>
      <c r="J410" s="25" cm="1">
        <f t="array" aca="1" ref="J410" ca="1">IF(A410="","",SUMPRODUCT(TRANSPOSE(F410:H410),pass_per_van_by_vptype)*2)</f>
        <v>0</v>
      </c>
      <c r="K410" s="25" cm="1">
        <f t="array" aca="1" ref="K410" ca="1">IF(A410="","",SUMPRODUCT(TRANSPOSE(F410:H410),pass_per_van_by_vptype,rt_miles_avg_by_vanpool_type))</f>
        <v>0</v>
      </c>
    </row>
    <row r="411" spans="1:11" x14ac:dyDescent="0.45">
      <c r="A411" s="331">
        <v>2050</v>
      </c>
      <c r="B411" s="331">
        <v>10</v>
      </c>
      <c r="C411" s="331">
        <v>0</v>
      </c>
      <c r="D411" s="331" t="s">
        <v>161</v>
      </c>
      <c r="E411" s="331" t="s">
        <v>151</v>
      </c>
      <c r="F411" s="331" cm="1">
        <f t="array" aca="1" ref="F411" ca="1">IF($B411="","",IFERROR(INDEX(INDIRECT("vd_emp_"&amp;$A411&amp;"_"&amp;F$1&amp;"_tab"),$B411+1,$C411+1)*IF($A411=2020,1,INDEX(INDIRECT("vd_ml_"&amp;$A411&amp;"_"&amp;F$1&amp;"_tab"),$B411+1,$C411+1)),0))</f>
        <v>1.4353510341204447</v>
      </c>
      <c r="G411" s="331" cm="1">
        <f t="array" aca="1" ref="G411" ca="1">IF($B411="","",IFERROR(INDEX(INDIRECT("vd_emp_"&amp;$A411&amp;"_"&amp;G$1&amp;"_tab"),$B411+1,$C411+1)*IF($A411=2020,1,INDEX(INDIRECT("vd_ml_"&amp;$A411&amp;"_"&amp;G$1&amp;"_tab"),$B411+1,$C411+1)),0))</f>
        <v>0</v>
      </c>
      <c r="H411" s="331" cm="1">
        <f t="array" aca="1" ref="H411" ca="1">IF($B411="","",IFERROR(INDEX(INDIRECT("vd_emp_"&amp;$A411&amp;"_"&amp;H$1&amp;"_tab"),$B411+1,$C411+1)*IF($A411=2020,1,INDEX(INDIRECT("vd_ml_"&amp;$A411&amp;"_"&amp;H$1&amp;"_tab"),$B411+1,$C411+1)),0))</f>
        <v>0</v>
      </c>
      <c r="I411" s="331">
        <f ca="1"/>
        <v>1.4353510341204447</v>
      </c>
      <c r="J411" s="25" cm="1">
        <f t="array" aca="1" ref="J411" ca="1">IF(A411="","",SUMPRODUCT(TRANSPOSE(F411:H411),pass_per_van_by_vptype)*2)</f>
        <v>14.776561172313633</v>
      </c>
      <c r="K411" s="25" cm="1">
        <f t="array" aca="1" ref="K411" ca="1">IF(A411="","",SUMPRODUCT(TRANSPOSE(F411:H411),pass_per_van_by_vptype,rt_miles_avg_by_vanpool_type))</f>
        <v>672.92272611442968</v>
      </c>
    </row>
    <row r="412" spans="1:11" x14ac:dyDescent="0.45">
      <c r="A412" s="331">
        <v>2050</v>
      </c>
      <c r="B412" s="331">
        <v>10</v>
      </c>
      <c r="C412" s="331">
        <v>1</v>
      </c>
      <c r="D412" s="331" t="s">
        <v>161</v>
      </c>
      <c r="E412" s="331" t="s">
        <v>152</v>
      </c>
      <c r="F412" s="331" cm="1">
        <f t="array" aca="1" ref="F412" ca="1">IF($B412="","",IFERROR(INDEX(INDIRECT("vd_emp_"&amp;$A412&amp;"_"&amp;F$1&amp;"_tab"),$B412+1,$C412+1)*IF($A412=2020,1,INDEX(INDIRECT("vd_ml_"&amp;$A412&amp;"_"&amp;F$1&amp;"_tab"),$B412+1,$C412+1)),0))</f>
        <v>0</v>
      </c>
      <c r="G412" s="331" cm="1">
        <f t="array" aca="1" ref="G412" ca="1">IF($B412="","",IFERROR(INDEX(INDIRECT("vd_emp_"&amp;$A412&amp;"_"&amp;G$1&amp;"_tab"),$B412+1,$C412+1)*IF($A412=2020,1,INDEX(INDIRECT("vd_ml_"&amp;$A412&amp;"_"&amp;G$1&amp;"_tab"),$B412+1,$C412+1)),0))</f>
        <v>0</v>
      </c>
      <c r="H412" s="331" cm="1">
        <f t="array" aca="1" ref="H412" ca="1">IF($B412="","",IFERROR(INDEX(INDIRECT("vd_emp_"&amp;$A412&amp;"_"&amp;H$1&amp;"_tab"),$B412+1,$C412+1)*IF($A412=2020,1,INDEX(INDIRECT("vd_ml_"&amp;$A412&amp;"_"&amp;H$1&amp;"_tab"),$B412+1,$C412+1)),0))</f>
        <v>1.4702399219319509</v>
      </c>
      <c r="I412" s="331">
        <f ca="1"/>
        <v>1.4702399219319509</v>
      </c>
      <c r="J412" s="25" cm="1">
        <f t="array" aca="1" ref="J412" ca="1">IF(A412="","",SUMPRODUCT(TRANSPOSE(F412:H412),pass_per_van_by_vptype)*2)</f>
        <v>16.152401020868592</v>
      </c>
      <c r="K412" s="25" cm="1">
        <f t="array" aca="1" ref="K412" ca="1">IF(A412="","",SUMPRODUCT(TRANSPOSE(F412:H412),pass_per_van_by_vptype,rt_miles_avg_by_vanpool_type))</f>
        <v>660.50177692323939</v>
      </c>
    </row>
    <row r="413" spans="1:11" x14ac:dyDescent="0.45">
      <c r="A413" s="331">
        <v>2050</v>
      </c>
      <c r="B413" s="331">
        <v>10</v>
      </c>
      <c r="C413" s="331">
        <v>2</v>
      </c>
      <c r="D413" s="331" t="s">
        <v>161</v>
      </c>
      <c r="E413" s="331" t="s">
        <v>153</v>
      </c>
      <c r="F413" s="331" cm="1">
        <f t="array" aca="1" ref="F413" ca="1">IF($B413="","",IFERROR(INDEX(INDIRECT("vd_emp_"&amp;$A413&amp;"_"&amp;F$1&amp;"_tab"),$B413+1,$C413+1)*IF($A413=2020,1,INDEX(INDIRECT("vd_ml_"&amp;$A413&amp;"_"&amp;F$1&amp;"_tab"),$B413+1,$C413+1)),0))</f>
        <v>0</v>
      </c>
      <c r="G413" s="331" cm="1">
        <f t="array" aca="1" ref="G413" ca="1">IF($B413="","",IFERROR(INDEX(INDIRECT("vd_emp_"&amp;$A413&amp;"_"&amp;G$1&amp;"_tab"),$B413+1,$C413+1)*IF($A413=2020,1,INDEX(INDIRECT("vd_ml_"&amp;$A413&amp;"_"&amp;G$1&amp;"_tab"),$B413+1,$C413+1)),0))</f>
        <v>0</v>
      </c>
      <c r="H413" s="331" cm="1">
        <f t="array" aca="1" ref="H413" ca="1">IF($B413="","",IFERROR(INDEX(INDIRECT("vd_emp_"&amp;$A413&amp;"_"&amp;H$1&amp;"_tab"),$B413+1,$C413+1)*IF($A413=2020,1,INDEX(INDIRECT("vd_ml_"&amp;$A413&amp;"_"&amp;H$1&amp;"_tab"),$B413+1,$C413+1)),0))</f>
        <v>0</v>
      </c>
      <c r="I413" s="331">
        <f ca="1"/>
        <v>0</v>
      </c>
      <c r="J413" s="25" cm="1">
        <f t="array" aca="1" ref="J413" ca="1">IF(A413="","",SUMPRODUCT(TRANSPOSE(F413:H413),pass_per_van_by_vptype)*2)</f>
        <v>0</v>
      </c>
      <c r="K413" s="25" cm="1">
        <f t="array" aca="1" ref="K413" ca="1">IF(A413="","",SUMPRODUCT(TRANSPOSE(F413:H413),pass_per_van_by_vptype,rt_miles_avg_by_vanpool_type))</f>
        <v>0</v>
      </c>
    </row>
    <row r="414" spans="1:11" x14ac:dyDescent="0.45">
      <c r="A414" s="331">
        <v>2050</v>
      </c>
      <c r="B414" s="331">
        <v>10</v>
      </c>
      <c r="C414" s="331">
        <v>3</v>
      </c>
      <c r="D414" s="331" t="s">
        <v>161</v>
      </c>
      <c r="E414" s="331" t="s">
        <v>154</v>
      </c>
      <c r="F414" s="331" cm="1">
        <f t="array" aca="1" ref="F414" ca="1">IF($B414="","",IFERROR(INDEX(INDIRECT("vd_emp_"&amp;$A414&amp;"_"&amp;F$1&amp;"_tab"),$B414+1,$C414+1)*IF($A414=2020,1,INDEX(INDIRECT("vd_ml_"&amp;$A414&amp;"_"&amp;F$1&amp;"_tab"),$B414+1,$C414+1)),0))</f>
        <v>0</v>
      </c>
      <c r="G414" s="331" cm="1">
        <f t="array" aca="1" ref="G414" ca="1">IF($B414="","",IFERROR(INDEX(INDIRECT("vd_emp_"&amp;$A414&amp;"_"&amp;G$1&amp;"_tab"),$B414+1,$C414+1)*IF($A414=2020,1,INDEX(INDIRECT("vd_ml_"&amp;$A414&amp;"_"&amp;G$1&amp;"_tab"),$B414+1,$C414+1)),0))</f>
        <v>0</v>
      </c>
      <c r="H414" s="331" cm="1">
        <f t="array" aca="1" ref="H414" ca="1">IF($B414="","",IFERROR(INDEX(INDIRECT("vd_emp_"&amp;$A414&amp;"_"&amp;H$1&amp;"_tab"),$B414+1,$C414+1)*IF($A414=2020,1,INDEX(INDIRECT("vd_ml_"&amp;$A414&amp;"_"&amp;H$1&amp;"_tab"),$B414+1,$C414+1)),0))</f>
        <v>0</v>
      </c>
      <c r="I414" s="331">
        <f ca="1"/>
        <v>0</v>
      </c>
      <c r="J414" s="25" cm="1">
        <f t="array" aca="1" ref="J414" ca="1">IF(A414="","",SUMPRODUCT(TRANSPOSE(F414:H414),pass_per_van_by_vptype)*2)</f>
        <v>0</v>
      </c>
      <c r="K414" s="25" cm="1">
        <f t="array" aca="1" ref="K414" ca="1">IF(A414="","",SUMPRODUCT(TRANSPOSE(F414:H414),pass_per_van_by_vptype,rt_miles_avg_by_vanpool_type))</f>
        <v>0</v>
      </c>
    </row>
    <row r="415" spans="1:11" x14ac:dyDescent="0.45">
      <c r="A415" s="331">
        <v>2050</v>
      </c>
      <c r="B415" s="331">
        <v>10</v>
      </c>
      <c r="C415" s="331">
        <v>4</v>
      </c>
      <c r="D415" s="331" t="s">
        <v>161</v>
      </c>
      <c r="E415" s="331" t="s">
        <v>155</v>
      </c>
      <c r="F415" s="331" cm="1">
        <f t="array" aca="1" ref="F415" ca="1">IF($B415="","",IFERROR(INDEX(INDIRECT("vd_emp_"&amp;$A415&amp;"_"&amp;F$1&amp;"_tab"),$B415+1,$C415+1)*IF($A415=2020,1,INDEX(INDIRECT("vd_ml_"&amp;$A415&amp;"_"&amp;F$1&amp;"_tab"),$B415+1,$C415+1)),0))</f>
        <v>0</v>
      </c>
      <c r="G415" s="331" cm="1">
        <f t="array" aca="1" ref="G415" ca="1">IF($B415="","",IFERROR(INDEX(INDIRECT("vd_emp_"&amp;$A415&amp;"_"&amp;G$1&amp;"_tab"),$B415+1,$C415+1)*IF($A415=2020,1,INDEX(INDIRECT("vd_ml_"&amp;$A415&amp;"_"&amp;G$1&amp;"_tab"),$B415+1,$C415+1)),0))</f>
        <v>0</v>
      </c>
      <c r="H415" s="331" cm="1">
        <f t="array" aca="1" ref="H415" ca="1">IF($B415="","",IFERROR(INDEX(INDIRECT("vd_emp_"&amp;$A415&amp;"_"&amp;H$1&amp;"_tab"),$B415+1,$C415+1)*IF($A415=2020,1,INDEX(INDIRECT("vd_ml_"&amp;$A415&amp;"_"&amp;H$1&amp;"_tab"),$B415+1,$C415+1)),0))</f>
        <v>0</v>
      </c>
      <c r="I415" s="331">
        <f ca="1"/>
        <v>0</v>
      </c>
      <c r="J415" s="25" cm="1">
        <f t="array" aca="1" ref="J415" ca="1">IF(A415="","",SUMPRODUCT(TRANSPOSE(F415:H415),pass_per_van_by_vptype)*2)</f>
        <v>0</v>
      </c>
      <c r="K415" s="25" cm="1">
        <f t="array" aca="1" ref="K415" ca="1">IF(A415="","",SUMPRODUCT(TRANSPOSE(F415:H415),pass_per_van_by_vptype,rt_miles_avg_by_vanpool_type))</f>
        <v>0</v>
      </c>
    </row>
    <row r="416" spans="1:11" x14ac:dyDescent="0.45">
      <c r="A416" s="331">
        <v>2050</v>
      </c>
      <c r="B416" s="331">
        <v>10</v>
      </c>
      <c r="C416" s="331">
        <v>5</v>
      </c>
      <c r="D416" s="331" t="s">
        <v>161</v>
      </c>
      <c r="E416" s="331" t="s">
        <v>156</v>
      </c>
      <c r="F416" s="331" cm="1">
        <f t="array" aca="1" ref="F416" ca="1">IF($B416="","",IFERROR(INDEX(INDIRECT("vd_emp_"&amp;$A416&amp;"_"&amp;F$1&amp;"_tab"),$B416+1,$C416+1)*IF($A416=2020,1,INDEX(INDIRECT("vd_ml_"&amp;$A416&amp;"_"&amp;F$1&amp;"_tab"),$B416+1,$C416+1)),0))</f>
        <v>0</v>
      </c>
      <c r="G416" s="331" cm="1">
        <f t="array" aca="1" ref="G416" ca="1">IF($B416="","",IFERROR(INDEX(INDIRECT("vd_emp_"&amp;$A416&amp;"_"&amp;G$1&amp;"_tab"),$B416+1,$C416+1)*IF($A416=2020,1,INDEX(INDIRECT("vd_ml_"&amp;$A416&amp;"_"&amp;G$1&amp;"_tab"),$B416+1,$C416+1)),0))</f>
        <v>0</v>
      </c>
      <c r="H416" s="331" cm="1">
        <f t="array" aca="1" ref="H416" ca="1">IF($B416="","",IFERROR(INDEX(INDIRECT("vd_emp_"&amp;$A416&amp;"_"&amp;H$1&amp;"_tab"),$B416+1,$C416+1)*IF($A416=2020,1,INDEX(INDIRECT("vd_ml_"&amp;$A416&amp;"_"&amp;H$1&amp;"_tab"),$B416+1,$C416+1)),0))</f>
        <v>0</v>
      </c>
      <c r="I416" s="331">
        <f ca="1"/>
        <v>0</v>
      </c>
      <c r="J416" s="25" cm="1">
        <f t="array" aca="1" ref="J416" ca="1">IF(A416="","",SUMPRODUCT(TRANSPOSE(F416:H416),pass_per_van_by_vptype)*2)</f>
        <v>0</v>
      </c>
      <c r="K416" s="25" cm="1">
        <f t="array" aca="1" ref="K416" ca="1">IF(A416="","",SUMPRODUCT(TRANSPOSE(F416:H416),pass_per_van_by_vptype,rt_miles_avg_by_vanpool_type))</f>
        <v>0</v>
      </c>
    </row>
    <row r="417" spans="1:11" x14ac:dyDescent="0.45">
      <c r="A417" s="331">
        <v>2050</v>
      </c>
      <c r="B417" s="331">
        <v>10</v>
      </c>
      <c r="C417" s="331">
        <v>6</v>
      </c>
      <c r="D417" s="331" t="s">
        <v>161</v>
      </c>
      <c r="E417" s="331" t="s">
        <v>157</v>
      </c>
      <c r="F417" s="331" cm="1">
        <f t="array" aca="1" ref="F417" ca="1">IF($B417="","",IFERROR(INDEX(INDIRECT("vd_emp_"&amp;$A417&amp;"_"&amp;F$1&amp;"_tab"),$B417+1,$C417+1)*IF($A417=2020,1,INDEX(INDIRECT("vd_ml_"&amp;$A417&amp;"_"&amp;F$1&amp;"_tab"),$B417+1,$C417+1)),0))</f>
        <v>0</v>
      </c>
      <c r="G417" s="331" cm="1">
        <f t="array" aca="1" ref="G417" ca="1">IF($B417="","",IFERROR(INDEX(INDIRECT("vd_emp_"&amp;$A417&amp;"_"&amp;G$1&amp;"_tab"),$B417+1,$C417+1)*IF($A417=2020,1,INDEX(INDIRECT("vd_ml_"&amp;$A417&amp;"_"&amp;G$1&amp;"_tab"),$B417+1,$C417+1)),0))</f>
        <v>0</v>
      </c>
      <c r="H417" s="331" cm="1">
        <f t="array" aca="1" ref="H417" ca="1">IF($B417="","",IFERROR(INDEX(INDIRECT("vd_emp_"&amp;$A417&amp;"_"&amp;H$1&amp;"_tab"),$B417+1,$C417+1)*IF($A417=2020,1,INDEX(INDIRECT("vd_ml_"&amp;$A417&amp;"_"&amp;H$1&amp;"_tab"),$B417+1,$C417+1)),0))</f>
        <v>0</v>
      </c>
      <c r="I417" s="331">
        <f ca="1"/>
        <v>0</v>
      </c>
      <c r="J417" s="25" cm="1">
        <f t="array" aca="1" ref="J417" ca="1">IF(A417="","",SUMPRODUCT(TRANSPOSE(F417:H417),pass_per_van_by_vptype)*2)</f>
        <v>0</v>
      </c>
      <c r="K417" s="25" cm="1">
        <f t="array" aca="1" ref="K417" ca="1">IF(A417="","",SUMPRODUCT(TRANSPOSE(F417:H417),pass_per_van_by_vptype,rt_miles_avg_by_vanpool_type))</f>
        <v>0</v>
      </c>
    </row>
    <row r="418" spans="1:11" x14ac:dyDescent="0.45">
      <c r="A418" s="331">
        <v>2050</v>
      </c>
      <c r="B418" s="331">
        <v>10</v>
      </c>
      <c r="C418" s="331">
        <v>7</v>
      </c>
      <c r="D418" s="331" t="s">
        <v>161</v>
      </c>
      <c r="E418" s="331" t="s">
        <v>158</v>
      </c>
      <c r="F418" s="331" cm="1">
        <f t="array" aca="1" ref="F418" ca="1">IF($B418="","",IFERROR(INDEX(INDIRECT("vd_emp_"&amp;$A418&amp;"_"&amp;F$1&amp;"_tab"),$B418+1,$C418+1)*IF($A418=2020,1,INDEX(INDIRECT("vd_ml_"&amp;$A418&amp;"_"&amp;F$1&amp;"_tab"),$B418+1,$C418+1)),0))</f>
        <v>0</v>
      </c>
      <c r="G418" s="331" cm="1">
        <f t="array" aca="1" ref="G418" ca="1">IF($B418="","",IFERROR(INDEX(INDIRECT("vd_emp_"&amp;$A418&amp;"_"&amp;G$1&amp;"_tab"),$B418+1,$C418+1)*IF($A418=2020,1,INDEX(INDIRECT("vd_ml_"&amp;$A418&amp;"_"&amp;G$1&amp;"_tab"),$B418+1,$C418+1)),0))</f>
        <v>0</v>
      </c>
      <c r="H418" s="331" cm="1">
        <f t="array" aca="1" ref="H418" ca="1">IF($B418="","",IFERROR(INDEX(INDIRECT("vd_emp_"&amp;$A418&amp;"_"&amp;H$1&amp;"_tab"),$B418+1,$C418+1)*IF($A418=2020,1,INDEX(INDIRECT("vd_ml_"&amp;$A418&amp;"_"&amp;H$1&amp;"_tab"),$B418+1,$C418+1)),0))</f>
        <v>0</v>
      </c>
      <c r="I418" s="331">
        <f ca="1"/>
        <v>0</v>
      </c>
      <c r="J418" s="25" cm="1">
        <f t="array" aca="1" ref="J418" ca="1">IF(A418="","",SUMPRODUCT(TRANSPOSE(F418:H418),pass_per_van_by_vptype)*2)</f>
        <v>0</v>
      </c>
      <c r="K418" s="25" cm="1">
        <f t="array" aca="1" ref="K418" ca="1">IF(A418="","",SUMPRODUCT(TRANSPOSE(F418:H418),pass_per_van_by_vptype,rt_miles_avg_by_vanpool_type))</f>
        <v>0</v>
      </c>
    </row>
    <row r="419" spans="1:11" x14ac:dyDescent="0.45">
      <c r="A419" s="331">
        <v>2050</v>
      </c>
      <c r="B419" s="331">
        <v>10</v>
      </c>
      <c r="C419" s="331">
        <v>8</v>
      </c>
      <c r="D419" s="331" t="s">
        <v>161</v>
      </c>
      <c r="E419" s="331" t="s">
        <v>159</v>
      </c>
      <c r="F419" s="331" cm="1">
        <f t="array" aca="1" ref="F419" ca="1">IF($B419="","",IFERROR(INDEX(INDIRECT("vd_emp_"&amp;$A419&amp;"_"&amp;F$1&amp;"_tab"),$B419+1,$C419+1)*IF($A419=2020,1,INDEX(INDIRECT("vd_ml_"&amp;$A419&amp;"_"&amp;F$1&amp;"_tab"),$B419+1,$C419+1)),0))</f>
        <v>0</v>
      </c>
      <c r="G419" s="331" cm="1">
        <f t="array" aca="1" ref="G419" ca="1">IF($B419="","",IFERROR(INDEX(INDIRECT("vd_emp_"&amp;$A419&amp;"_"&amp;G$1&amp;"_tab"),$B419+1,$C419+1)*IF($A419=2020,1,INDEX(INDIRECT("vd_ml_"&amp;$A419&amp;"_"&amp;G$1&amp;"_tab"),$B419+1,$C419+1)),0))</f>
        <v>0</v>
      </c>
      <c r="H419" s="331" cm="1">
        <f t="array" aca="1" ref="H419" ca="1">IF($B419="","",IFERROR(INDEX(INDIRECT("vd_emp_"&amp;$A419&amp;"_"&amp;H$1&amp;"_tab"),$B419+1,$C419+1)*IF($A419=2020,1,INDEX(INDIRECT("vd_ml_"&amp;$A419&amp;"_"&amp;H$1&amp;"_tab"),$B419+1,$C419+1)),0))</f>
        <v>0</v>
      </c>
      <c r="I419" s="331">
        <f ca="1"/>
        <v>0</v>
      </c>
      <c r="J419" s="25" cm="1">
        <f t="array" aca="1" ref="J419" ca="1">IF(A419="","",SUMPRODUCT(TRANSPOSE(F419:H419),pass_per_van_by_vptype)*2)</f>
        <v>0</v>
      </c>
      <c r="K419" s="25" cm="1">
        <f t="array" aca="1" ref="K419" ca="1">IF(A419="","",SUMPRODUCT(TRANSPOSE(F419:H419),pass_per_van_by_vptype,rt_miles_avg_by_vanpool_type))</f>
        <v>0</v>
      </c>
    </row>
    <row r="420" spans="1:11" x14ac:dyDescent="0.45">
      <c r="A420" s="331">
        <v>2050</v>
      </c>
      <c r="B420" s="331">
        <v>10</v>
      </c>
      <c r="C420" s="331">
        <v>9</v>
      </c>
      <c r="D420" s="331" t="s">
        <v>161</v>
      </c>
      <c r="E420" s="331" t="s">
        <v>160</v>
      </c>
      <c r="F420" s="331" cm="1">
        <f t="array" aca="1" ref="F420" ca="1">IF($B420="","",IFERROR(INDEX(INDIRECT("vd_emp_"&amp;$A420&amp;"_"&amp;F$1&amp;"_tab"),$B420+1,$C420+1)*IF($A420=2020,1,INDEX(INDIRECT("vd_ml_"&amp;$A420&amp;"_"&amp;F$1&amp;"_tab"),$B420+1,$C420+1)),0))</f>
        <v>0</v>
      </c>
      <c r="G420" s="331" cm="1">
        <f t="array" aca="1" ref="G420" ca="1">IF($B420="","",IFERROR(INDEX(INDIRECT("vd_emp_"&amp;$A420&amp;"_"&amp;G$1&amp;"_tab"),$B420+1,$C420+1)*IF($A420=2020,1,INDEX(INDIRECT("vd_ml_"&amp;$A420&amp;"_"&amp;G$1&amp;"_tab"),$B420+1,$C420+1)),0))</f>
        <v>0</v>
      </c>
      <c r="H420" s="331" cm="1">
        <f t="array" aca="1" ref="H420" ca="1">IF($B420="","",IFERROR(INDEX(INDIRECT("vd_emp_"&amp;$A420&amp;"_"&amp;H$1&amp;"_tab"),$B420+1,$C420+1)*IF($A420=2020,1,INDEX(INDIRECT("vd_ml_"&amp;$A420&amp;"_"&amp;H$1&amp;"_tab"),$B420+1,$C420+1)),0))</f>
        <v>0</v>
      </c>
      <c r="I420" s="331">
        <f ca="1"/>
        <v>0</v>
      </c>
      <c r="J420" s="25" cm="1">
        <f t="array" aca="1" ref="J420" ca="1">IF(A420="","",SUMPRODUCT(TRANSPOSE(F420:H420),pass_per_van_by_vptype)*2)</f>
        <v>0</v>
      </c>
      <c r="K420" s="25" cm="1">
        <f t="array" aca="1" ref="K420" ca="1">IF(A420="","",SUMPRODUCT(TRANSPOSE(F420:H420),pass_per_van_by_vptype,rt_miles_avg_by_vanpool_type))</f>
        <v>0</v>
      </c>
    </row>
    <row r="421" spans="1:11" x14ac:dyDescent="0.45">
      <c r="A421" s="331">
        <v>2050</v>
      </c>
      <c r="B421" s="331">
        <v>10</v>
      </c>
      <c r="C421" s="331">
        <v>10</v>
      </c>
      <c r="D421" s="331" t="s">
        <v>161</v>
      </c>
      <c r="E421" s="331" t="s">
        <v>161</v>
      </c>
      <c r="F421" s="331" cm="1">
        <f t="array" aca="1" ref="F421" ca="1">IF($B421="","",IFERROR(INDEX(INDIRECT("vd_emp_"&amp;$A421&amp;"_"&amp;F$1&amp;"_tab"),$B421+1,$C421+1)*IF($A421=2020,1,INDEX(INDIRECT("vd_ml_"&amp;$A421&amp;"_"&amp;F$1&amp;"_tab"),$B421+1,$C421+1)),0))</f>
        <v>0</v>
      </c>
      <c r="G421" s="331" cm="1">
        <f t="array" aca="1" ref="G421" ca="1">IF($B421="","",IFERROR(INDEX(INDIRECT("vd_emp_"&amp;$A421&amp;"_"&amp;G$1&amp;"_tab"),$B421+1,$C421+1)*IF($A421=2020,1,INDEX(INDIRECT("vd_ml_"&amp;$A421&amp;"_"&amp;G$1&amp;"_tab"),$B421+1,$C421+1)),0))</f>
        <v>0</v>
      </c>
      <c r="H421" s="331" cm="1">
        <f t="array" aca="1" ref="H421" ca="1">IF($B421="","",IFERROR(INDEX(INDIRECT("vd_emp_"&amp;$A421&amp;"_"&amp;H$1&amp;"_tab"),$B421+1,$C421+1)*IF($A421=2020,1,INDEX(INDIRECT("vd_ml_"&amp;$A421&amp;"_"&amp;H$1&amp;"_tab"),$B421+1,$C421+1)),0))</f>
        <v>0</v>
      </c>
      <c r="I421" s="331">
        <f ca="1"/>
        <v>0</v>
      </c>
      <c r="J421" s="25" cm="1">
        <f t="array" aca="1" ref="J421" ca="1">IF(A421="","",SUMPRODUCT(TRANSPOSE(F421:H421),pass_per_van_by_vptype)*2)</f>
        <v>0</v>
      </c>
      <c r="K421" s="25" cm="1">
        <f t="array" aca="1" ref="K421" ca="1">IF(A421="","",SUMPRODUCT(TRANSPOSE(F421:H421),pass_per_van_by_vptype,rt_miles_avg_by_vanpool_type))</f>
        <v>0</v>
      </c>
    </row>
    <row r="422" spans="1:11" x14ac:dyDescent="0.45">
      <c r="A422" s="331">
        <v>2050</v>
      </c>
      <c r="B422" s="331">
        <v>10</v>
      </c>
      <c r="C422" s="331">
        <v>11</v>
      </c>
      <c r="D422" s="331" t="s">
        <v>161</v>
      </c>
      <c r="E422" s="331" t="s">
        <v>162</v>
      </c>
      <c r="F422" s="331" cm="1">
        <f t="array" aca="1" ref="F422" ca="1">IF($B422="","",IFERROR(INDEX(INDIRECT("vd_emp_"&amp;$A422&amp;"_"&amp;F$1&amp;"_tab"),$B422+1,$C422+1)*IF($A422=2020,1,INDEX(INDIRECT("vd_ml_"&amp;$A422&amp;"_"&amp;F$1&amp;"_tab"),$B422+1,$C422+1)),0))</f>
        <v>0</v>
      </c>
      <c r="G422" s="331" cm="1">
        <f t="array" aca="1" ref="G422" ca="1">IF($B422="","",IFERROR(INDEX(INDIRECT("vd_emp_"&amp;$A422&amp;"_"&amp;G$1&amp;"_tab"),$B422+1,$C422+1)*IF($A422=2020,1,INDEX(INDIRECT("vd_ml_"&amp;$A422&amp;"_"&amp;G$1&amp;"_tab"),$B422+1,$C422+1)),0))</f>
        <v>0</v>
      </c>
      <c r="H422" s="331" cm="1">
        <f t="array" aca="1" ref="H422" ca="1">IF($B422="","",IFERROR(INDEX(INDIRECT("vd_emp_"&amp;$A422&amp;"_"&amp;H$1&amp;"_tab"),$B422+1,$C422+1)*IF($A422=2020,1,INDEX(INDIRECT("vd_ml_"&amp;$A422&amp;"_"&amp;H$1&amp;"_tab"),$B422+1,$C422+1)),0))</f>
        <v>0</v>
      </c>
      <c r="I422" s="331">
        <f ca="1"/>
        <v>0</v>
      </c>
      <c r="J422" s="25" cm="1">
        <f t="array" aca="1" ref="J422" ca="1">IF(A422="","",SUMPRODUCT(TRANSPOSE(F422:H422),pass_per_van_by_vptype)*2)</f>
        <v>0</v>
      </c>
      <c r="K422" s="25" cm="1">
        <f t="array" aca="1" ref="K422" ca="1">IF(A422="","",SUMPRODUCT(TRANSPOSE(F422:H422),pass_per_van_by_vptype,rt_miles_avg_by_vanpool_type))</f>
        <v>0</v>
      </c>
    </row>
    <row r="423" spans="1:11" x14ac:dyDescent="0.45">
      <c r="A423" s="331">
        <v>2050</v>
      </c>
      <c r="B423" s="331">
        <v>11</v>
      </c>
      <c r="C423" s="331">
        <v>0</v>
      </c>
      <c r="D423" s="331" t="s">
        <v>162</v>
      </c>
      <c r="E423" s="331" t="s">
        <v>151</v>
      </c>
      <c r="F423" s="331" cm="1">
        <f t="array" aca="1" ref="F423" ca="1">IF($B423="","",IFERROR(INDEX(INDIRECT("vd_emp_"&amp;$A423&amp;"_"&amp;F$1&amp;"_tab"),$B423+1,$C423+1)*IF($A423=2020,1,INDEX(INDIRECT("vd_ml_"&amp;$A423&amp;"_"&amp;F$1&amp;"_tab"),$B423+1,$C423+1)),0))</f>
        <v>0</v>
      </c>
      <c r="G423" s="331" cm="1">
        <f t="array" aca="1" ref="G423" ca="1">IF($B423="","",IFERROR(INDEX(INDIRECT("vd_emp_"&amp;$A423&amp;"_"&amp;G$1&amp;"_tab"),$B423+1,$C423+1)*IF($A423=2020,1,INDEX(INDIRECT("vd_ml_"&amp;$A423&amp;"_"&amp;G$1&amp;"_tab"),$B423+1,$C423+1)),0))</f>
        <v>0</v>
      </c>
      <c r="H423" s="331" cm="1">
        <f t="array" aca="1" ref="H423" ca="1">IF($B423="","",IFERROR(INDEX(INDIRECT("vd_emp_"&amp;$A423&amp;"_"&amp;H$1&amp;"_tab"),$B423+1,$C423+1)*IF($A423=2020,1,INDEX(INDIRECT("vd_ml_"&amp;$A423&amp;"_"&amp;H$1&amp;"_tab"),$B423+1,$C423+1)),0))</f>
        <v>0</v>
      </c>
      <c r="I423" s="331">
        <f ca="1"/>
        <v>0</v>
      </c>
      <c r="J423" s="25" cm="1">
        <f t="array" aca="1" ref="J423" ca="1">IF(A423="","",SUMPRODUCT(TRANSPOSE(F423:H423),pass_per_van_by_vptype)*2)</f>
        <v>0</v>
      </c>
      <c r="K423" s="25" cm="1">
        <f t="array" aca="1" ref="K423" ca="1">IF(A423="","",SUMPRODUCT(TRANSPOSE(F423:H423),pass_per_van_by_vptype,rt_miles_avg_by_vanpool_type))</f>
        <v>0</v>
      </c>
    </row>
    <row r="424" spans="1:11" x14ac:dyDescent="0.45">
      <c r="A424" s="331">
        <v>2050</v>
      </c>
      <c r="B424" s="331">
        <v>11</v>
      </c>
      <c r="C424" s="331">
        <v>1</v>
      </c>
      <c r="D424" s="331" t="s">
        <v>162</v>
      </c>
      <c r="E424" s="331" t="s">
        <v>152</v>
      </c>
      <c r="F424" s="331" cm="1">
        <f t="array" aca="1" ref="F424" ca="1">IF($B424="","",IFERROR(INDEX(INDIRECT("vd_emp_"&amp;$A424&amp;"_"&amp;F$1&amp;"_tab"),$B424+1,$C424+1)*IF($A424=2020,1,INDEX(INDIRECT("vd_ml_"&amp;$A424&amp;"_"&amp;F$1&amp;"_tab"),$B424+1,$C424+1)),0))</f>
        <v>0</v>
      </c>
      <c r="G424" s="331" cm="1">
        <f t="array" aca="1" ref="G424" ca="1">IF($B424="","",IFERROR(INDEX(INDIRECT("vd_emp_"&amp;$A424&amp;"_"&amp;G$1&amp;"_tab"),$B424+1,$C424+1)*IF($A424=2020,1,INDEX(INDIRECT("vd_ml_"&amp;$A424&amp;"_"&amp;G$1&amp;"_tab"),$B424+1,$C424+1)),0))</f>
        <v>0</v>
      </c>
      <c r="H424" s="331" cm="1">
        <f t="array" aca="1" ref="H424" ca="1">IF($B424="","",IFERROR(INDEX(INDIRECT("vd_emp_"&amp;$A424&amp;"_"&amp;H$1&amp;"_tab"),$B424+1,$C424+1)*IF($A424=2020,1,INDEX(INDIRECT("vd_ml_"&amp;$A424&amp;"_"&amp;H$1&amp;"_tab"),$B424+1,$C424+1)),0))</f>
        <v>0</v>
      </c>
      <c r="I424" s="331">
        <f ca="1"/>
        <v>0</v>
      </c>
      <c r="J424" s="25" cm="1">
        <f t="array" aca="1" ref="J424" ca="1">IF(A424="","",SUMPRODUCT(TRANSPOSE(F424:H424),pass_per_van_by_vptype)*2)</f>
        <v>0</v>
      </c>
      <c r="K424" s="25" cm="1">
        <f t="array" aca="1" ref="K424" ca="1">IF(A424="","",SUMPRODUCT(TRANSPOSE(F424:H424),pass_per_van_by_vptype,rt_miles_avg_by_vanpool_type))</f>
        <v>0</v>
      </c>
    </row>
    <row r="425" spans="1:11" x14ac:dyDescent="0.45">
      <c r="A425" s="331">
        <v>2050</v>
      </c>
      <c r="B425" s="331">
        <v>11</v>
      </c>
      <c r="C425" s="331">
        <v>2</v>
      </c>
      <c r="D425" s="331" t="s">
        <v>162</v>
      </c>
      <c r="E425" s="331" t="s">
        <v>153</v>
      </c>
      <c r="F425" s="331" cm="1">
        <f t="array" aca="1" ref="F425" ca="1">IF($B425="","",IFERROR(INDEX(INDIRECT("vd_emp_"&amp;$A425&amp;"_"&amp;F$1&amp;"_tab"),$B425+1,$C425+1)*IF($A425=2020,1,INDEX(INDIRECT("vd_ml_"&amp;$A425&amp;"_"&amp;F$1&amp;"_tab"),$B425+1,$C425+1)),0))</f>
        <v>0</v>
      </c>
      <c r="G425" s="331" cm="1">
        <f t="array" aca="1" ref="G425" ca="1">IF($B425="","",IFERROR(INDEX(INDIRECT("vd_emp_"&amp;$A425&amp;"_"&amp;G$1&amp;"_tab"),$B425+1,$C425+1)*IF($A425=2020,1,INDEX(INDIRECT("vd_ml_"&amp;$A425&amp;"_"&amp;G$1&amp;"_tab"),$B425+1,$C425+1)),0))</f>
        <v>0</v>
      </c>
      <c r="H425" s="331" cm="1">
        <f t="array" aca="1" ref="H425" ca="1">IF($B425="","",IFERROR(INDEX(INDIRECT("vd_emp_"&amp;$A425&amp;"_"&amp;H$1&amp;"_tab"),$B425+1,$C425+1)*IF($A425=2020,1,INDEX(INDIRECT("vd_ml_"&amp;$A425&amp;"_"&amp;H$1&amp;"_tab"),$B425+1,$C425+1)),0))</f>
        <v>0</v>
      </c>
      <c r="I425" s="331">
        <f ca="1"/>
        <v>0</v>
      </c>
      <c r="J425" s="25" cm="1">
        <f t="array" aca="1" ref="J425" ca="1">IF(A425="","",SUMPRODUCT(TRANSPOSE(F425:H425),pass_per_van_by_vptype)*2)</f>
        <v>0</v>
      </c>
      <c r="K425" s="25" cm="1">
        <f t="array" aca="1" ref="K425" ca="1">IF(A425="","",SUMPRODUCT(TRANSPOSE(F425:H425),pass_per_van_by_vptype,rt_miles_avg_by_vanpool_type))</f>
        <v>0</v>
      </c>
    </row>
    <row r="426" spans="1:11" x14ac:dyDescent="0.45">
      <c r="A426" s="331">
        <v>2050</v>
      </c>
      <c r="B426" s="331">
        <v>11</v>
      </c>
      <c r="C426" s="331">
        <v>3</v>
      </c>
      <c r="D426" s="331" t="s">
        <v>162</v>
      </c>
      <c r="E426" s="331" t="s">
        <v>154</v>
      </c>
      <c r="F426" s="331" cm="1">
        <f t="array" aca="1" ref="F426" ca="1">IF($B426="","",IFERROR(INDEX(INDIRECT("vd_emp_"&amp;$A426&amp;"_"&amp;F$1&amp;"_tab"),$B426+1,$C426+1)*IF($A426=2020,1,INDEX(INDIRECT("vd_ml_"&amp;$A426&amp;"_"&amp;F$1&amp;"_tab"),$B426+1,$C426+1)),0))</f>
        <v>0</v>
      </c>
      <c r="G426" s="331" cm="1">
        <f t="array" aca="1" ref="G426" ca="1">IF($B426="","",IFERROR(INDEX(INDIRECT("vd_emp_"&amp;$A426&amp;"_"&amp;G$1&amp;"_tab"),$B426+1,$C426+1)*IF($A426=2020,1,INDEX(INDIRECT("vd_ml_"&amp;$A426&amp;"_"&amp;G$1&amp;"_tab"),$B426+1,$C426+1)),0))</f>
        <v>0</v>
      </c>
      <c r="H426" s="331" cm="1">
        <f t="array" aca="1" ref="H426" ca="1">IF($B426="","",IFERROR(INDEX(INDIRECT("vd_emp_"&amp;$A426&amp;"_"&amp;H$1&amp;"_tab"),$B426+1,$C426+1)*IF($A426=2020,1,INDEX(INDIRECT("vd_ml_"&amp;$A426&amp;"_"&amp;H$1&amp;"_tab"),$B426+1,$C426+1)),0))</f>
        <v>0</v>
      </c>
      <c r="I426" s="331">
        <f ca="1"/>
        <v>0</v>
      </c>
      <c r="J426" s="25" cm="1">
        <f t="array" aca="1" ref="J426" ca="1">IF(A426="","",SUMPRODUCT(TRANSPOSE(F426:H426),pass_per_van_by_vptype)*2)</f>
        <v>0</v>
      </c>
      <c r="K426" s="25" cm="1">
        <f t="array" aca="1" ref="K426" ca="1">IF(A426="","",SUMPRODUCT(TRANSPOSE(F426:H426),pass_per_van_by_vptype,rt_miles_avg_by_vanpool_type))</f>
        <v>0</v>
      </c>
    </row>
    <row r="427" spans="1:11" x14ac:dyDescent="0.45">
      <c r="A427" s="331">
        <v>2050</v>
      </c>
      <c r="B427" s="331">
        <v>11</v>
      </c>
      <c r="C427" s="331">
        <v>4</v>
      </c>
      <c r="D427" s="331" t="s">
        <v>162</v>
      </c>
      <c r="E427" s="331" t="s">
        <v>155</v>
      </c>
      <c r="F427" s="331" cm="1">
        <f t="array" aca="1" ref="F427" ca="1">IF($B427="","",IFERROR(INDEX(INDIRECT("vd_emp_"&amp;$A427&amp;"_"&amp;F$1&amp;"_tab"),$B427+1,$C427+1)*IF($A427=2020,1,INDEX(INDIRECT("vd_ml_"&amp;$A427&amp;"_"&amp;F$1&amp;"_tab"),$B427+1,$C427+1)),0))</f>
        <v>0</v>
      </c>
      <c r="G427" s="331" cm="1">
        <f t="array" aca="1" ref="G427" ca="1">IF($B427="","",IFERROR(INDEX(INDIRECT("vd_emp_"&amp;$A427&amp;"_"&amp;G$1&amp;"_tab"),$B427+1,$C427+1)*IF($A427=2020,1,INDEX(INDIRECT("vd_ml_"&amp;$A427&amp;"_"&amp;G$1&amp;"_tab"),$B427+1,$C427+1)),0))</f>
        <v>0</v>
      </c>
      <c r="H427" s="331" cm="1">
        <f t="array" aca="1" ref="H427" ca="1">IF($B427="","",IFERROR(INDEX(INDIRECT("vd_emp_"&amp;$A427&amp;"_"&amp;H$1&amp;"_tab"),$B427+1,$C427+1)*IF($A427=2020,1,INDEX(INDIRECT("vd_ml_"&amp;$A427&amp;"_"&amp;H$1&amp;"_tab"),$B427+1,$C427+1)),0))</f>
        <v>0</v>
      </c>
      <c r="I427" s="331">
        <f ca="1"/>
        <v>0</v>
      </c>
      <c r="J427" s="25" cm="1">
        <f t="array" aca="1" ref="J427" ca="1">IF(A427="","",SUMPRODUCT(TRANSPOSE(F427:H427),pass_per_van_by_vptype)*2)</f>
        <v>0</v>
      </c>
      <c r="K427" s="25" cm="1">
        <f t="array" aca="1" ref="K427" ca="1">IF(A427="","",SUMPRODUCT(TRANSPOSE(F427:H427),pass_per_van_by_vptype,rt_miles_avg_by_vanpool_type))</f>
        <v>0</v>
      </c>
    </row>
    <row r="428" spans="1:11" x14ac:dyDescent="0.45">
      <c r="A428" s="331">
        <v>2050</v>
      </c>
      <c r="B428" s="331">
        <v>11</v>
      </c>
      <c r="C428" s="331">
        <v>5</v>
      </c>
      <c r="D428" s="331" t="s">
        <v>162</v>
      </c>
      <c r="E428" s="331" t="s">
        <v>156</v>
      </c>
      <c r="F428" s="331" cm="1">
        <f t="array" aca="1" ref="F428" ca="1">IF($B428="","",IFERROR(INDEX(INDIRECT("vd_emp_"&amp;$A428&amp;"_"&amp;F$1&amp;"_tab"),$B428+1,$C428+1)*IF($A428=2020,1,INDEX(INDIRECT("vd_ml_"&amp;$A428&amp;"_"&amp;F$1&amp;"_tab"),$B428+1,$C428+1)),0))</f>
        <v>0</v>
      </c>
      <c r="G428" s="331" cm="1">
        <f t="array" aca="1" ref="G428" ca="1">IF($B428="","",IFERROR(INDEX(INDIRECT("vd_emp_"&amp;$A428&amp;"_"&amp;G$1&amp;"_tab"),$B428+1,$C428+1)*IF($A428=2020,1,INDEX(INDIRECT("vd_ml_"&amp;$A428&amp;"_"&amp;G$1&amp;"_tab"),$B428+1,$C428+1)),0))</f>
        <v>0</v>
      </c>
      <c r="H428" s="331" cm="1">
        <f t="array" aca="1" ref="H428" ca="1">IF($B428="","",IFERROR(INDEX(INDIRECT("vd_emp_"&amp;$A428&amp;"_"&amp;H$1&amp;"_tab"),$B428+1,$C428+1)*IF($A428=2020,1,INDEX(INDIRECT("vd_ml_"&amp;$A428&amp;"_"&amp;H$1&amp;"_tab"),$B428+1,$C428+1)),0))</f>
        <v>0</v>
      </c>
      <c r="I428" s="331">
        <f ca="1"/>
        <v>0</v>
      </c>
      <c r="J428" s="25" cm="1">
        <f t="array" aca="1" ref="J428" ca="1">IF(A428="","",SUMPRODUCT(TRANSPOSE(F428:H428),pass_per_van_by_vptype)*2)</f>
        <v>0</v>
      </c>
      <c r="K428" s="25" cm="1">
        <f t="array" aca="1" ref="K428" ca="1">IF(A428="","",SUMPRODUCT(TRANSPOSE(F428:H428),pass_per_van_by_vptype,rt_miles_avg_by_vanpool_type))</f>
        <v>0</v>
      </c>
    </row>
    <row r="429" spans="1:11" x14ac:dyDescent="0.45">
      <c r="A429" s="331">
        <v>2050</v>
      </c>
      <c r="B429" s="331">
        <v>11</v>
      </c>
      <c r="C429" s="331">
        <v>6</v>
      </c>
      <c r="D429" s="331" t="s">
        <v>162</v>
      </c>
      <c r="E429" s="331" t="s">
        <v>157</v>
      </c>
      <c r="F429" s="331" cm="1">
        <f t="array" aca="1" ref="F429" ca="1">IF($B429="","",IFERROR(INDEX(INDIRECT("vd_emp_"&amp;$A429&amp;"_"&amp;F$1&amp;"_tab"),$B429+1,$C429+1)*IF($A429=2020,1,INDEX(INDIRECT("vd_ml_"&amp;$A429&amp;"_"&amp;F$1&amp;"_tab"),$B429+1,$C429+1)),0))</f>
        <v>0</v>
      </c>
      <c r="G429" s="331" cm="1">
        <f t="array" aca="1" ref="G429" ca="1">IF($B429="","",IFERROR(INDEX(INDIRECT("vd_emp_"&amp;$A429&amp;"_"&amp;G$1&amp;"_tab"),$B429+1,$C429+1)*IF($A429=2020,1,INDEX(INDIRECT("vd_ml_"&amp;$A429&amp;"_"&amp;G$1&amp;"_tab"),$B429+1,$C429+1)),0))</f>
        <v>0</v>
      </c>
      <c r="H429" s="331" cm="1">
        <f t="array" aca="1" ref="H429" ca="1">IF($B429="","",IFERROR(INDEX(INDIRECT("vd_emp_"&amp;$A429&amp;"_"&amp;H$1&amp;"_tab"),$B429+1,$C429+1)*IF($A429=2020,1,INDEX(INDIRECT("vd_ml_"&amp;$A429&amp;"_"&amp;H$1&amp;"_tab"),$B429+1,$C429+1)),0))</f>
        <v>0</v>
      </c>
      <c r="I429" s="331">
        <f ca="1"/>
        <v>0</v>
      </c>
      <c r="J429" s="25" cm="1">
        <f t="array" aca="1" ref="J429" ca="1">IF(A429="","",SUMPRODUCT(TRANSPOSE(F429:H429),pass_per_van_by_vptype)*2)</f>
        <v>0</v>
      </c>
      <c r="K429" s="25" cm="1">
        <f t="array" aca="1" ref="K429" ca="1">IF(A429="","",SUMPRODUCT(TRANSPOSE(F429:H429),pass_per_van_by_vptype,rt_miles_avg_by_vanpool_type))</f>
        <v>0</v>
      </c>
    </row>
    <row r="430" spans="1:11" x14ac:dyDescent="0.45">
      <c r="A430" s="331">
        <v>2050</v>
      </c>
      <c r="B430" s="331">
        <v>11</v>
      </c>
      <c r="C430" s="331">
        <v>7</v>
      </c>
      <c r="D430" s="331" t="s">
        <v>162</v>
      </c>
      <c r="E430" s="331" t="s">
        <v>158</v>
      </c>
      <c r="F430" s="331" cm="1">
        <f t="array" aca="1" ref="F430" ca="1">IF($B430="","",IFERROR(INDEX(INDIRECT("vd_emp_"&amp;$A430&amp;"_"&amp;F$1&amp;"_tab"),$B430+1,$C430+1)*IF($A430=2020,1,INDEX(INDIRECT("vd_ml_"&amp;$A430&amp;"_"&amp;F$1&amp;"_tab"),$B430+1,$C430+1)),0))</f>
        <v>0</v>
      </c>
      <c r="G430" s="331" cm="1">
        <f t="array" aca="1" ref="G430" ca="1">IF($B430="","",IFERROR(INDEX(INDIRECT("vd_emp_"&amp;$A430&amp;"_"&amp;G$1&amp;"_tab"),$B430+1,$C430+1)*IF($A430=2020,1,INDEX(INDIRECT("vd_ml_"&amp;$A430&amp;"_"&amp;G$1&amp;"_tab"),$B430+1,$C430+1)),0))</f>
        <v>0</v>
      </c>
      <c r="H430" s="331" cm="1">
        <f t="array" aca="1" ref="H430" ca="1">IF($B430="","",IFERROR(INDEX(INDIRECT("vd_emp_"&amp;$A430&amp;"_"&amp;H$1&amp;"_tab"),$B430+1,$C430+1)*IF($A430=2020,1,INDEX(INDIRECT("vd_ml_"&amp;$A430&amp;"_"&amp;H$1&amp;"_tab"),$B430+1,$C430+1)),0))</f>
        <v>0</v>
      </c>
      <c r="I430" s="331">
        <f ca="1"/>
        <v>0</v>
      </c>
      <c r="J430" s="25" cm="1">
        <f t="array" aca="1" ref="J430" ca="1">IF(A430="","",SUMPRODUCT(TRANSPOSE(F430:H430),pass_per_van_by_vptype)*2)</f>
        <v>0</v>
      </c>
      <c r="K430" s="25" cm="1">
        <f t="array" aca="1" ref="K430" ca="1">IF(A430="","",SUMPRODUCT(TRANSPOSE(F430:H430),pass_per_van_by_vptype,rt_miles_avg_by_vanpool_type))</f>
        <v>0</v>
      </c>
    </row>
    <row r="431" spans="1:11" x14ac:dyDescent="0.45">
      <c r="A431" s="331">
        <v>2050</v>
      </c>
      <c r="B431" s="331">
        <v>11</v>
      </c>
      <c r="C431" s="331">
        <v>8</v>
      </c>
      <c r="D431" s="331" t="s">
        <v>162</v>
      </c>
      <c r="E431" s="331" t="s">
        <v>159</v>
      </c>
      <c r="F431" s="331" cm="1">
        <f t="array" aca="1" ref="F431" ca="1">IF($B431="","",IFERROR(INDEX(INDIRECT("vd_emp_"&amp;$A431&amp;"_"&amp;F$1&amp;"_tab"),$B431+1,$C431+1)*IF($A431=2020,1,INDEX(INDIRECT("vd_ml_"&amp;$A431&amp;"_"&amp;F$1&amp;"_tab"),$B431+1,$C431+1)),0))</f>
        <v>0</v>
      </c>
      <c r="G431" s="331" cm="1">
        <f t="array" aca="1" ref="G431" ca="1">IF($B431="","",IFERROR(INDEX(INDIRECT("vd_emp_"&amp;$A431&amp;"_"&amp;G$1&amp;"_tab"),$B431+1,$C431+1)*IF($A431=2020,1,INDEX(INDIRECT("vd_ml_"&amp;$A431&amp;"_"&amp;G$1&amp;"_tab"),$B431+1,$C431+1)),0))</f>
        <v>0</v>
      </c>
      <c r="H431" s="331" cm="1">
        <f t="array" aca="1" ref="H431" ca="1">IF($B431="","",IFERROR(INDEX(INDIRECT("vd_emp_"&amp;$A431&amp;"_"&amp;H$1&amp;"_tab"),$B431+1,$C431+1)*IF($A431=2020,1,INDEX(INDIRECT("vd_ml_"&amp;$A431&amp;"_"&amp;H$1&amp;"_tab"),$B431+1,$C431+1)),0))</f>
        <v>0</v>
      </c>
      <c r="I431" s="331">
        <f ca="1"/>
        <v>0</v>
      </c>
      <c r="J431" s="25" cm="1">
        <f t="array" aca="1" ref="J431" ca="1">IF(A431="","",SUMPRODUCT(TRANSPOSE(F431:H431),pass_per_van_by_vptype)*2)</f>
        <v>0</v>
      </c>
      <c r="K431" s="25" cm="1">
        <f t="array" aca="1" ref="K431" ca="1">IF(A431="","",SUMPRODUCT(TRANSPOSE(F431:H431),pass_per_van_by_vptype,rt_miles_avg_by_vanpool_type))</f>
        <v>0</v>
      </c>
    </row>
    <row r="432" spans="1:11" x14ac:dyDescent="0.45">
      <c r="A432" s="331">
        <v>2050</v>
      </c>
      <c r="B432" s="331">
        <v>11</v>
      </c>
      <c r="C432" s="331">
        <v>9</v>
      </c>
      <c r="D432" s="331" t="s">
        <v>162</v>
      </c>
      <c r="E432" s="331" t="s">
        <v>160</v>
      </c>
      <c r="F432" s="331" cm="1">
        <f t="array" aca="1" ref="F432" ca="1">IF($B432="","",IFERROR(INDEX(INDIRECT("vd_emp_"&amp;$A432&amp;"_"&amp;F$1&amp;"_tab"),$B432+1,$C432+1)*IF($A432=2020,1,INDEX(INDIRECT("vd_ml_"&amp;$A432&amp;"_"&amp;F$1&amp;"_tab"),$B432+1,$C432+1)),0))</f>
        <v>0</v>
      </c>
      <c r="G432" s="331" cm="1">
        <f t="array" aca="1" ref="G432" ca="1">IF($B432="","",IFERROR(INDEX(INDIRECT("vd_emp_"&amp;$A432&amp;"_"&amp;G$1&amp;"_tab"),$B432+1,$C432+1)*IF($A432=2020,1,INDEX(INDIRECT("vd_ml_"&amp;$A432&amp;"_"&amp;G$1&amp;"_tab"),$B432+1,$C432+1)),0))</f>
        <v>0</v>
      </c>
      <c r="H432" s="331" cm="1">
        <f t="array" aca="1" ref="H432" ca="1">IF($B432="","",IFERROR(INDEX(INDIRECT("vd_emp_"&amp;$A432&amp;"_"&amp;H$1&amp;"_tab"),$B432+1,$C432+1)*IF($A432=2020,1,INDEX(INDIRECT("vd_ml_"&amp;$A432&amp;"_"&amp;H$1&amp;"_tab"),$B432+1,$C432+1)),0))</f>
        <v>0</v>
      </c>
      <c r="I432" s="331">
        <f ca="1"/>
        <v>0</v>
      </c>
      <c r="J432" s="25" cm="1">
        <f t="array" aca="1" ref="J432" ca="1">IF(A432="","",SUMPRODUCT(TRANSPOSE(F432:H432),pass_per_van_by_vptype)*2)</f>
        <v>0</v>
      </c>
      <c r="K432" s="25" cm="1">
        <f t="array" aca="1" ref="K432" ca="1">IF(A432="","",SUMPRODUCT(TRANSPOSE(F432:H432),pass_per_van_by_vptype,rt_miles_avg_by_vanpool_type))</f>
        <v>0</v>
      </c>
    </row>
    <row r="433" spans="1:11" x14ac:dyDescent="0.45">
      <c r="A433" s="331">
        <v>2050</v>
      </c>
      <c r="B433" s="331">
        <v>11</v>
      </c>
      <c r="C433" s="331">
        <v>10</v>
      </c>
      <c r="D433" s="331" t="s">
        <v>162</v>
      </c>
      <c r="E433" s="331" t="s">
        <v>161</v>
      </c>
      <c r="F433" s="331" cm="1">
        <f t="array" aca="1" ref="F433" ca="1">IF($B433="","",IFERROR(INDEX(INDIRECT("vd_emp_"&amp;$A433&amp;"_"&amp;F$1&amp;"_tab"),$B433+1,$C433+1)*IF($A433=2020,1,INDEX(INDIRECT("vd_ml_"&amp;$A433&amp;"_"&amp;F$1&amp;"_tab"),$B433+1,$C433+1)),0))</f>
        <v>0</v>
      </c>
      <c r="G433" s="331" cm="1">
        <f t="array" aca="1" ref="G433" ca="1">IF($B433="","",IFERROR(INDEX(INDIRECT("vd_emp_"&amp;$A433&amp;"_"&amp;G$1&amp;"_tab"),$B433+1,$C433+1)*IF($A433=2020,1,INDEX(INDIRECT("vd_ml_"&amp;$A433&amp;"_"&amp;G$1&amp;"_tab"),$B433+1,$C433+1)),0))</f>
        <v>0</v>
      </c>
      <c r="H433" s="331" cm="1">
        <f t="array" aca="1" ref="H433" ca="1">IF($B433="","",IFERROR(INDEX(INDIRECT("vd_emp_"&amp;$A433&amp;"_"&amp;H$1&amp;"_tab"),$B433+1,$C433+1)*IF($A433=2020,1,INDEX(INDIRECT("vd_ml_"&amp;$A433&amp;"_"&amp;H$1&amp;"_tab"),$B433+1,$C433+1)),0))</f>
        <v>0</v>
      </c>
      <c r="I433" s="331">
        <f ca="1"/>
        <v>0</v>
      </c>
      <c r="J433" s="25" cm="1">
        <f t="array" aca="1" ref="J433" ca="1">IF(A433="","",SUMPRODUCT(TRANSPOSE(F433:H433),pass_per_van_by_vptype)*2)</f>
        <v>0</v>
      </c>
      <c r="K433" s="25" cm="1">
        <f t="array" aca="1" ref="K433" ca="1">IF(A433="","",SUMPRODUCT(TRANSPOSE(F433:H433),pass_per_van_by_vptype,rt_miles_avg_by_vanpool_type))</f>
        <v>0</v>
      </c>
    </row>
    <row r="434" spans="1:11" x14ac:dyDescent="0.45">
      <c r="A434" s="331">
        <v>2050</v>
      </c>
      <c r="B434" s="331">
        <v>11</v>
      </c>
      <c r="C434" s="331">
        <v>11</v>
      </c>
      <c r="D434" s="331" t="s">
        <v>162</v>
      </c>
      <c r="E434" s="331" t="s">
        <v>162</v>
      </c>
      <c r="F434" s="331" cm="1">
        <f t="array" aca="1" ref="F434" ca="1">IF($B434="","",IFERROR(INDEX(INDIRECT("vd_emp_"&amp;$A434&amp;"_"&amp;F$1&amp;"_tab"),$B434+1,$C434+1)*IF($A434=2020,1,INDEX(INDIRECT("vd_ml_"&amp;$A434&amp;"_"&amp;F$1&amp;"_tab"),$B434+1,$C434+1)),0))</f>
        <v>0</v>
      </c>
      <c r="G434" s="331" cm="1">
        <f t="array" aca="1" ref="G434" ca="1">IF($B434="","",IFERROR(INDEX(INDIRECT("vd_emp_"&amp;$A434&amp;"_"&amp;G$1&amp;"_tab"),$B434+1,$C434+1)*IF($A434=2020,1,INDEX(INDIRECT("vd_ml_"&amp;$A434&amp;"_"&amp;G$1&amp;"_tab"),$B434+1,$C434+1)),0))</f>
        <v>0</v>
      </c>
      <c r="H434" s="331" cm="1">
        <f t="array" aca="1" ref="H434" ca="1">IF($B434="","",IFERROR(INDEX(INDIRECT("vd_emp_"&amp;$A434&amp;"_"&amp;H$1&amp;"_tab"),$B434+1,$C434+1)*IF($A434=2020,1,INDEX(INDIRECT("vd_ml_"&amp;$A434&amp;"_"&amp;H$1&amp;"_tab"),$B434+1,$C434+1)),0))</f>
        <v>0</v>
      </c>
      <c r="I434" s="331">
        <f ca="1"/>
        <v>0</v>
      </c>
      <c r="J434" s="25" cm="1">
        <f t="array" aca="1" ref="J434" ca="1">IF(A434="","",SUMPRODUCT(TRANSPOSE(F434:H434),pass_per_van_by_vptype)*2)</f>
        <v>0</v>
      </c>
      <c r="K434" s="25" cm="1">
        <f t="array" aca="1" ref="K434" ca="1">IF(A434="","",SUMPRODUCT(TRANSPOSE(F434:H434),pass_per_van_by_vptype,rt_miles_avg_by_vanpool_type))</f>
        <v>0</v>
      </c>
    </row>
    <row r="435" spans="1:11" x14ac:dyDescent="0.45">
      <c r="A435" s="331" t="s">
        <v>453</v>
      </c>
      <c r="B435" s="331" t="s">
        <v>453</v>
      </c>
      <c r="C435" s="331" t="s">
        <v>453</v>
      </c>
      <c r="D435" s="331" t="s">
        <v>453</v>
      </c>
      <c r="E435" s="331" t="s">
        <v>453</v>
      </c>
      <c r="F435" s="331" t="str" cm="1">
        <f t="array" aca="1" ref="F435" ca="1">IF($B435="","",IFERROR(INDEX(INDIRECT("vd_emp_"&amp;$A435&amp;"_"&amp;F$1&amp;"_tab"),$B435+1,$C435+1)*IF($A435=2020,1,INDEX(INDIRECT("vd_ml_"&amp;$A435&amp;"_"&amp;F$1&amp;"_tab"),$B435+1,$C435+1)),0))</f>
        <v/>
      </c>
      <c r="G435" s="331" t="str" cm="1">
        <f t="array" aca="1" ref="G435" ca="1">IF($B435="","",IFERROR(INDEX(INDIRECT("vd_emp_"&amp;$A435&amp;"_"&amp;G$1&amp;"_tab"),$B435+1,$C435+1)*IF($A435=2020,1,INDEX(INDIRECT("vd_ml_"&amp;$A435&amp;"_"&amp;G$1&amp;"_tab"),$B435+1,$C435+1)),0))</f>
        <v/>
      </c>
      <c r="H435" s="331" t="str" cm="1">
        <f t="array" aca="1" ref="H435" ca="1">IF($B435="","",IFERROR(INDEX(INDIRECT("vd_emp_"&amp;$A435&amp;"_"&amp;H$1&amp;"_tab"),$B435+1,$C435+1)*IF($A435=2020,1,INDEX(INDIRECT("vd_ml_"&amp;$A435&amp;"_"&amp;H$1&amp;"_tab"),$B435+1,$C435+1)),0))</f>
        <v/>
      </c>
      <c r="I435" s="331" t="str">
        <f ca="1"/>
        <v/>
      </c>
      <c r="J435" s="331" t="str" cm="1">
        <f t="array" ref="J435">IF(A435="","",SUMPRODUCT(TRANSPOSE(F435:H435),pass_per_van_by_vptype)*2)</f>
        <v/>
      </c>
      <c r="K435" s="331" t="str" cm="1">
        <f t="array" ref="K435">IF(A435="","",SUMPRODUCT(TRANSPOSE(F435:H435),pass_per_van_by_vptype,rt_miles_avg_by_vanpool_type))</f>
        <v/>
      </c>
    </row>
    <row r="436" spans="1:11" x14ac:dyDescent="0.45">
      <c r="A436" s="331" t="s">
        <v>453</v>
      </c>
      <c r="B436" s="331" t="s">
        <v>453</v>
      </c>
      <c r="C436" s="331" t="s">
        <v>453</v>
      </c>
      <c r="D436" s="331" t="s">
        <v>453</v>
      </c>
      <c r="E436" s="331" t="s">
        <v>453</v>
      </c>
      <c r="F436" s="331" t="str" cm="1">
        <f t="array" aca="1" ref="F436" ca="1">IF($B436="","",IFERROR(INDEX(INDIRECT("vd_emp_"&amp;$A436&amp;"_"&amp;F$1&amp;"_tab"),$B436+1,$C436+1)*IF($A436=2020,1,INDEX(INDIRECT("vd_ml_"&amp;$A436&amp;"_"&amp;F$1&amp;"_tab"),$B436+1,$C436+1)),0))</f>
        <v/>
      </c>
      <c r="G436" s="331" t="str" cm="1">
        <f t="array" aca="1" ref="G436" ca="1">IF($B436="","",IFERROR(INDEX(INDIRECT("vd_emp_"&amp;$A436&amp;"_"&amp;G$1&amp;"_tab"),$B436+1,$C436+1)*IF($A436=2020,1,INDEX(INDIRECT("vd_ml_"&amp;$A436&amp;"_"&amp;G$1&amp;"_tab"),$B436+1,$C436+1)),0))</f>
        <v/>
      </c>
      <c r="H436" s="331" t="str" cm="1">
        <f t="array" aca="1" ref="H436" ca="1">IF($B436="","",IFERROR(INDEX(INDIRECT("vd_emp_"&amp;$A436&amp;"_"&amp;H$1&amp;"_tab"),$B436+1,$C436+1)*IF($A436=2020,1,INDEX(INDIRECT("vd_ml_"&amp;$A436&amp;"_"&amp;H$1&amp;"_tab"),$B436+1,$C436+1)),0))</f>
        <v/>
      </c>
      <c r="I436" s="331" t="str">
        <f ca="1"/>
        <v/>
      </c>
      <c r="J436" s="331" t="str" cm="1">
        <f t="array" ref="J436">IF(A436="","",SUMPRODUCT(TRANSPOSE(F436:H436),pass_per_van_by_vptype)*2)</f>
        <v/>
      </c>
      <c r="K436" s="331" t="str" cm="1">
        <f t="array" ref="K436">IF(A436="","",SUMPRODUCT(TRANSPOSE(F436:H436),pass_per_van_by_vptype,rt_miles_avg_by_vanpool_type))</f>
        <v/>
      </c>
    </row>
    <row r="437" spans="1:11" x14ac:dyDescent="0.45">
      <c r="A437" s="331" t="s">
        <v>453</v>
      </c>
      <c r="B437" s="331" t="s">
        <v>453</v>
      </c>
      <c r="C437" s="331" t="s">
        <v>453</v>
      </c>
      <c r="D437" s="331" t="s">
        <v>453</v>
      </c>
      <c r="E437" s="331" t="s">
        <v>453</v>
      </c>
      <c r="F437" s="331" t="str" cm="1">
        <f t="array" aca="1" ref="F437" ca="1">IF($B437="","",IFERROR(INDEX(INDIRECT("vd_emp_"&amp;$A437&amp;"_"&amp;F$1&amp;"_tab"),$B437+1,$C437+1)*IF($A437=2020,1,INDEX(INDIRECT("vd_ml_"&amp;$A437&amp;"_"&amp;F$1&amp;"_tab"),$B437+1,$C437+1)),0))</f>
        <v/>
      </c>
      <c r="G437" s="331" t="str" cm="1">
        <f t="array" aca="1" ref="G437" ca="1">IF($B437="","",IFERROR(INDEX(INDIRECT("vd_emp_"&amp;$A437&amp;"_"&amp;G$1&amp;"_tab"),$B437+1,$C437+1)*IF($A437=2020,1,INDEX(INDIRECT("vd_ml_"&amp;$A437&amp;"_"&amp;G$1&amp;"_tab"),$B437+1,$C437+1)),0))</f>
        <v/>
      </c>
      <c r="H437" s="331" t="str" cm="1">
        <f t="array" aca="1" ref="H437" ca="1">IF($B437="","",IFERROR(INDEX(INDIRECT("vd_emp_"&amp;$A437&amp;"_"&amp;H$1&amp;"_tab"),$B437+1,$C437+1)*IF($A437=2020,1,INDEX(INDIRECT("vd_ml_"&amp;$A437&amp;"_"&amp;H$1&amp;"_tab"),$B437+1,$C437+1)),0))</f>
        <v/>
      </c>
      <c r="I437" s="331" t="str">
        <f ca="1"/>
        <v/>
      </c>
      <c r="J437" s="331" t="str" cm="1">
        <f t="array" ref="J437">IF(A437="","",SUMPRODUCT(TRANSPOSE(F437:H437),pass_per_van_by_vptype)*2)</f>
        <v/>
      </c>
      <c r="K437" s="331" t="str" cm="1">
        <f t="array" ref="K437">IF(A437="","",SUMPRODUCT(TRANSPOSE(F437:H437),pass_per_van_by_vptype,rt_miles_avg_by_vanpool_type))</f>
        <v/>
      </c>
    </row>
    <row r="438" spans="1:11" x14ac:dyDescent="0.45">
      <c r="A438" s="331" t="s">
        <v>453</v>
      </c>
      <c r="B438" s="331" t="s">
        <v>453</v>
      </c>
      <c r="C438" s="331" t="s">
        <v>453</v>
      </c>
      <c r="D438" s="331" t="s">
        <v>453</v>
      </c>
      <c r="E438" s="331" t="s">
        <v>453</v>
      </c>
      <c r="F438" s="331" t="str" cm="1">
        <f t="array" aca="1" ref="F438" ca="1">IF($B438="","",IFERROR(INDEX(INDIRECT("vd_emp_"&amp;$A438&amp;"_"&amp;F$1&amp;"_tab"),$B438+1,$C438+1)*IF($A438=2020,1,INDEX(INDIRECT("vd_ml_"&amp;$A438&amp;"_"&amp;F$1&amp;"_tab"),$B438+1,$C438+1)),0))</f>
        <v/>
      </c>
      <c r="G438" s="331" t="str" cm="1">
        <f t="array" aca="1" ref="G438" ca="1">IF($B438="","",IFERROR(INDEX(INDIRECT("vd_emp_"&amp;$A438&amp;"_"&amp;G$1&amp;"_tab"),$B438+1,$C438+1)*IF($A438=2020,1,INDEX(INDIRECT("vd_ml_"&amp;$A438&amp;"_"&amp;G$1&amp;"_tab"),$B438+1,$C438+1)),0))</f>
        <v/>
      </c>
      <c r="H438" s="331" t="str" cm="1">
        <f t="array" aca="1" ref="H438" ca="1">IF($B438="","",IFERROR(INDEX(INDIRECT("vd_emp_"&amp;$A438&amp;"_"&amp;H$1&amp;"_tab"),$B438+1,$C438+1)*IF($A438=2020,1,INDEX(INDIRECT("vd_ml_"&amp;$A438&amp;"_"&amp;H$1&amp;"_tab"),$B438+1,$C438+1)),0))</f>
        <v/>
      </c>
      <c r="I438" s="331" t="str">
        <f ca="1"/>
        <v/>
      </c>
      <c r="J438" s="331" t="str" cm="1">
        <f t="array" ref="J438">IF(A438="","",SUMPRODUCT(TRANSPOSE(F438:H438),pass_per_van_by_vptype)*2)</f>
        <v/>
      </c>
      <c r="K438" s="331" t="str" cm="1">
        <f t="array" ref="K438">IF(A438="","",SUMPRODUCT(TRANSPOSE(F438:H438),pass_per_van_by_vptype,rt_miles_avg_by_vanpool_type))</f>
        <v/>
      </c>
    </row>
    <row r="439" spans="1:11" x14ac:dyDescent="0.45">
      <c r="A439" s="331" t="s">
        <v>453</v>
      </c>
      <c r="B439" s="331" t="s">
        <v>453</v>
      </c>
      <c r="C439" s="331" t="s">
        <v>453</v>
      </c>
      <c r="D439" s="331" t="s">
        <v>453</v>
      </c>
      <c r="E439" s="331" t="s">
        <v>453</v>
      </c>
      <c r="F439" s="331" t="str" cm="1">
        <f t="array" aca="1" ref="F439" ca="1">IF($B439="","",IFERROR(INDEX(INDIRECT("vd_emp_"&amp;$A439&amp;"_"&amp;F$1&amp;"_tab"),$B439+1,$C439+1)*IF($A439=2020,1,INDEX(INDIRECT("vd_ml_"&amp;$A439&amp;"_"&amp;F$1&amp;"_tab"),$B439+1,$C439+1)),0))</f>
        <v/>
      </c>
      <c r="G439" s="331" t="str" cm="1">
        <f t="array" aca="1" ref="G439" ca="1">IF($B439="","",IFERROR(INDEX(INDIRECT("vd_emp_"&amp;$A439&amp;"_"&amp;G$1&amp;"_tab"),$B439+1,$C439+1)*IF($A439=2020,1,INDEX(INDIRECT("vd_ml_"&amp;$A439&amp;"_"&amp;G$1&amp;"_tab"),$B439+1,$C439+1)),0))</f>
        <v/>
      </c>
      <c r="H439" s="331" t="str" cm="1">
        <f t="array" aca="1" ref="H439" ca="1">IF($B439="","",IFERROR(INDEX(INDIRECT("vd_emp_"&amp;$A439&amp;"_"&amp;H$1&amp;"_tab"),$B439+1,$C439+1)*IF($A439=2020,1,INDEX(INDIRECT("vd_ml_"&amp;$A439&amp;"_"&amp;H$1&amp;"_tab"),$B439+1,$C439+1)),0))</f>
        <v/>
      </c>
      <c r="I439" s="331" t="str">
        <f ca="1"/>
        <v/>
      </c>
      <c r="J439" s="331" t="str" cm="1">
        <f t="array" ref="J439">IF(A439="","",SUMPRODUCT(TRANSPOSE(F439:H439),pass_per_van_by_vptype)*2)</f>
        <v/>
      </c>
      <c r="K439" s="331" t="str" cm="1">
        <f t="array" ref="K439">IF(A439="","",SUMPRODUCT(TRANSPOSE(F439:H439),pass_per_van_by_vptype,rt_miles_avg_by_vanpool_type))</f>
        <v/>
      </c>
    </row>
    <row r="440" spans="1:11" x14ac:dyDescent="0.45">
      <c r="A440" s="331" t="s">
        <v>453</v>
      </c>
      <c r="B440" s="331" t="s">
        <v>453</v>
      </c>
      <c r="C440" s="331" t="s">
        <v>453</v>
      </c>
      <c r="D440" s="331" t="s">
        <v>453</v>
      </c>
      <c r="E440" s="331" t="s">
        <v>453</v>
      </c>
      <c r="F440" s="331" t="str" cm="1">
        <f t="array" aca="1" ref="F440" ca="1">IF($B440="","",IFERROR(INDEX(INDIRECT("vd_emp_"&amp;$A440&amp;"_"&amp;F$1&amp;"_tab"),$B440+1,$C440+1)*IF($A440=2020,1,INDEX(INDIRECT("vd_ml_"&amp;$A440&amp;"_"&amp;F$1&amp;"_tab"),$B440+1,$C440+1)),0))</f>
        <v/>
      </c>
      <c r="G440" s="331" t="str" cm="1">
        <f t="array" aca="1" ref="G440" ca="1">IF($B440="","",IFERROR(INDEX(INDIRECT("vd_emp_"&amp;$A440&amp;"_"&amp;G$1&amp;"_tab"),$B440+1,$C440+1)*IF($A440=2020,1,INDEX(INDIRECT("vd_ml_"&amp;$A440&amp;"_"&amp;G$1&amp;"_tab"),$B440+1,$C440+1)),0))</f>
        <v/>
      </c>
      <c r="H440" s="331" t="str" cm="1">
        <f t="array" aca="1" ref="H440" ca="1">IF($B440="","",IFERROR(INDEX(INDIRECT("vd_emp_"&amp;$A440&amp;"_"&amp;H$1&amp;"_tab"),$B440+1,$C440+1)*IF($A440=2020,1,INDEX(INDIRECT("vd_ml_"&amp;$A440&amp;"_"&amp;H$1&amp;"_tab"),$B440+1,$C440+1)),0))</f>
        <v/>
      </c>
      <c r="I440" s="331" t="str">
        <f ca="1"/>
        <v/>
      </c>
      <c r="J440" s="331" t="str" cm="1">
        <f t="array" ref="J440">IF(A440="","",SUMPRODUCT(TRANSPOSE(F440:H440),pass_per_van_by_vptype)*2)</f>
        <v/>
      </c>
      <c r="K440" s="331" t="str" cm="1">
        <f t="array" ref="K440">IF(A440="","",SUMPRODUCT(TRANSPOSE(F440:H440),pass_per_van_by_vptype,rt_miles_avg_by_vanpool_type))</f>
        <v/>
      </c>
    </row>
    <row r="441" spans="1:11" x14ac:dyDescent="0.45">
      <c r="A441" s="331" t="s">
        <v>453</v>
      </c>
      <c r="B441" s="331" t="s">
        <v>453</v>
      </c>
      <c r="C441" s="331" t="s">
        <v>453</v>
      </c>
      <c r="D441" s="331" t="s">
        <v>453</v>
      </c>
      <c r="E441" s="331" t="s">
        <v>453</v>
      </c>
      <c r="F441" s="331" t="str" cm="1">
        <f t="array" aca="1" ref="F441" ca="1">IF($B441="","",IFERROR(INDEX(INDIRECT("vd_emp_"&amp;$A441&amp;"_"&amp;F$1&amp;"_tab"),$B441+1,$C441+1)*IF($A441=2020,1,INDEX(INDIRECT("vd_ml_"&amp;$A441&amp;"_"&amp;F$1&amp;"_tab"),$B441+1,$C441+1)),0))</f>
        <v/>
      </c>
      <c r="G441" s="331" t="str" cm="1">
        <f t="array" aca="1" ref="G441" ca="1">IF($B441="","",IFERROR(INDEX(INDIRECT("vd_emp_"&amp;$A441&amp;"_"&amp;G$1&amp;"_tab"),$B441+1,$C441+1)*IF($A441=2020,1,INDEX(INDIRECT("vd_ml_"&amp;$A441&amp;"_"&amp;G$1&amp;"_tab"),$B441+1,$C441+1)),0))</f>
        <v/>
      </c>
      <c r="H441" s="331" t="str" cm="1">
        <f t="array" aca="1" ref="H441" ca="1">IF($B441="","",IFERROR(INDEX(INDIRECT("vd_emp_"&amp;$A441&amp;"_"&amp;H$1&amp;"_tab"),$B441+1,$C441+1)*IF($A441=2020,1,INDEX(INDIRECT("vd_ml_"&amp;$A441&amp;"_"&amp;H$1&amp;"_tab"),$B441+1,$C441+1)),0))</f>
        <v/>
      </c>
      <c r="I441" s="331" t="str">
        <f ca="1"/>
        <v/>
      </c>
      <c r="J441" s="331" t="str" cm="1">
        <f t="array" ref="J441">IF(A441="","",SUMPRODUCT(TRANSPOSE(F441:H441),pass_per_van_by_vptype)*2)</f>
        <v/>
      </c>
      <c r="K441" s="331" t="str" cm="1">
        <f t="array" ref="K441">IF(A441="","",SUMPRODUCT(TRANSPOSE(F441:H441),pass_per_van_by_vptype,rt_miles_avg_by_vanpool_type))</f>
        <v/>
      </c>
    </row>
    <row r="442" spans="1:11" x14ac:dyDescent="0.45">
      <c r="A442" s="331" t="s">
        <v>453</v>
      </c>
      <c r="B442" s="331" t="s">
        <v>453</v>
      </c>
      <c r="C442" s="331" t="s">
        <v>453</v>
      </c>
      <c r="D442" s="331" t="s">
        <v>453</v>
      </c>
      <c r="E442" s="331" t="s">
        <v>453</v>
      </c>
      <c r="F442" s="331" t="str" cm="1">
        <f t="array" aca="1" ref="F442" ca="1">IF($B442="","",IFERROR(INDEX(INDIRECT("vd_emp_"&amp;$A442&amp;"_"&amp;F$1&amp;"_tab"),$B442+1,$C442+1)*IF($A442=2020,1,INDEX(INDIRECT("vd_ml_"&amp;$A442&amp;"_"&amp;F$1&amp;"_tab"),$B442+1,$C442+1)),0))</f>
        <v/>
      </c>
      <c r="G442" s="331" t="str" cm="1">
        <f t="array" aca="1" ref="G442" ca="1">IF($B442="","",IFERROR(INDEX(INDIRECT("vd_emp_"&amp;$A442&amp;"_"&amp;G$1&amp;"_tab"),$B442+1,$C442+1)*IF($A442=2020,1,INDEX(INDIRECT("vd_ml_"&amp;$A442&amp;"_"&amp;G$1&amp;"_tab"),$B442+1,$C442+1)),0))</f>
        <v/>
      </c>
      <c r="H442" s="331" t="str" cm="1">
        <f t="array" aca="1" ref="H442" ca="1">IF($B442="","",IFERROR(INDEX(INDIRECT("vd_emp_"&amp;$A442&amp;"_"&amp;H$1&amp;"_tab"),$B442+1,$C442+1)*IF($A442=2020,1,INDEX(INDIRECT("vd_ml_"&amp;$A442&amp;"_"&amp;H$1&amp;"_tab"),$B442+1,$C442+1)),0))</f>
        <v/>
      </c>
      <c r="I442" s="331" t="str">
        <f ca="1"/>
        <v/>
      </c>
      <c r="J442" s="331" t="str" cm="1">
        <f t="array" ref="J442">IF(A442="","",SUMPRODUCT(TRANSPOSE(F442:H442),pass_per_van_by_vptype)*2)</f>
        <v/>
      </c>
      <c r="K442" s="331" t="str" cm="1">
        <f t="array" ref="K442">IF(A442="","",SUMPRODUCT(TRANSPOSE(F442:H442),pass_per_van_by_vptype,rt_miles_avg_by_vanpool_type))</f>
        <v/>
      </c>
    </row>
    <row r="443" spans="1:11" x14ac:dyDescent="0.45">
      <c r="A443" s="331" t="s">
        <v>453</v>
      </c>
      <c r="B443" s="331" t="s">
        <v>453</v>
      </c>
      <c r="C443" s="331" t="s">
        <v>453</v>
      </c>
      <c r="D443" s="331" t="s">
        <v>453</v>
      </c>
      <c r="E443" s="331" t="s">
        <v>453</v>
      </c>
      <c r="F443" s="331" t="str" cm="1">
        <f t="array" aca="1" ref="F443" ca="1">IF($B443="","",IFERROR(INDEX(INDIRECT("vd_emp_"&amp;$A443&amp;"_"&amp;F$1&amp;"_tab"),$B443+1,$C443+1)*IF($A443=2020,1,INDEX(INDIRECT("vd_ml_"&amp;$A443&amp;"_"&amp;F$1&amp;"_tab"),$B443+1,$C443+1)),0))</f>
        <v/>
      </c>
      <c r="G443" s="331" t="str" cm="1">
        <f t="array" aca="1" ref="G443" ca="1">IF($B443="","",IFERROR(INDEX(INDIRECT("vd_emp_"&amp;$A443&amp;"_"&amp;G$1&amp;"_tab"),$B443+1,$C443+1)*IF($A443=2020,1,INDEX(INDIRECT("vd_ml_"&amp;$A443&amp;"_"&amp;G$1&amp;"_tab"),$B443+1,$C443+1)),0))</f>
        <v/>
      </c>
      <c r="H443" s="331" t="str" cm="1">
        <f t="array" aca="1" ref="H443" ca="1">IF($B443="","",IFERROR(INDEX(INDIRECT("vd_emp_"&amp;$A443&amp;"_"&amp;H$1&amp;"_tab"),$B443+1,$C443+1)*IF($A443=2020,1,INDEX(INDIRECT("vd_ml_"&amp;$A443&amp;"_"&amp;H$1&amp;"_tab"),$B443+1,$C443+1)),0))</f>
        <v/>
      </c>
      <c r="I443" s="331" t="str">
        <f ca="1"/>
        <v/>
      </c>
      <c r="J443" s="331" t="str" cm="1">
        <f t="array" ref="J443">IF(A443="","",SUMPRODUCT(TRANSPOSE(F443:H443),pass_per_van_by_vptype)*2)</f>
        <v/>
      </c>
      <c r="K443" s="331" t="str" cm="1">
        <f t="array" ref="K443">IF(A443="","",SUMPRODUCT(TRANSPOSE(F443:H443),pass_per_van_by_vptype,rt_miles_avg_by_vanpool_type))</f>
        <v/>
      </c>
    </row>
    <row r="444" spans="1:11" x14ac:dyDescent="0.45">
      <c r="A444" s="331" t="s">
        <v>453</v>
      </c>
      <c r="B444" s="331" t="s">
        <v>453</v>
      </c>
      <c r="C444" s="331" t="s">
        <v>453</v>
      </c>
      <c r="D444" s="331" t="s">
        <v>453</v>
      </c>
      <c r="E444" s="331" t="s">
        <v>453</v>
      </c>
      <c r="F444" s="331" t="str" cm="1">
        <f t="array" aca="1" ref="F444" ca="1">IF($B444="","",IFERROR(INDEX(INDIRECT("vd_emp_"&amp;$A444&amp;"_"&amp;F$1&amp;"_tab"),$B444+1,$C444+1)*IF($A444=2020,1,INDEX(INDIRECT("vd_ml_"&amp;$A444&amp;"_"&amp;F$1&amp;"_tab"),$B444+1,$C444+1)),0))</f>
        <v/>
      </c>
      <c r="G444" s="331" t="str" cm="1">
        <f t="array" aca="1" ref="G444" ca="1">IF($B444="","",IFERROR(INDEX(INDIRECT("vd_emp_"&amp;$A444&amp;"_"&amp;G$1&amp;"_tab"),$B444+1,$C444+1)*IF($A444=2020,1,INDEX(INDIRECT("vd_ml_"&amp;$A444&amp;"_"&amp;G$1&amp;"_tab"),$B444+1,$C444+1)),0))</f>
        <v/>
      </c>
      <c r="H444" s="331" t="str" cm="1">
        <f t="array" aca="1" ref="H444" ca="1">IF($B444="","",IFERROR(INDEX(INDIRECT("vd_emp_"&amp;$A444&amp;"_"&amp;H$1&amp;"_tab"),$B444+1,$C444+1)*IF($A444=2020,1,INDEX(INDIRECT("vd_ml_"&amp;$A444&amp;"_"&amp;H$1&amp;"_tab"),$B444+1,$C444+1)),0))</f>
        <v/>
      </c>
      <c r="I444" s="331" t="str">
        <f ca="1"/>
        <v/>
      </c>
      <c r="J444" s="331" t="str" cm="1">
        <f t="array" ref="J444">IF(A444="","",SUMPRODUCT(TRANSPOSE(F444:H444),pass_per_van_by_vptype)*2)</f>
        <v/>
      </c>
      <c r="K444" s="331" t="str" cm="1">
        <f t="array" ref="K444">IF(A444="","",SUMPRODUCT(TRANSPOSE(F444:H444),pass_per_van_by_vptype,rt_miles_avg_by_vanpool_type))</f>
        <v/>
      </c>
    </row>
    <row r="445" spans="1:11" x14ac:dyDescent="0.45">
      <c r="A445" s="331" t="s">
        <v>453</v>
      </c>
      <c r="B445" s="331" t="s">
        <v>453</v>
      </c>
      <c r="C445" s="331" t="s">
        <v>453</v>
      </c>
      <c r="D445" s="331" t="s">
        <v>453</v>
      </c>
      <c r="E445" s="331" t="s">
        <v>453</v>
      </c>
      <c r="F445" s="331" t="str" cm="1">
        <f t="array" aca="1" ref="F445" ca="1">IF($B445="","",IFERROR(INDEX(INDIRECT("vd_emp_"&amp;$A445&amp;"_"&amp;F$1&amp;"_tab"),$B445+1,$C445+1)*IF($A445=2020,1,INDEX(INDIRECT("vd_ml_"&amp;$A445&amp;"_"&amp;F$1&amp;"_tab"),$B445+1,$C445+1)),0))</f>
        <v/>
      </c>
      <c r="G445" s="331" t="str" cm="1">
        <f t="array" aca="1" ref="G445" ca="1">IF($B445="","",IFERROR(INDEX(INDIRECT("vd_emp_"&amp;$A445&amp;"_"&amp;G$1&amp;"_tab"),$B445+1,$C445+1)*IF($A445=2020,1,INDEX(INDIRECT("vd_ml_"&amp;$A445&amp;"_"&amp;G$1&amp;"_tab"),$B445+1,$C445+1)),0))</f>
        <v/>
      </c>
      <c r="H445" s="331" t="str" cm="1">
        <f t="array" aca="1" ref="H445" ca="1">IF($B445="","",IFERROR(INDEX(INDIRECT("vd_emp_"&amp;$A445&amp;"_"&amp;H$1&amp;"_tab"),$B445+1,$C445+1)*IF($A445=2020,1,INDEX(INDIRECT("vd_ml_"&amp;$A445&amp;"_"&amp;H$1&amp;"_tab"),$B445+1,$C445+1)),0))</f>
        <v/>
      </c>
      <c r="I445" s="331" t="str">
        <f ca="1"/>
        <v/>
      </c>
      <c r="J445" s="331" t="str" cm="1">
        <f t="array" ref="J445">IF(A445="","",SUMPRODUCT(TRANSPOSE(F445:H445),pass_per_van_by_vptype)*2)</f>
        <v/>
      </c>
      <c r="K445" s="331" t="str" cm="1">
        <f t="array" ref="K445">IF(A445="","",SUMPRODUCT(TRANSPOSE(F445:H445),pass_per_van_by_vptype,rt_miles_avg_by_vanpool_type))</f>
        <v/>
      </c>
    </row>
    <row r="446" spans="1:11" x14ac:dyDescent="0.45">
      <c r="A446" s="331" t="s">
        <v>453</v>
      </c>
      <c r="B446" s="331" t="s">
        <v>453</v>
      </c>
      <c r="C446" s="331" t="s">
        <v>453</v>
      </c>
      <c r="D446" s="331" t="s">
        <v>453</v>
      </c>
      <c r="E446" s="331" t="s">
        <v>453</v>
      </c>
      <c r="F446" s="331" t="str" cm="1">
        <f t="array" aca="1" ref="F446" ca="1">IF($B446="","",IFERROR(INDEX(INDIRECT("vd_emp_"&amp;$A446&amp;"_"&amp;F$1&amp;"_tab"),$B446+1,$C446+1)*IF($A446=2020,1,INDEX(INDIRECT("vd_ml_"&amp;$A446&amp;"_"&amp;F$1&amp;"_tab"),$B446+1,$C446+1)),0))</f>
        <v/>
      </c>
      <c r="G446" s="331" t="str" cm="1">
        <f t="array" aca="1" ref="G446" ca="1">IF($B446="","",IFERROR(INDEX(INDIRECT("vd_emp_"&amp;$A446&amp;"_"&amp;G$1&amp;"_tab"),$B446+1,$C446+1)*IF($A446=2020,1,INDEX(INDIRECT("vd_ml_"&amp;$A446&amp;"_"&amp;G$1&amp;"_tab"),$B446+1,$C446+1)),0))</f>
        <v/>
      </c>
      <c r="H446" s="331" t="str" cm="1">
        <f t="array" aca="1" ref="H446" ca="1">IF($B446="","",IFERROR(INDEX(INDIRECT("vd_emp_"&amp;$A446&amp;"_"&amp;H$1&amp;"_tab"),$B446+1,$C446+1)*IF($A446=2020,1,INDEX(INDIRECT("vd_ml_"&amp;$A446&amp;"_"&amp;H$1&amp;"_tab"),$B446+1,$C446+1)),0))</f>
        <v/>
      </c>
      <c r="I446" s="331" t="str">
        <f ca="1"/>
        <v/>
      </c>
      <c r="J446" s="331" t="str" cm="1">
        <f t="array" ref="J446">IF(A446="","",SUMPRODUCT(TRANSPOSE(F446:H446),pass_per_van_by_vptype)*2)</f>
        <v/>
      </c>
      <c r="K446" s="331" t="str" cm="1">
        <f t="array" ref="K446">IF(A446="","",SUMPRODUCT(TRANSPOSE(F446:H446),pass_per_van_by_vptype,rt_miles_avg_by_vanpool_type))</f>
        <v/>
      </c>
    </row>
    <row r="447" spans="1:11" x14ac:dyDescent="0.45">
      <c r="A447" s="331" t="s">
        <v>453</v>
      </c>
      <c r="B447" s="331" t="s">
        <v>453</v>
      </c>
      <c r="C447" s="331" t="s">
        <v>453</v>
      </c>
      <c r="D447" s="331" t="s">
        <v>453</v>
      </c>
      <c r="E447" s="331" t="s">
        <v>453</v>
      </c>
      <c r="F447" s="331" t="str" cm="1">
        <f t="array" aca="1" ref="F447" ca="1">IF($B447="","",IFERROR(INDEX(INDIRECT("vd_emp_"&amp;$A447&amp;"_"&amp;F$1&amp;"_tab"),$B447+1,$C447+1)*IF($A447=2020,1,INDEX(INDIRECT("vd_ml_"&amp;$A447&amp;"_"&amp;F$1&amp;"_tab"),$B447+1,$C447+1)),0))</f>
        <v/>
      </c>
      <c r="G447" s="331" t="str" cm="1">
        <f t="array" aca="1" ref="G447" ca="1">IF($B447="","",IFERROR(INDEX(INDIRECT("vd_emp_"&amp;$A447&amp;"_"&amp;G$1&amp;"_tab"),$B447+1,$C447+1)*IF($A447=2020,1,INDEX(INDIRECT("vd_ml_"&amp;$A447&amp;"_"&amp;G$1&amp;"_tab"),$B447+1,$C447+1)),0))</f>
        <v/>
      </c>
      <c r="H447" s="331" t="str" cm="1">
        <f t="array" aca="1" ref="H447" ca="1">IF($B447="","",IFERROR(INDEX(INDIRECT("vd_emp_"&amp;$A447&amp;"_"&amp;H$1&amp;"_tab"),$B447+1,$C447+1)*IF($A447=2020,1,INDEX(INDIRECT("vd_ml_"&amp;$A447&amp;"_"&amp;H$1&amp;"_tab"),$B447+1,$C447+1)),0))</f>
        <v/>
      </c>
      <c r="I447" s="331" t="str">
        <f ca="1"/>
        <v/>
      </c>
      <c r="J447" s="331" t="str" cm="1">
        <f t="array" ref="J447">IF(A447="","",SUMPRODUCT(TRANSPOSE(F447:H447),pass_per_van_by_vptype)*2)</f>
        <v/>
      </c>
      <c r="K447" s="331" t="str" cm="1">
        <f t="array" ref="K447">IF(A447="","",SUMPRODUCT(TRANSPOSE(F447:H447),pass_per_van_by_vptype,rt_miles_avg_by_vanpool_type))</f>
        <v/>
      </c>
    </row>
    <row r="448" spans="1:11" x14ac:dyDescent="0.45">
      <c r="A448" s="331" t="s">
        <v>453</v>
      </c>
      <c r="B448" s="331" t="s">
        <v>453</v>
      </c>
      <c r="C448" s="331" t="s">
        <v>453</v>
      </c>
      <c r="D448" s="331" t="s">
        <v>453</v>
      </c>
      <c r="E448" s="331" t="s">
        <v>453</v>
      </c>
      <c r="F448" s="331" t="str" cm="1">
        <f t="array" aca="1" ref="F448" ca="1">IF($B448="","",IFERROR(INDEX(INDIRECT("vd_emp_"&amp;$A448&amp;"_"&amp;F$1&amp;"_tab"),$B448+1,$C448+1)*IF($A448=2020,1,INDEX(INDIRECT("vd_ml_"&amp;$A448&amp;"_"&amp;F$1&amp;"_tab"),$B448+1,$C448+1)),0))</f>
        <v/>
      </c>
      <c r="G448" s="331" t="str" cm="1">
        <f t="array" aca="1" ref="G448" ca="1">IF($B448="","",IFERROR(INDEX(INDIRECT("vd_emp_"&amp;$A448&amp;"_"&amp;G$1&amp;"_tab"),$B448+1,$C448+1)*IF($A448=2020,1,INDEX(INDIRECT("vd_ml_"&amp;$A448&amp;"_"&amp;G$1&amp;"_tab"),$B448+1,$C448+1)),0))</f>
        <v/>
      </c>
      <c r="H448" s="331" t="str" cm="1">
        <f t="array" aca="1" ref="H448" ca="1">IF($B448="","",IFERROR(INDEX(INDIRECT("vd_emp_"&amp;$A448&amp;"_"&amp;H$1&amp;"_tab"),$B448+1,$C448+1)*IF($A448=2020,1,INDEX(INDIRECT("vd_ml_"&amp;$A448&amp;"_"&amp;H$1&amp;"_tab"),$B448+1,$C448+1)),0))</f>
        <v/>
      </c>
      <c r="I448" s="331" t="str">
        <f ca="1"/>
        <v/>
      </c>
      <c r="J448" s="331" t="str" cm="1">
        <f t="array" ref="J448">IF(A448="","",SUMPRODUCT(TRANSPOSE(F448:H448),pass_per_van_by_vptype)*2)</f>
        <v/>
      </c>
      <c r="K448" s="331" t="str" cm="1">
        <f t="array" ref="K448">IF(A448="","",SUMPRODUCT(TRANSPOSE(F448:H448),pass_per_van_by_vptype,rt_miles_avg_by_vanpool_type))</f>
        <v/>
      </c>
    </row>
    <row r="449" spans="1:11" x14ac:dyDescent="0.45">
      <c r="A449" s="331" t="s">
        <v>453</v>
      </c>
      <c r="B449" s="331" t="s">
        <v>453</v>
      </c>
      <c r="C449" s="331" t="s">
        <v>453</v>
      </c>
      <c r="D449" s="331" t="s">
        <v>453</v>
      </c>
      <c r="E449" s="331" t="s">
        <v>453</v>
      </c>
      <c r="F449" s="331" t="str" cm="1">
        <f t="array" aca="1" ref="F449" ca="1">IF($B449="","",IFERROR(INDEX(INDIRECT("vd_emp_"&amp;$A449&amp;"_"&amp;F$1&amp;"_tab"),$B449+1,$C449+1)*IF($A449=2020,1,INDEX(INDIRECT("vd_ml_"&amp;$A449&amp;"_"&amp;F$1&amp;"_tab"),$B449+1,$C449+1)),0))</f>
        <v/>
      </c>
      <c r="G449" s="331" t="str" cm="1">
        <f t="array" aca="1" ref="G449" ca="1">IF($B449="","",IFERROR(INDEX(INDIRECT("vd_emp_"&amp;$A449&amp;"_"&amp;G$1&amp;"_tab"),$B449+1,$C449+1)*IF($A449=2020,1,INDEX(INDIRECT("vd_ml_"&amp;$A449&amp;"_"&amp;G$1&amp;"_tab"),$B449+1,$C449+1)),0))</f>
        <v/>
      </c>
      <c r="H449" s="331" t="str" cm="1">
        <f t="array" aca="1" ref="H449" ca="1">IF($B449="","",IFERROR(INDEX(INDIRECT("vd_emp_"&amp;$A449&amp;"_"&amp;H$1&amp;"_tab"),$B449+1,$C449+1)*IF($A449=2020,1,INDEX(INDIRECT("vd_ml_"&amp;$A449&amp;"_"&amp;H$1&amp;"_tab"),$B449+1,$C449+1)),0))</f>
        <v/>
      </c>
      <c r="I449" s="331" t="str">
        <f ca="1"/>
        <v/>
      </c>
      <c r="J449" s="331" t="str" cm="1">
        <f t="array" ref="J449">IF(A449="","",SUMPRODUCT(TRANSPOSE(F449:H449),pass_per_van_by_vptype)*2)</f>
        <v/>
      </c>
      <c r="K449" s="331" t="str" cm="1">
        <f t="array" ref="K449">IF(A449="","",SUMPRODUCT(TRANSPOSE(F449:H449),pass_per_van_by_vptype,rt_miles_avg_by_vanpool_type))</f>
        <v/>
      </c>
    </row>
    <row r="450" spans="1:11" x14ac:dyDescent="0.45">
      <c r="A450" s="331" t="s">
        <v>453</v>
      </c>
      <c r="B450" s="331" t="s">
        <v>453</v>
      </c>
      <c r="C450" s="331" t="s">
        <v>453</v>
      </c>
      <c r="D450" s="331" t="s">
        <v>453</v>
      </c>
      <c r="E450" s="331" t="s">
        <v>453</v>
      </c>
      <c r="F450" s="331" t="str" cm="1">
        <f t="array" aca="1" ref="F450" ca="1">IF($B450="","",IFERROR(INDEX(INDIRECT("vd_emp_"&amp;$A450&amp;"_"&amp;F$1&amp;"_tab"),$B450+1,$C450+1)*IF($A450=2020,1,INDEX(INDIRECT("vd_ml_"&amp;$A450&amp;"_"&amp;F$1&amp;"_tab"),$B450+1,$C450+1)),0))</f>
        <v/>
      </c>
      <c r="G450" s="331" t="str" cm="1">
        <f t="array" aca="1" ref="G450" ca="1">IF($B450="","",IFERROR(INDEX(INDIRECT("vd_emp_"&amp;$A450&amp;"_"&amp;G$1&amp;"_tab"),$B450+1,$C450+1)*IF($A450=2020,1,INDEX(INDIRECT("vd_ml_"&amp;$A450&amp;"_"&amp;G$1&amp;"_tab"),$B450+1,$C450+1)),0))</f>
        <v/>
      </c>
      <c r="H450" s="331" t="str" cm="1">
        <f t="array" aca="1" ref="H450" ca="1">IF($B450="","",IFERROR(INDEX(INDIRECT("vd_emp_"&amp;$A450&amp;"_"&amp;H$1&amp;"_tab"),$B450+1,$C450+1)*IF($A450=2020,1,INDEX(INDIRECT("vd_ml_"&amp;$A450&amp;"_"&amp;H$1&amp;"_tab"),$B450+1,$C450+1)),0))</f>
        <v/>
      </c>
      <c r="I450" s="331" t="str">
        <f ca="1"/>
        <v/>
      </c>
      <c r="J450" s="331" t="str" cm="1">
        <f t="array" ref="J450">IF(A450="","",SUMPRODUCT(TRANSPOSE(F450:H450),pass_per_van_by_vptype)*2)</f>
        <v/>
      </c>
      <c r="K450" s="331" t="str" cm="1">
        <f t="array" ref="K450">IF(A450="","",SUMPRODUCT(TRANSPOSE(F450:H450),pass_per_van_by_vptype,rt_miles_avg_by_vanpool_type))</f>
        <v/>
      </c>
    </row>
    <row r="451" spans="1:11" x14ac:dyDescent="0.45">
      <c r="A451" s="331" t="s">
        <v>453</v>
      </c>
      <c r="B451" s="331" t="s">
        <v>453</v>
      </c>
      <c r="C451" s="331" t="s">
        <v>453</v>
      </c>
      <c r="D451" s="331" t="s">
        <v>453</v>
      </c>
      <c r="E451" s="331" t="s">
        <v>453</v>
      </c>
      <c r="F451" s="331" t="str" cm="1">
        <f t="array" aca="1" ref="F451" ca="1">IF($B451="","",IFERROR(INDEX(INDIRECT("vd_emp_"&amp;$A451&amp;"_"&amp;F$1&amp;"_tab"),$B451+1,$C451+1)*IF($A451=2020,1,INDEX(INDIRECT("vd_ml_"&amp;$A451&amp;"_"&amp;F$1&amp;"_tab"),$B451+1,$C451+1)),0))</f>
        <v/>
      </c>
      <c r="G451" s="331" t="str" cm="1">
        <f t="array" aca="1" ref="G451" ca="1">IF($B451="","",IFERROR(INDEX(INDIRECT("vd_emp_"&amp;$A451&amp;"_"&amp;G$1&amp;"_tab"),$B451+1,$C451+1)*IF($A451=2020,1,INDEX(INDIRECT("vd_ml_"&amp;$A451&amp;"_"&amp;G$1&amp;"_tab"),$B451+1,$C451+1)),0))</f>
        <v/>
      </c>
      <c r="H451" s="331" t="str" cm="1">
        <f t="array" aca="1" ref="H451" ca="1">IF($B451="","",IFERROR(INDEX(INDIRECT("vd_emp_"&amp;$A451&amp;"_"&amp;H$1&amp;"_tab"),$B451+1,$C451+1)*IF($A451=2020,1,INDEX(INDIRECT("vd_ml_"&amp;$A451&amp;"_"&amp;H$1&amp;"_tab"),$B451+1,$C451+1)),0))</f>
        <v/>
      </c>
      <c r="I451" s="331" t="str">
        <f ca="1"/>
        <v/>
      </c>
      <c r="J451" s="331" t="str" cm="1">
        <f t="array" ref="J451">IF(A451="","",SUMPRODUCT(TRANSPOSE(F451:H451),pass_per_van_by_vptype)*2)</f>
        <v/>
      </c>
      <c r="K451" s="331" t="str" cm="1">
        <f t="array" ref="K451">IF(A451="","",SUMPRODUCT(TRANSPOSE(F451:H451),pass_per_van_by_vptype,rt_miles_avg_by_vanpool_type))</f>
        <v/>
      </c>
    </row>
    <row r="452" spans="1:11" x14ac:dyDescent="0.45">
      <c r="A452" s="331" t="s">
        <v>453</v>
      </c>
      <c r="B452" s="331" t="s">
        <v>453</v>
      </c>
      <c r="C452" s="331" t="s">
        <v>453</v>
      </c>
      <c r="D452" s="331" t="s">
        <v>453</v>
      </c>
      <c r="E452" s="331" t="s">
        <v>453</v>
      </c>
      <c r="F452" s="331" t="str" cm="1">
        <f t="array" aca="1" ref="F452" ca="1">IF($B452="","",IFERROR(INDEX(INDIRECT("vd_emp_"&amp;$A452&amp;"_"&amp;F$1&amp;"_tab"),$B452+1,$C452+1)*IF($A452=2020,1,INDEX(INDIRECT("vd_ml_"&amp;$A452&amp;"_"&amp;F$1&amp;"_tab"),$B452+1,$C452+1)),0))</f>
        <v/>
      </c>
      <c r="G452" s="331" t="str" cm="1">
        <f t="array" aca="1" ref="G452" ca="1">IF($B452="","",IFERROR(INDEX(INDIRECT("vd_emp_"&amp;$A452&amp;"_"&amp;G$1&amp;"_tab"),$B452+1,$C452+1)*IF($A452=2020,1,INDEX(INDIRECT("vd_ml_"&amp;$A452&amp;"_"&amp;G$1&amp;"_tab"),$B452+1,$C452+1)),0))</f>
        <v/>
      </c>
      <c r="H452" s="331" t="str" cm="1">
        <f t="array" aca="1" ref="H452" ca="1">IF($B452="","",IFERROR(INDEX(INDIRECT("vd_emp_"&amp;$A452&amp;"_"&amp;H$1&amp;"_tab"),$B452+1,$C452+1)*IF($A452=2020,1,INDEX(INDIRECT("vd_ml_"&amp;$A452&amp;"_"&amp;H$1&amp;"_tab"),$B452+1,$C452+1)),0))</f>
        <v/>
      </c>
      <c r="I452" s="331" t="str">
        <f ca="1"/>
        <v/>
      </c>
      <c r="J452" s="331" t="str" cm="1">
        <f t="array" ref="J452">IF(A452="","",SUMPRODUCT(TRANSPOSE(F452:H452),pass_per_van_by_vptype)*2)</f>
        <v/>
      </c>
      <c r="K452" s="331" t="str" cm="1">
        <f t="array" ref="K452">IF(A452="","",SUMPRODUCT(TRANSPOSE(F452:H452),pass_per_van_by_vptype,rt_miles_avg_by_vanpool_type))</f>
        <v/>
      </c>
    </row>
    <row r="453" spans="1:11" x14ac:dyDescent="0.45">
      <c r="A453" s="331" t="s">
        <v>453</v>
      </c>
      <c r="B453" s="331" t="s">
        <v>453</v>
      </c>
      <c r="C453" s="331" t="s">
        <v>453</v>
      </c>
      <c r="D453" s="331" t="s">
        <v>453</v>
      </c>
      <c r="E453" s="331" t="s">
        <v>453</v>
      </c>
      <c r="F453" s="331" t="str" cm="1">
        <f t="array" aca="1" ref="F453" ca="1">IF($B453="","",IFERROR(INDEX(INDIRECT("vd_emp_"&amp;$A453&amp;"_"&amp;F$1&amp;"_tab"),$B453+1,$C453+1)*IF($A453=2020,1,INDEX(INDIRECT("vd_ml_"&amp;$A453&amp;"_"&amp;F$1&amp;"_tab"),$B453+1,$C453+1)),0))</f>
        <v/>
      </c>
      <c r="G453" s="331" t="str" cm="1">
        <f t="array" aca="1" ref="G453" ca="1">IF($B453="","",IFERROR(INDEX(INDIRECT("vd_emp_"&amp;$A453&amp;"_"&amp;G$1&amp;"_tab"),$B453+1,$C453+1)*IF($A453=2020,1,INDEX(INDIRECT("vd_ml_"&amp;$A453&amp;"_"&amp;G$1&amp;"_tab"),$B453+1,$C453+1)),0))</f>
        <v/>
      </c>
      <c r="H453" s="331" t="str" cm="1">
        <f t="array" aca="1" ref="H453" ca="1">IF($B453="","",IFERROR(INDEX(INDIRECT("vd_emp_"&amp;$A453&amp;"_"&amp;H$1&amp;"_tab"),$B453+1,$C453+1)*IF($A453=2020,1,INDEX(INDIRECT("vd_ml_"&amp;$A453&amp;"_"&amp;H$1&amp;"_tab"),$B453+1,$C453+1)),0))</f>
        <v/>
      </c>
      <c r="I453" s="331" t="str">
        <f ca="1"/>
        <v/>
      </c>
      <c r="J453" s="331" t="str" cm="1">
        <f t="array" ref="J453">IF(A453="","",SUMPRODUCT(TRANSPOSE(F453:H453),pass_per_van_by_vptype)*2)</f>
        <v/>
      </c>
      <c r="K453" s="331" t="str" cm="1">
        <f t="array" ref="K453">IF(A453="","",SUMPRODUCT(TRANSPOSE(F453:H453),pass_per_van_by_vptype,rt_miles_avg_by_vanpool_type))</f>
        <v/>
      </c>
    </row>
    <row r="454" spans="1:11" x14ac:dyDescent="0.45">
      <c r="A454" s="331" t="s">
        <v>453</v>
      </c>
      <c r="B454" s="331" t="s">
        <v>453</v>
      </c>
      <c r="C454" s="331" t="s">
        <v>453</v>
      </c>
      <c r="D454" s="331" t="s">
        <v>453</v>
      </c>
      <c r="E454" s="331" t="s">
        <v>453</v>
      </c>
      <c r="F454" s="331" t="str" cm="1">
        <f t="array" aca="1" ref="F454" ca="1">IF($B454="","",IFERROR(INDEX(INDIRECT("vd_emp_"&amp;$A454&amp;"_"&amp;F$1&amp;"_tab"),$B454+1,$C454+1)*IF($A454=2020,1,INDEX(INDIRECT("vd_ml_"&amp;$A454&amp;"_"&amp;F$1&amp;"_tab"),$B454+1,$C454+1)),0))</f>
        <v/>
      </c>
      <c r="G454" s="331" t="str" cm="1">
        <f t="array" aca="1" ref="G454" ca="1">IF($B454="","",IFERROR(INDEX(INDIRECT("vd_emp_"&amp;$A454&amp;"_"&amp;G$1&amp;"_tab"),$B454+1,$C454+1)*IF($A454=2020,1,INDEX(INDIRECT("vd_ml_"&amp;$A454&amp;"_"&amp;G$1&amp;"_tab"),$B454+1,$C454+1)),0))</f>
        <v/>
      </c>
      <c r="H454" s="331" t="str" cm="1">
        <f t="array" aca="1" ref="H454" ca="1">IF($B454="","",IFERROR(INDEX(INDIRECT("vd_emp_"&amp;$A454&amp;"_"&amp;H$1&amp;"_tab"),$B454+1,$C454+1)*IF($A454=2020,1,INDEX(INDIRECT("vd_ml_"&amp;$A454&amp;"_"&amp;H$1&amp;"_tab"),$B454+1,$C454+1)),0))</f>
        <v/>
      </c>
      <c r="I454" s="331" t="str">
        <f ca="1"/>
        <v/>
      </c>
      <c r="J454" s="331" t="str" cm="1">
        <f t="array" ref="J454">IF(A454="","",SUMPRODUCT(TRANSPOSE(F454:H454),pass_per_van_by_vptype)*2)</f>
        <v/>
      </c>
      <c r="K454" s="331" t="str" cm="1">
        <f t="array" ref="K454">IF(A454="","",SUMPRODUCT(TRANSPOSE(F454:H454),pass_per_van_by_vptype,rt_miles_avg_by_vanpool_type))</f>
        <v/>
      </c>
    </row>
    <row r="455" spans="1:11" x14ac:dyDescent="0.45">
      <c r="A455" s="331" t="s">
        <v>453</v>
      </c>
      <c r="B455" s="331" t="s">
        <v>453</v>
      </c>
      <c r="C455" s="331" t="s">
        <v>453</v>
      </c>
      <c r="D455" s="331" t="s">
        <v>453</v>
      </c>
      <c r="E455" s="331" t="s">
        <v>453</v>
      </c>
      <c r="F455" s="331" t="str" cm="1">
        <f t="array" aca="1" ref="F455" ca="1">IF($B455="","",IFERROR(INDEX(INDIRECT("vd_emp_"&amp;$A455&amp;"_"&amp;F$1&amp;"_tab"),$B455+1,$C455+1)*IF($A455=2020,1,INDEX(INDIRECT("vd_ml_"&amp;$A455&amp;"_"&amp;F$1&amp;"_tab"),$B455+1,$C455+1)),0))</f>
        <v/>
      </c>
      <c r="G455" s="331" t="str" cm="1">
        <f t="array" aca="1" ref="G455" ca="1">IF($B455="","",IFERROR(INDEX(INDIRECT("vd_emp_"&amp;$A455&amp;"_"&amp;G$1&amp;"_tab"),$B455+1,$C455+1)*IF($A455=2020,1,INDEX(INDIRECT("vd_ml_"&amp;$A455&amp;"_"&amp;G$1&amp;"_tab"),$B455+1,$C455+1)),0))</f>
        <v/>
      </c>
      <c r="H455" s="331" t="str" cm="1">
        <f t="array" aca="1" ref="H455" ca="1">IF($B455="","",IFERROR(INDEX(INDIRECT("vd_emp_"&amp;$A455&amp;"_"&amp;H$1&amp;"_tab"),$B455+1,$C455+1)*IF($A455=2020,1,INDEX(INDIRECT("vd_ml_"&amp;$A455&amp;"_"&amp;H$1&amp;"_tab"),$B455+1,$C455+1)),0))</f>
        <v/>
      </c>
      <c r="I455" s="331" t="str">
        <f ca="1"/>
        <v/>
      </c>
      <c r="J455" s="331" t="str" cm="1">
        <f t="array" ref="J455">IF(A455="","",SUMPRODUCT(TRANSPOSE(F455:H455),pass_per_van_by_vptype)*2)</f>
        <v/>
      </c>
      <c r="K455" s="331" t="str" cm="1">
        <f t="array" ref="K455">IF(A455="","",SUMPRODUCT(TRANSPOSE(F455:H455),pass_per_van_by_vptype,rt_miles_avg_by_vanpool_type))</f>
        <v/>
      </c>
    </row>
    <row r="456" spans="1:11" x14ac:dyDescent="0.45">
      <c r="A456" s="331" t="s">
        <v>453</v>
      </c>
      <c r="B456" s="331" t="s">
        <v>453</v>
      </c>
      <c r="C456" s="331" t="s">
        <v>453</v>
      </c>
      <c r="D456" s="331" t="s">
        <v>453</v>
      </c>
      <c r="E456" s="331" t="s">
        <v>453</v>
      </c>
      <c r="F456" s="331" t="str" cm="1">
        <f t="array" aca="1" ref="F456" ca="1">IF($B456="","",IFERROR(INDEX(INDIRECT("vd_emp_"&amp;$A456&amp;"_"&amp;F$1&amp;"_tab"),$B456+1,$C456+1)*IF($A456=2020,1,INDEX(INDIRECT("vd_ml_"&amp;$A456&amp;"_"&amp;F$1&amp;"_tab"),$B456+1,$C456+1)),0))</f>
        <v/>
      </c>
      <c r="G456" s="331" t="str" cm="1">
        <f t="array" aca="1" ref="G456" ca="1">IF($B456="","",IFERROR(INDEX(INDIRECT("vd_emp_"&amp;$A456&amp;"_"&amp;G$1&amp;"_tab"),$B456+1,$C456+1)*IF($A456=2020,1,INDEX(INDIRECT("vd_ml_"&amp;$A456&amp;"_"&amp;G$1&amp;"_tab"),$B456+1,$C456+1)),0))</f>
        <v/>
      </c>
      <c r="H456" s="331" t="str" cm="1">
        <f t="array" aca="1" ref="H456" ca="1">IF($B456="","",IFERROR(INDEX(INDIRECT("vd_emp_"&amp;$A456&amp;"_"&amp;H$1&amp;"_tab"),$B456+1,$C456+1)*IF($A456=2020,1,INDEX(INDIRECT("vd_ml_"&amp;$A456&amp;"_"&amp;H$1&amp;"_tab"),$B456+1,$C456+1)),0))</f>
        <v/>
      </c>
      <c r="I456" s="331" t="str">
        <f ca="1"/>
        <v/>
      </c>
      <c r="J456" s="331" t="str" cm="1">
        <f t="array" ref="J456">IF(A456="","",SUMPRODUCT(TRANSPOSE(F456:H456),pass_per_van_by_vptype)*2)</f>
        <v/>
      </c>
      <c r="K456" s="331" t="str" cm="1">
        <f t="array" ref="K456">IF(A456="","",SUMPRODUCT(TRANSPOSE(F456:H456),pass_per_van_by_vptype,rt_miles_avg_by_vanpool_type))</f>
        <v/>
      </c>
    </row>
    <row r="457" spans="1:11" x14ac:dyDescent="0.45">
      <c r="A457" s="331" t="s">
        <v>453</v>
      </c>
      <c r="B457" s="331" t="s">
        <v>453</v>
      </c>
      <c r="C457" s="331" t="s">
        <v>453</v>
      </c>
      <c r="D457" s="331" t="s">
        <v>453</v>
      </c>
      <c r="E457" s="331" t="s">
        <v>453</v>
      </c>
      <c r="F457" s="331" t="str" cm="1">
        <f t="array" aca="1" ref="F457" ca="1">IF($B457="","",IFERROR(INDEX(INDIRECT("vd_emp_"&amp;$A457&amp;"_"&amp;F$1&amp;"_tab"),$B457+1,$C457+1)*IF($A457=2020,1,INDEX(INDIRECT("vd_ml_"&amp;$A457&amp;"_"&amp;F$1&amp;"_tab"),$B457+1,$C457+1)),0))</f>
        <v/>
      </c>
      <c r="G457" s="331" t="str" cm="1">
        <f t="array" aca="1" ref="G457" ca="1">IF($B457="","",IFERROR(INDEX(INDIRECT("vd_emp_"&amp;$A457&amp;"_"&amp;G$1&amp;"_tab"),$B457+1,$C457+1)*IF($A457=2020,1,INDEX(INDIRECT("vd_ml_"&amp;$A457&amp;"_"&amp;G$1&amp;"_tab"),$B457+1,$C457+1)),0))</f>
        <v/>
      </c>
      <c r="H457" s="331" t="str" cm="1">
        <f t="array" aca="1" ref="H457" ca="1">IF($B457="","",IFERROR(INDEX(INDIRECT("vd_emp_"&amp;$A457&amp;"_"&amp;H$1&amp;"_tab"),$B457+1,$C457+1)*IF($A457=2020,1,INDEX(INDIRECT("vd_ml_"&amp;$A457&amp;"_"&amp;H$1&amp;"_tab"),$B457+1,$C457+1)),0))</f>
        <v/>
      </c>
      <c r="I457" s="331" t="str">
        <f ca="1"/>
        <v/>
      </c>
      <c r="J457" s="331" t="str" cm="1">
        <f t="array" ref="J457">IF(A457="","",SUMPRODUCT(TRANSPOSE(F457:H457),pass_per_van_by_vptype)*2)</f>
        <v/>
      </c>
      <c r="K457" s="331" t="str" cm="1">
        <f t="array" ref="K457">IF(A457="","",SUMPRODUCT(TRANSPOSE(F457:H457),pass_per_van_by_vptype,rt_miles_avg_by_vanpool_type))</f>
        <v/>
      </c>
    </row>
    <row r="458" spans="1:11" x14ac:dyDescent="0.45">
      <c r="A458" s="331" t="s">
        <v>453</v>
      </c>
      <c r="B458" s="331" t="s">
        <v>453</v>
      </c>
      <c r="C458" s="331" t="s">
        <v>453</v>
      </c>
      <c r="D458" s="331" t="s">
        <v>453</v>
      </c>
      <c r="E458" s="331" t="s">
        <v>453</v>
      </c>
      <c r="F458" s="331" t="str" cm="1">
        <f t="array" aca="1" ref="F458" ca="1">IF($B458="","",IFERROR(INDEX(INDIRECT("vd_emp_"&amp;$A458&amp;"_"&amp;F$1&amp;"_tab"),$B458+1,$C458+1)*IF($A458=2020,1,INDEX(INDIRECT("vd_ml_"&amp;$A458&amp;"_"&amp;F$1&amp;"_tab"),$B458+1,$C458+1)),0))</f>
        <v/>
      </c>
      <c r="G458" s="331" t="str" cm="1">
        <f t="array" aca="1" ref="G458" ca="1">IF($B458="","",IFERROR(INDEX(INDIRECT("vd_emp_"&amp;$A458&amp;"_"&amp;G$1&amp;"_tab"),$B458+1,$C458+1)*IF($A458=2020,1,INDEX(INDIRECT("vd_ml_"&amp;$A458&amp;"_"&amp;G$1&amp;"_tab"),$B458+1,$C458+1)),0))</f>
        <v/>
      </c>
      <c r="H458" s="331" t="str" cm="1">
        <f t="array" aca="1" ref="H458" ca="1">IF($B458="","",IFERROR(INDEX(INDIRECT("vd_emp_"&amp;$A458&amp;"_"&amp;H$1&amp;"_tab"),$B458+1,$C458+1)*IF($A458=2020,1,INDEX(INDIRECT("vd_ml_"&amp;$A458&amp;"_"&amp;H$1&amp;"_tab"),$B458+1,$C458+1)),0))</f>
        <v/>
      </c>
      <c r="I458" s="331" t="str">
        <f ca="1"/>
        <v/>
      </c>
      <c r="J458" s="331" t="str" cm="1">
        <f t="array" ref="J458">IF(A458="","",SUMPRODUCT(TRANSPOSE(F458:H458),pass_per_van_by_vptype)*2)</f>
        <v/>
      </c>
      <c r="K458" s="331" t="str" cm="1">
        <f t="array" ref="K458">IF(A458="","",SUMPRODUCT(TRANSPOSE(F458:H458),pass_per_van_by_vptype,rt_miles_avg_by_vanpool_type))</f>
        <v/>
      </c>
    </row>
    <row r="459" spans="1:11" x14ac:dyDescent="0.45">
      <c r="A459" s="331" t="s">
        <v>453</v>
      </c>
      <c r="B459" s="331" t="s">
        <v>453</v>
      </c>
      <c r="C459" s="331" t="s">
        <v>453</v>
      </c>
      <c r="D459" s="331" t="s">
        <v>453</v>
      </c>
      <c r="E459" s="331" t="s">
        <v>453</v>
      </c>
      <c r="F459" s="331" t="str" cm="1">
        <f t="array" aca="1" ref="F459" ca="1">IF($B459="","",IFERROR(INDEX(INDIRECT("vd_emp_"&amp;$A459&amp;"_"&amp;F$1&amp;"_tab"),$B459+1,$C459+1)*IF($A459=2020,1,INDEX(INDIRECT("vd_ml_"&amp;$A459&amp;"_"&amp;F$1&amp;"_tab"),$B459+1,$C459+1)),0))</f>
        <v/>
      </c>
      <c r="G459" s="331" t="str" cm="1">
        <f t="array" aca="1" ref="G459" ca="1">IF($B459="","",IFERROR(INDEX(INDIRECT("vd_emp_"&amp;$A459&amp;"_"&amp;G$1&amp;"_tab"),$B459+1,$C459+1)*IF($A459=2020,1,INDEX(INDIRECT("vd_ml_"&amp;$A459&amp;"_"&amp;G$1&amp;"_tab"),$B459+1,$C459+1)),0))</f>
        <v/>
      </c>
      <c r="H459" s="331" t="str" cm="1">
        <f t="array" aca="1" ref="H459" ca="1">IF($B459="","",IFERROR(INDEX(INDIRECT("vd_emp_"&amp;$A459&amp;"_"&amp;H$1&amp;"_tab"),$B459+1,$C459+1)*IF($A459=2020,1,INDEX(INDIRECT("vd_ml_"&amp;$A459&amp;"_"&amp;H$1&amp;"_tab"),$B459+1,$C459+1)),0))</f>
        <v/>
      </c>
      <c r="I459" s="331" t="str">
        <f ca="1"/>
        <v/>
      </c>
      <c r="J459" s="331" t="str" cm="1">
        <f t="array" ref="J459">IF(A459="","",SUMPRODUCT(TRANSPOSE(F459:H459),pass_per_van_by_vptype)*2)</f>
        <v/>
      </c>
      <c r="K459" s="331" t="str" cm="1">
        <f t="array" ref="K459">IF(A459="","",SUMPRODUCT(TRANSPOSE(F459:H459),pass_per_van_by_vptype,rt_miles_avg_by_vanpool_type))</f>
        <v/>
      </c>
    </row>
    <row r="460" spans="1:11" x14ac:dyDescent="0.45">
      <c r="A460" s="331" t="s">
        <v>453</v>
      </c>
      <c r="B460" s="331" t="s">
        <v>453</v>
      </c>
      <c r="C460" s="331" t="s">
        <v>453</v>
      </c>
      <c r="D460" s="331" t="s">
        <v>453</v>
      </c>
      <c r="E460" s="331" t="s">
        <v>453</v>
      </c>
      <c r="F460" s="331" t="str" cm="1">
        <f t="array" aca="1" ref="F460" ca="1">IF($B460="","",IFERROR(INDEX(INDIRECT("vd_emp_"&amp;$A460&amp;"_"&amp;F$1&amp;"_tab"),$B460+1,$C460+1)*IF($A460=2020,1,INDEX(INDIRECT("vd_ml_"&amp;$A460&amp;"_"&amp;F$1&amp;"_tab"),$B460+1,$C460+1)),0))</f>
        <v/>
      </c>
      <c r="G460" s="331" t="str" cm="1">
        <f t="array" aca="1" ref="G460" ca="1">IF($B460="","",IFERROR(INDEX(INDIRECT("vd_emp_"&amp;$A460&amp;"_"&amp;G$1&amp;"_tab"),$B460+1,$C460+1)*IF($A460=2020,1,INDEX(INDIRECT("vd_ml_"&amp;$A460&amp;"_"&amp;G$1&amp;"_tab"),$B460+1,$C460+1)),0))</f>
        <v/>
      </c>
      <c r="H460" s="331" t="str" cm="1">
        <f t="array" aca="1" ref="H460" ca="1">IF($B460="","",IFERROR(INDEX(INDIRECT("vd_emp_"&amp;$A460&amp;"_"&amp;H$1&amp;"_tab"),$B460+1,$C460+1)*IF($A460=2020,1,INDEX(INDIRECT("vd_ml_"&amp;$A460&amp;"_"&amp;H$1&amp;"_tab"),$B460+1,$C460+1)),0))</f>
        <v/>
      </c>
      <c r="I460" s="331" t="str">
        <f ca="1"/>
        <v/>
      </c>
      <c r="J460" s="331" t="str" cm="1">
        <f t="array" ref="J460">IF(A460="","",SUMPRODUCT(TRANSPOSE(F460:H460),pass_per_van_by_vptype)*2)</f>
        <v/>
      </c>
      <c r="K460" s="331" t="str" cm="1">
        <f t="array" ref="K460">IF(A460="","",SUMPRODUCT(TRANSPOSE(F460:H460),pass_per_van_by_vptype,rt_miles_avg_by_vanpool_type))</f>
        <v/>
      </c>
    </row>
    <row r="461" spans="1:11" x14ac:dyDescent="0.45">
      <c r="A461" s="331" t="s">
        <v>453</v>
      </c>
      <c r="B461" s="331" t="s">
        <v>453</v>
      </c>
      <c r="C461" s="331" t="s">
        <v>453</v>
      </c>
      <c r="D461" s="331" t="s">
        <v>453</v>
      </c>
      <c r="E461" s="331" t="s">
        <v>453</v>
      </c>
      <c r="F461" s="331" t="str" cm="1">
        <f t="array" aca="1" ref="F461" ca="1">IF($B461="","",IFERROR(INDEX(INDIRECT("vd_emp_"&amp;$A461&amp;"_"&amp;F$1&amp;"_tab"),$B461+1,$C461+1)*IF($A461=2020,1,INDEX(INDIRECT("vd_ml_"&amp;$A461&amp;"_"&amp;F$1&amp;"_tab"),$B461+1,$C461+1)),0))</f>
        <v/>
      </c>
      <c r="G461" s="331" t="str" cm="1">
        <f t="array" aca="1" ref="G461" ca="1">IF($B461="","",IFERROR(INDEX(INDIRECT("vd_emp_"&amp;$A461&amp;"_"&amp;G$1&amp;"_tab"),$B461+1,$C461+1)*IF($A461=2020,1,INDEX(INDIRECT("vd_ml_"&amp;$A461&amp;"_"&amp;G$1&amp;"_tab"),$B461+1,$C461+1)),0))</f>
        <v/>
      </c>
      <c r="H461" s="331" t="str" cm="1">
        <f t="array" aca="1" ref="H461" ca="1">IF($B461="","",IFERROR(INDEX(INDIRECT("vd_emp_"&amp;$A461&amp;"_"&amp;H$1&amp;"_tab"),$B461+1,$C461+1)*IF($A461=2020,1,INDEX(INDIRECT("vd_ml_"&amp;$A461&amp;"_"&amp;H$1&amp;"_tab"),$B461+1,$C461+1)),0))</f>
        <v/>
      </c>
      <c r="I461" s="331" t="str">
        <f ca="1"/>
        <v/>
      </c>
      <c r="J461" s="331" t="str" cm="1">
        <f t="array" ref="J461">IF(A461="","",SUMPRODUCT(TRANSPOSE(F461:H461),pass_per_van_by_vptype)*2)</f>
        <v/>
      </c>
      <c r="K461" s="331" t="str" cm="1">
        <f t="array" ref="K461">IF(A461="","",SUMPRODUCT(TRANSPOSE(F461:H461),pass_per_van_by_vptype,rt_miles_avg_by_vanpool_type))</f>
        <v/>
      </c>
    </row>
    <row r="462" spans="1:11" x14ac:dyDescent="0.45">
      <c r="A462" s="331" t="s">
        <v>453</v>
      </c>
      <c r="B462" s="331" t="s">
        <v>453</v>
      </c>
      <c r="C462" s="331" t="s">
        <v>453</v>
      </c>
      <c r="D462" s="331" t="s">
        <v>453</v>
      </c>
      <c r="E462" s="331" t="s">
        <v>453</v>
      </c>
      <c r="F462" s="331" t="str" cm="1">
        <f t="array" aca="1" ref="F462" ca="1">IF($B462="","",IFERROR(INDEX(INDIRECT("vd_emp_"&amp;$A462&amp;"_"&amp;F$1&amp;"_tab"),$B462+1,$C462+1)*IF($A462=2020,1,INDEX(INDIRECT("vd_ml_"&amp;$A462&amp;"_"&amp;F$1&amp;"_tab"),$B462+1,$C462+1)),0))</f>
        <v/>
      </c>
      <c r="G462" s="331" t="str" cm="1">
        <f t="array" aca="1" ref="G462" ca="1">IF($B462="","",IFERROR(INDEX(INDIRECT("vd_emp_"&amp;$A462&amp;"_"&amp;G$1&amp;"_tab"),$B462+1,$C462+1)*IF($A462=2020,1,INDEX(INDIRECT("vd_ml_"&amp;$A462&amp;"_"&amp;G$1&amp;"_tab"),$B462+1,$C462+1)),0))</f>
        <v/>
      </c>
      <c r="H462" s="331" t="str" cm="1">
        <f t="array" aca="1" ref="H462" ca="1">IF($B462="","",IFERROR(INDEX(INDIRECT("vd_emp_"&amp;$A462&amp;"_"&amp;H$1&amp;"_tab"),$B462+1,$C462+1)*IF($A462=2020,1,INDEX(INDIRECT("vd_ml_"&amp;$A462&amp;"_"&amp;H$1&amp;"_tab"),$B462+1,$C462+1)),0))</f>
        <v/>
      </c>
      <c r="I462" s="331" t="str">
        <f ca="1"/>
        <v/>
      </c>
      <c r="J462" s="331" t="str" cm="1">
        <f t="array" ref="J462">IF(A462="","",SUMPRODUCT(TRANSPOSE(F462:H462),pass_per_van_by_vptype)*2)</f>
        <v/>
      </c>
      <c r="K462" s="331" t="str" cm="1">
        <f t="array" ref="K462">IF(A462="","",SUMPRODUCT(TRANSPOSE(F462:H462),pass_per_van_by_vptype,rt_miles_avg_by_vanpool_type))</f>
        <v/>
      </c>
    </row>
    <row r="463" spans="1:11" x14ac:dyDescent="0.45">
      <c r="A463" s="331" t="s">
        <v>453</v>
      </c>
      <c r="B463" s="331" t="s">
        <v>453</v>
      </c>
      <c r="C463" s="331" t="s">
        <v>453</v>
      </c>
      <c r="D463" s="331" t="s">
        <v>453</v>
      </c>
      <c r="E463" s="331" t="s">
        <v>453</v>
      </c>
      <c r="F463" s="331" t="str" cm="1">
        <f t="array" aca="1" ref="F463" ca="1">IF($B463="","",IFERROR(INDEX(INDIRECT("vd_emp_"&amp;$A463&amp;"_"&amp;F$1&amp;"_tab"),$B463+1,$C463+1)*IF($A463=2020,1,INDEX(INDIRECT("vd_ml_"&amp;$A463&amp;"_"&amp;F$1&amp;"_tab"),$B463+1,$C463+1)),0))</f>
        <v/>
      </c>
      <c r="G463" s="331" t="str" cm="1">
        <f t="array" aca="1" ref="G463" ca="1">IF($B463="","",IFERROR(INDEX(INDIRECT("vd_emp_"&amp;$A463&amp;"_"&amp;G$1&amp;"_tab"),$B463+1,$C463+1)*IF($A463=2020,1,INDEX(INDIRECT("vd_ml_"&amp;$A463&amp;"_"&amp;G$1&amp;"_tab"),$B463+1,$C463+1)),0))</f>
        <v/>
      </c>
      <c r="H463" s="331" t="str" cm="1">
        <f t="array" aca="1" ref="H463" ca="1">IF($B463="","",IFERROR(INDEX(INDIRECT("vd_emp_"&amp;$A463&amp;"_"&amp;H$1&amp;"_tab"),$B463+1,$C463+1)*IF($A463=2020,1,INDEX(INDIRECT("vd_ml_"&amp;$A463&amp;"_"&amp;H$1&amp;"_tab"),$B463+1,$C463+1)),0))</f>
        <v/>
      </c>
      <c r="I463" s="331" t="str">
        <f ca="1"/>
        <v/>
      </c>
      <c r="J463" s="331" t="str" cm="1">
        <f t="array" ref="J463">IF(A463="","",SUMPRODUCT(TRANSPOSE(F463:H463),pass_per_van_by_vptype)*2)</f>
        <v/>
      </c>
      <c r="K463" s="331" t="str" cm="1">
        <f t="array" ref="K463">IF(A463="","",SUMPRODUCT(TRANSPOSE(F463:H463),pass_per_van_by_vptype,rt_miles_avg_by_vanpool_type))</f>
        <v/>
      </c>
    </row>
    <row r="464" spans="1:11" x14ac:dyDescent="0.45">
      <c r="A464" s="331" t="s">
        <v>453</v>
      </c>
      <c r="B464" s="331" t="s">
        <v>453</v>
      </c>
      <c r="C464" s="331" t="s">
        <v>453</v>
      </c>
      <c r="D464" s="331" t="s">
        <v>453</v>
      </c>
      <c r="E464" s="331" t="s">
        <v>453</v>
      </c>
      <c r="F464" s="331" t="str" cm="1">
        <f t="array" aca="1" ref="F464" ca="1">IF($B464="","",IFERROR(INDEX(INDIRECT("vd_emp_"&amp;$A464&amp;"_"&amp;F$1&amp;"_tab"),$B464+1,$C464+1)*IF($A464=2020,1,INDEX(INDIRECT("vd_ml_"&amp;$A464&amp;"_"&amp;F$1&amp;"_tab"),$B464+1,$C464+1)),0))</f>
        <v/>
      </c>
      <c r="G464" s="331" t="str" cm="1">
        <f t="array" aca="1" ref="G464" ca="1">IF($B464="","",IFERROR(INDEX(INDIRECT("vd_emp_"&amp;$A464&amp;"_"&amp;G$1&amp;"_tab"),$B464+1,$C464+1)*IF($A464=2020,1,INDEX(INDIRECT("vd_ml_"&amp;$A464&amp;"_"&amp;G$1&amp;"_tab"),$B464+1,$C464+1)),0))</f>
        <v/>
      </c>
      <c r="H464" s="331" t="str" cm="1">
        <f t="array" aca="1" ref="H464" ca="1">IF($B464="","",IFERROR(INDEX(INDIRECT("vd_emp_"&amp;$A464&amp;"_"&amp;H$1&amp;"_tab"),$B464+1,$C464+1)*IF($A464=2020,1,INDEX(INDIRECT("vd_ml_"&amp;$A464&amp;"_"&amp;H$1&amp;"_tab"),$B464+1,$C464+1)),0))</f>
        <v/>
      </c>
      <c r="I464" s="331" t="str">
        <f ca="1"/>
        <v/>
      </c>
      <c r="J464" s="331" t="str" cm="1">
        <f t="array" ref="J464">IF(A464="","",SUMPRODUCT(TRANSPOSE(F464:H464),pass_per_van_by_vptype)*2)</f>
        <v/>
      </c>
      <c r="K464" s="331" t="str" cm="1">
        <f t="array" ref="K464">IF(A464="","",SUMPRODUCT(TRANSPOSE(F464:H464),pass_per_van_by_vptype,rt_miles_avg_by_vanpool_type))</f>
        <v/>
      </c>
    </row>
    <row r="465" spans="1:11" x14ac:dyDescent="0.45">
      <c r="A465" s="331" t="s">
        <v>453</v>
      </c>
      <c r="B465" s="331" t="s">
        <v>453</v>
      </c>
      <c r="C465" s="331" t="s">
        <v>453</v>
      </c>
      <c r="D465" s="331" t="s">
        <v>453</v>
      </c>
      <c r="E465" s="331" t="s">
        <v>453</v>
      </c>
      <c r="F465" s="331" t="str" cm="1">
        <f t="array" aca="1" ref="F465" ca="1">IF($B465="","",IFERROR(INDEX(INDIRECT("vd_emp_"&amp;$A465&amp;"_"&amp;F$1&amp;"_tab"),$B465+1,$C465+1)*IF($A465=2020,1,INDEX(INDIRECT("vd_ml_"&amp;$A465&amp;"_"&amp;F$1&amp;"_tab"),$B465+1,$C465+1)),0))</f>
        <v/>
      </c>
      <c r="G465" s="331" t="str" cm="1">
        <f t="array" aca="1" ref="G465" ca="1">IF($B465="","",IFERROR(INDEX(INDIRECT("vd_emp_"&amp;$A465&amp;"_"&amp;G$1&amp;"_tab"),$B465+1,$C465+1)*IF($A465=2020,1,INDEX(INDIRECT("vd_ml_"&amp;$A465&amp;"_"&amp;G$1&amp;"_tab"),$B465+1,$C465+1)),0))</f>
        <v/>
      </c>
      <c r="H465" s="331" t="str" cm="1">
        <f t="array" aca="1" ref="H465" ca="1">IF($B465="","",IFERROR(INDEX(INDIRECT("vd_emp_"&amp;$A465&amp;"_"&amp;H$1&amp;"_tab"),$B465+1,$C465+1)*IF($A465=2020,1,INDEX(INDIRECT("vd_ml_"&amp;$A465&amp;"_"&amp;H$1&amp;"_tab"),$B465+1,$C465+1)),0))</f>
        <v/>
      </c>
      <c r="I465" s="331" t="str">
        <f ca="1"/>
        <v/>
      </c>
      <c r="J465" s="331" t="str" cm="1">
        <f t="array" ref="J465">IF(A465="","",SUMPRODUCT(TRANSPOSE(F465:H465),pass_per_van_by_vptype)*2)</f>
        <v/>
      </c>
      <c r="K465" s="331" t="str" cm="1">
        <f t="array" ref="K465">IF(A465="","",SUMPRODUCT(TRANSPOSE(F465:H465),pass_per_van_by_vptype,rt_miles_avg_by_vanpool_type))</f>
        <v/>
      </c>
    </row>
    <row r="466" spans="1:11" x14ac:dyDescent="0.45">
      <c r="A466" s="331" t="s">
        <v>453</v>
      </c>
      <c r="B466" s="331" t="s">
        <v>453</v>
      </c>
      <c r="C466" s="331" t="s">
        <v>453</v>
      </c>
      <c r="D466" s="331" t="s">
        <v>453</v>
      </c>
      <c r="E466" s="331" t="s">
        <v>453</v>
      </c>
      <c r="F466" s="331" t="str" cm="1">
        <f t="array" aca="1" ref="F466" ca="1">IF($B466="","",IFERROR(INDEX(INDIRECT("vd_emp_"&amp;$A466&amp;"_"&amp;F$1&amp;"_tab"),$B466+1,$C466+1)*IF($A466=2020,1,INDEX(INDIRECT("vd_ml_"&amp;$A466&amp;"_"&amp;F$1&amp;"_tab"),$B466+1,$C466+1)),0))</f>
        <v/>
      </c>
      <c r="G466" s="331" t="str" cm="1">
        <f t="array" aca="1" ref="G466" ca="1">IF($B466="","",IFERROR(INDEX(INDIRECT("vd_emp_"&amp;$A466&amp;"_"&amp;G$1&amp;"_tab"),$B466+1,$C466+1)*IF($A466=2020,1,INDEX(INDIRECT("vd_ml_"&amp;$A466&amp;"_"&amp;G$1&amp;"_tab"),$B466+1,$C466+1)),0))</f>
        <v/>
      </c>
      <c r="H466" s="331" t="str" cm="1">
        <f t="array" aca="1" ref="H466" ca="1">IF($B466="","",IFERROR(INDEX(INDIRECT("vd_emp_"&amp;$A466&amp;"_"&amp;H$1&amp;"_tab"),$B466+1,$C466+1)*IF($A466=2020,1,INDEX(INDIRECT("vd_ml_"&amp;$A466&amp;"_"&amp;H$1&amp;"_tab"),$B466+1,$C466+1)),0))</f>
        <v/>
      </c>
      <c r="I466" s="331" t="str">
        <f ca="1"/>
        <v/>
      </c>
      <c r="J466" s="331" t="str" cm="1">
        <f t="array" ref="J466">IF(A466="","",SUMPRODUCT(TRANSPOSE(F466:H466),pass_per_van_by_vptype)*2)</f>
        <v/>
      </c>
      <c r="K466" s="331" t="str" cm="1">
        <f t="array" ref="K466">IF(A466="","",SUMPRODUCT(TRANSPOSE(F466:H466),pass_per_van_by_vptype,rt_miles_avg_by_vanpool_type))</f>
        <v/>
      </c>
    </row>
    <row r="467" spans="1:11" x14ac:dyDescent="0.45">
      <c r="A467" s="331" t="s">
        <v>453</v>
      </c>
      <c r="B467" s="331" t="s">
        <v>453</v>
      </c>
      <c r="C467" s="331" t="s">
        <v>453</v>
      </c>
      <c r="D467" s="331" t="s">
        <v>453</v>
      </c>
      <c r="E467" s="331" t="s">
        <v>453</v>
      </c>
      <c r="F467" s="331" t="str" cm="1">
        <f t="array" aca="1" ref="F467" ca="1">IF($B467="","",IFERROR(INDEX(INDIRECT("vd_emp_"&amp;$A467&amp;"_"&amp;F$1&amp;"_tab"),$B467+1,$C467+1)*IF($A467=2020,1,INDEX(INDIRECT("vd_ml_"&amp;$A467&amp;"_"&amp;F$1&amp;"_tab"),$B467+1,$C467+1)),0))</f>
        <v/>
      </c>
      <c r="G467" s="331" t="str" cm="1">
        <f t="array" aca="1" ref="G467" ca="1">IF($B467="","",IFERROR(INDEX(INDIRECT("vd_emp_"&amp;$A467&amp;"_"&amp;G$1&amp;"_tab"),$B467+1,$C467+1)*IF($A467=2020,1,INDEX(INDIRECT("vd_ml_"&amp;$A467&amp;"_"&amp;G$1&amp;"_tab"),$B467+1,$C467+1)),0))</f>
        <v/>
      </c>
      <c r="H467" s="331" t="str" cm="1">
        <f t="array" aca="1" ref="H467" ca="1">IF($B467="","",IFERROR(INDEX(INDIRECT("vd_emp_"&amp;$A467&amp;"_"&amp;H$1&amp;"_tab"),$B467+1,$C467+1)*IF($A467=2020,1,INDEX(INDIRECT("vd_ml_"&amp;$A467&amp;"_"&amp;H$1&amp;"_tab"),$B467+1,$C467+1)),0))</f>
        <v/>
      </c>
      <c r="I467" s="331" t="str">
        <f ca="1"/>
        <v/>
      </c>
      <c r="J467" s="331" t="str" cm="1">
        <f t="array" ref="J467">IF(A467="","",SUMPRODUCT(TRANSPOSE(F467:H467),pass_per_van_by_vptype)*2)</f>
        <v/>
      </c>
      <c r="K467" s="331" t="str" cm="1">
        <f t="array" ref="K467">IF(A467="","",SUMPRODUCT(TRANSPOSE(F467:H467),pass_per_van_by_vptype,rt_miles_avg_by_vanpool_type))</f>
        <v/>
      </c>
    </row>
    <row r="468" spans="1:11" x14ac:dyDescent="0.45">
      <c r="A468" s="331" t="s">
        <v>453</v>
      </c>
      <c r="B468" s="331" t="s">
        <v>453</v>
      </c>
      <c r="C468" s="331" t="s">
        <v>453</v>
      </c>
      <c r="D468" s="331" t="s">
        <v>453</v>
      </c>
      <c r="E468" s="331" t="s">
        <v>453</v>
      </c>
      <c r="F468" s="331" t="str" cm="1">
        <f t="array" aca="1" ref="F468" ca="1">IF($B468="","",IFERROR(INDEX(INDIRECT("vd_emp_"&amp;$A468&amp;"_"&amp;F$1&amp;"_tab"),$B468+1,$C468+1)*IF($A468=2020,1,INDEX(INDIRECT("vd_ml_"&amp;$A468&amp;"_"&amp;F$1&amp;"_tab"),$B468+1,$C468+1)),0))</f>
        <v/>
      </c>
      <c r="G468" s="331" t="str" cm="1">
        <f t="array" aca="1" ref="G468" ca="1">IF($B468="","",IFERROR(INDEX(INDIRECT("vd_emp_"&amp;$A468&amp;"_"&amp;G$1&amp;"_tab"),$B468+1,$C468+1)*IF($A468=2020,1,INDEX(INDIRECT("vd_ml_"&amp;$A468&amp;"_"&amp;G$1&amp;"_tab"),$B468+1,$C468+1)),0))</f>
        <v/>
      </c>
      <c r="H468" s="331" t="str" cm="1">
        <f t="array" aca="1" ref="H468" ca="1">IF($B468="","",IFERROR(INDEX(INDIRECT("vd_emp_"&amp;$A468&amp;"_"&amp;H$1&amp;"_tab"),$B468+1,$C468+1)*IF($A468=2020,1,INDEX(INDIRECT("vd_ml_"&amp;$A468&amp;"_"&amp;H$1&amp;"_tab"),$B468+1,$C468+1)),0))</f>
        <v/>
      </c>
      <c r="I468" s="331" t="str">
        <f ca="1"/>
        <v/>
      </c>
      <c r="J468" s="331" t="str" cm="1">
        <f t="array" ref="J468">IF(A468="","",SUMPRODUCT(TRANSPOSE(F468:H468),pass_per_van_by_vptype)*2)</f>
        <v/>
      </c>
      <c r="K468" s="331" t="str" cm="1">
        <f t="array" ref="K468">IF(A468="","",SUMPRODUCT(TRANSPOSE(F468:H468),pass_per_van_by_vptype,rt_miles_avg_by_vanpool_type))</f>
        <v/>
      </c>
    </row>
    <row r="469" spans="1:11" x14ac:dyDescent="0.45">
      <c r="A469" s="331" t="s">
        <v>453</v>
      </c>
      <c r="B469" s="331" t="s">
        <v>453</v>
      </c>
      <c r="C469" s="331" t="s">
        <v>453</v>
      </c>
      <c r="D469" s="331" t="s">
        <v>453</v>
      </c>
      <c r="E469" s="331" t="s">
        <v>453</v>
      </c>
      <c r="F469" s="331" t="str" cm="1">
        <f t="array" aca="1" ref="F469" ca="1">IF($B469="","",IFERROR(INDEX(INDIRECT("vd_emp_"&amp;$A469&amp;"_"&amp;F$1&amp;"_tab"),$B469+1,$C469+1)*IF($A469=2020,1,INDEX(INDIRECT("vd_ml_"&amp;$A469&amp;"_"&amp;F$1&amp;"_tab"),$B469+1,$C469+1)),0))</f>
        <v/>
      </c>
      <c r="G469" s="331" t="str" cm="1">
        <f t="array" aca="1" ref="G469" ca="1">IF($B469="","",IFERROR(INDEX(INDIRECT("vd_emp_"&amp;$A469&amp;"_"&amp;G$1&amp;"_tab"),$B469+1,$C469+1)*IF($A469=2020,1,INDEX(INDIRECT("vd_ml_"&amp;$A469&amp;"_"&amp;G$1&amp;"_tab"),$B469+1,$C469+1)),0))</f>
        <v/>
      </c>
      <c r="H469" s="331" t="str" cm="1">
        <f t="array" aca="1" ref="H469" ca="1">IF($B469="","",IFERROR(INDEX(INDIRECT("vd_emp_"&amp;$A469&amp;"_"&amp;H$1&amp;"_tab"),$B469+1,$C469+1)*IF($A469=2020,1,INDEX(INDIRECT("vd_ml_"&amp;$A469&amp;"_"&amp;H$1&amp;"_tab"),$B469+1,$C469+1)),0))</f>
        <v/>
      </c>
      <c r="I469" s="331" t="str">
        <f ca="1"/>
        <v/>
      </c>
      <c r="J469" s="331" t="str" cm="1">
        <f t="array" ref="J469">IF(A469="","",SUMPRODUCT(TRANSPOSE(F469:H469),pass_per_van_by_vptype)*2)</f>
        <v/>
      </c>
      <c r="K469" s="331" t="str" cm="1">
        <f t="array" ref="K469">IF(A469="","",SUMPRODUCT(TRANSPOSE(F469:H469),pass_per_van_by_vptype,rt_miles_avg_by_vanpool_type))</f>
        <v/>
      </c>
    </row>
    <row r="470" spans="1:11" x14ac:dyDescent="0.45">
      <c r="A470" s="331" t="s">
        <v>453</v>
      </c>
      <c r="B470" s="331" t="s">
        <v>453</v>
      </c>
      <c r="C470" s="331" t="s">
        <v>453</v>
      </c>
      <c r="D470" s="331" t="s">
        <v>453</v>
      </c>
      <c r="E470" s="331" t="s">
        <v>453</v>
      </c>
      <c r="F470" s="331" t="str" cm="1">
        <f t="array" aca="1" ref="F470" ca="1">IF($B470="","",IFERROR(INDEX(INDIRECT("vd_emp_"&amp;$A470&amp;"_"&amp;F$1&amp;"_tab"),$B470+1,$C470+1)*IF($A470=2020,1,INDEX(INDIRECT("vd_ml_"&amp;$A470&amp;"_"&amp;F$1&amp;"_tab"),$B470+1,$C470+1)),0))</f>
        <v/>
      </c>
      <c r="G470" s="331" t="str" cm="1">
        <f t="array" aca="1" ref="G470" ca="1">IF($B470="","",IFERROR(INDEX(INDIRECT("vd_emp_"&amp;$A470&amp;"_"&amp;G$1&amp;"_tab"),$B470+1,$C470+1)*IF($A470=2020,1,INDEX(INDIRECT("vd_ml_"&amp;$A470&amp;"_"&amp;G$1&amp;"_tab"),$B470+1,$C470+1)),0))</f>
        <v/>
      </c>
      <c r="H470" s="331" t="str" cm="1">
        <f t="array" aca="1" ref="H470" ca="1">IF($B470="","",IFERROR(INDEX(INDIRECT("vd_emp_"&amp;$A470&amp;"_"&amp;H$1&amp;"_tab"),$B470+1,$C470+1)*IF($A470=2020,1,INDEX(INDIRECT("vd_ml_"&amp;$A470&amp;"_"&amp;H$1&amp;"_tab"),$B470+1,$C470+1)),0))</f>
        <v/>
      </c>
      <c r="I470" s="331" t="str">
        <f ca="1"/>
        <v/>
      </c>
      <c r="J470" s="331" t="str" cm="1">
        <f t="array" ref="J470">IF(A470="","",SUMPRODUCT(TRANSPOSE(F470:H470),pass_per_van_by_vptype)*2)</f>
        <v/>
      </c>
      <c r="K470" s="331" t="str" cm="1">
        <f t="array" ref="K470">IF(A470="","",SUMPRODUCT(TRANSPOSE(F470:H470),pass_per_van_by_vptype,rt_miles_avg_by_vanpool_type))</f>
        <v/>
      </c>
    </row>
    <row r="471" spans="1:11" x14ac:dyDescent="0.45">
      <c r="A471" s="331" t="s">
        <v>453</v>
      </c>
      <c r="B471" s="331" t="s">
        <v>453</v>
      </c>
      <c r="C471" s="331" t="s">
        <v>453</v>
      </c>
      <c r="D471" s="331" t="s">
        <v>453</v>
      </c>
      <c r="E471" s="331" t="s">
        <v>453</v>
      </c>
      <c r="F471" s="331" t="str" cm="1">
        <f t="array" aca="1" ref="F471" ca="1">IF($B471="","",IFERROR(INDEX(INDIRECT("vd_emp_"&amp;$A471&amp;"_"&amp;F$1&amp;"_tab"),$B471+1,$C471+1)*IF($A471=2020,1,INDEX(INDIRECT("vd_ml_"&amp;$A471&amp;"_"&amp;F$1&amp;"_tab"),$B471+1,$C471+1)),0))</f>
        <v/>
      </c>
      <c r="G471" s="331" t="str" cm="1">
        <f t="array" aca="1" ref="G471" ca="1">IF($B471="","",IFERROR(INDEX(INDIRECT("vd_emp_"&amp;$A471&amp;"_"&amp;G$1&amp;"_tab"),$B471+1,$C471+1)*IF($A471=2020,1,INDEX(INDIRECT("vd_ml_"&amp;$A471&amp;"_"&amp;G$1&amp;"_tab"),$B471+1,$C471+1)),0))</f>
        <v/>
      </c>
      <c r="H471" s="331" t="str" cm="1">
        <f t="array" aca="1" ref="H471" ca="1">IF($B471="","",IFERROR(INDEX(INDIRECT("vd_emp_"&amp;$A471&amp;"_"&amp;H$1&amp;"_tab"),$B471+1,$C471+1)*IF($A471=2020,1,INDEX(INDIRECT("vd_ml_"&amp;$A471&amp;"_"&amp;H$1&amp;"_tab"),$B471+1,$C471+1)),0))</f>
        <v/>
      </c>
      <c r="I471" s="331" t="str">
        <f ca="1"/>
        <v/>
      </c>
      <c r="J471" s="331" t="str" cm="1">
        <f t="array" ref="J471">IF(A471="","",SUMPRODUCT(TRANSPOSE(F471:H471),pass_per_van_by_vptype)*2)</f>
        <v/>
      </c>
      <c r="K471" s="331" t="str" cm="1">
        <f t="array" ref="K471">IF(A471="","",SUMPRODUCT(TRANSPOSE(F471:H471),pass_per_van_by_vptype,rt_miles_avg_by_vanpool_type))</f>
        <v/>
      </c>
    </row>
    <row r="472" spans="1:11" x14ac:dyDescent="0.45">
      <c r="A472" s="331" t="s">
        <v>453</v>
      </c>
      <c r="B472" s="331" t="s">
        <v>453</v>
      </c>
      <c r="C472" s="331" t="s">
        <v>453</v>
      </c>
      <c r="D472" s="331" t="s">
        <v>453</v>
      </c>
      <c r="E472" s="331" t="s">
        <v>453</v>
      </c>
      <c r="F472" s="331" t="str" cm="1">
        <f t="array" aca="1" ref="F472" ca="1">IF($B472="","",IFERROR(INDEX(INDIRECT("vd_emp_"&amp;$A472&amp;"_"&amp;F$1&amp;"_tab"),$B472+1,$C472+1)*IF($A472=2020,1,INDEX(INDIRECT("vd_ml_"&amp;$A472&amp;"_"&amp;F$1&amp;"_tab"),$B472+1,$C472+1)),0))</f>
        <v/>
      </c>
      <c r="G472" s="331" t="str" cm="1">
        <f t="array" aca="1" ref="G472" ca="1">IF($B472="","",IFERROR(INDEX(INDIRECT("vd_emp_"&amp;$A472&amp;"_"&amp;G$1&amp;"_tab"),$B472+1,$C472+1)*IF($A472=2020,1,INDEX(INDIRECT("vd_ml_"&amp;$A472&amp;"_"&amp;G$1&amp;"_tab"),$B472+1,$C472+1)),0))</f>
        <v/>
      </c>
      <c r="H472" s="331" t="str" cm="1">
        <f t="array" aca="1" ref="H472" ca="1">IF($B472="","",IFERROR(INDEX(INDIRECT("vd_emp_"&amp;$A472&amp;"_"&amp;H$1&amp;"_tab"),$B472+1,$C472+1)*IF($A472=2020,1,INDEX(INDIRECT("vd_ml_"&amp;$A472&amp;"_"&amp;H$1&amp;"_tab"),$B472+1,$C472+1)),0))</f>
        <v/>
      </c>
      <c r="I472" s="331" t="str">
        <f ca="1"/>
        <v/>
      </c>
      <c r="J472" s="331" t="str" cm="1">
        <f t="array" ref="J472">IF(A472="","",SUMPRODUCT(TRANSPOSE(F472:H472),pass_per_van_by_vptype)*2)</f>
        <v/>
      </c>
      <c r="K472" s="331" t="str" cm="1">
        <f t="array" ref="K472">IF(A472="","",SUMPRODUCT(TRANSPOSE(F472:H472),pass_per_van_by_vptype,rt_miles_avg_by_vanpool_type))</f>
        <v/>
      </c>
    </row>
    <row r="473" spans="1:11" x14ac:dyDescent="0.45">
      <c r="A473" s="331" t="s">
        <v>453</v>
      </c>
      <c r="B473" s="331" t="s">
        <v>453</v>
      </c>
      <c r="C473" s="331" t="s">
        <v>453</v>
      </c>
      <c r="D473" s="331" t="s">
        <v>453</v>
      </c>
      <c r="E473" s="331" t="s">
        <v>453</v>
      </c>
      <c r="F473" s="331" t="str" cm="1">
        <f t="array" aca="1" ref="F473" ca="1">IF($B473="","",IFERROR(INDEX(INDIRECT("vd_emp_"&amp;$A473&amp;"_"&amp;F$1&amp;"_tab"),$B473+1,$C473+1)*IF($A473=2020,1,INDEX(INDIRECT("vd_ml_"&amp;$A473&amp;"_"&amp;F$1&amp;"_tab"),$B473+1,$C473+1)),0))</f>
        <v/>
      </c>
      <c r="G473" s="331" t="str" cm="1">
        <f t="array" aca="1" ref="G473" ca="1">IF($B473="","",IFERROR(INDEX(INDIRECT("vd_emp_"&amp;$A473&amp;"_"&amp;G$1&amp;"_tab"),$B473+1,$C473+1)*IF($A473=2020,1,INDEX(INDIRECT("vd_ml_"&amp;$A473&amp;"_"&amp;G$1&amp;"_tab"),$B473+1,$C473+1)),0))</f>
        <v/>
      </c>
      <c r="H473" s="331" t="str" cm="1">
        <f t="array" aca="1" ref="H473" ca="1">IF($B473="","",IFERROR(INDEX(INDIRECT("vd_emp_"&amp;$A473&amp;"_"&amp;H$1&amp;"_tab"),$B473+1,$C473+1)*IF($A473=2020,1,INDEX(INDIRECT("vd_ml_"&amp;$A473&amp;"_"&amp;H$1&amp;"_tab"),$B473+1,$C473+1)),0))</f>
        <v/>
      </c>
      <c r="I473" s="331" t="str">
        <f ca="1"/>
        <v/>
      </c>
      <c r="J473" s="331" t="str" cm="1">
        <f t="array" ref="J473">IF(A473="","",SUMPRODUCT(TRANSPOSE(F473:H473),pass_per_van_by_vptype)*2)</f>
        <v/>
      </c>
      <c r="K473" s="331" t="str" cm="1">
        <f t="array" ref="K473">IF(A473="","",SUMPRODUCT(TRANSPOSE(F473:H473),pass_per_van_by_vptype,rt_miles_avg_by_vanpool_type))</f>
        <v/>
      </c>
    </row>
    <row r="474" spans="1:11" x14ac:dyDescent="0.45">
      <c r="A474" s="331" t="s">
        <v>453</v>
      </c>
      <c r="B474" s="331" t="s">
        <v>453</v>
      </c>
      <c r="C474" s="331" t="s">
        <v>453</v>
      </c>
      <c r="D474" s="331" t="s">
        <v>453</v>
      </c>
      <c r="E474" s="331" t="s">
        <v>453</v>
      </c>
      <c r="F474" s="331" t="str" cm="1">
        <f t="array" aca="1" ref="F474" ca="1">IF($B474="","",IFERROR(INDEX(INDIRECT("vd_emp_"&amp;$A474&amp;"_"&amp;F$1&amp;"_tab"),$B474+1,$C474+1)*IF($A474=2020,1,INDEX(INDIRECT("vd_ml_"&amp;$A474&amp;"_"&amp;F$1&amp;"_tab"),$B474+1,$C474+1)),0))</f>
        <v/>
      </c>
      <c r="G474" s="331" t="str" cm="1">
        <f t="array" aca="1" ref="G474" ca="1">IF($B474="","",IFERROR(INDEX(INDIRECT("vd_emp_"&amp;$A474&amp;"_"&amp;G$1&amp;"_tab"),$B474+1,$C474+1)*IF($A474=2020,1,INDEX(INDIRECT("vd_ml_"&amp;$A474&amp;"_"&amp;G$1&amp;"_tab"),$B474+1,$C474+1)),0))</f>
        <v/>
      </c>
      <c r="H474" s="331" t="str" cm="1">
        <f t="array" aca="1" ref="H474" ca="1">IF($B474="","",IFERROR(INDEX(INDIRECT("vd_emp_"&amp;$A474&amp;"_"&amp;H$1&amp;"_tab"),$B474+1,$C474+1)*IF($A474=2020,1,INDEX(INDIRECT("vd_ml_"&amp;$A474&amp;"_"&amp;H$1&amp;"_tab"),$B474+1,$C474+1)),0))</f>
        <v/>
      </c>
      <c r="I474" s="331" t="str">
        <f ca="1"/>
        <v/>
      </c>
      <c r="J474" s="331" t="str" cm="1">
        <f t="array" ref="J474">IF(A474="","",SUMPRODUCT(TRANSPOSE(F474:H474),pass_per_van_by_vptype)*2)</f>
        <v/>
      </c>
      <c r="K474" s="331" t="str" cm="1">
        <f t="array" ref="K474">IF(A474="","",SUMPRODUCT(TRANSPOSE(F474:H474),pass_per_van_by_vptype,rt_miles_avg_by_vanpool_type))</f>
        <v/>
      </c>
    </row>
    <row r="475" spans="1:11" x14ac:dyDescent="0.45">
      <c r="A475" s="331" t="s">
        <v>453</v>
      </c>
      <c r="B475" s="331" t="s">
        <v>453</v>
      </c>
      <c r="C475" s="331" t="s">
        <v>453</v>
      </c>
      <c r="D475" s="331" t="s">
        <v>453</v>
      </c>
      <c r="E475" s="331" t="s">
        <v>453</v>
      </c>
      <c r="F475" s="331" t="str" cm="1">
        <f t="array" aca="1" ref="F475" ca="1">IF($B475="","",IFERROR(INDEX(INDIRECT("vd_emp_"&amp;$A475&amp;"_"&amp;F$1&amp;"_tab"),$B475+1,$C475+1)*IF($A475=2020,1,INDEX(INDIRECT("vd_ml_"&amp;$A475&amp;"_"&amp;F$1&amp;"_tab"),$B475+1,$C475+1)),0))</f>
        <v/>
      </c>
      <c r="G475" s="331" t="str" cm="1">
        <f t="array" aca="1" ref="G475" ca="1">IF($B475="","",IFERROR(INDEX(INDIRECT("vd_emp_"&amp;$A475&amp;"_"&amp;G$1&amp;"_tab"),$B475+1,$C475+1)*IF($A475=2020,1,INDEX(INDIRECT("vd_ml_"&amp;$A475&amp;"_"&amp;G$1&amp;"_tab"),$B475+1,$C475+1)),0))</f>
        <v/>
      </c>
      <c r="H475" s="331" t="str" cm="1">
        <f t="array" aca="1" ref="H475" ca="1">IF($B475="","",IFERROR(INDEX(INDIRECT("vd_emp_"&amp;$A475&amp;"_"&amp;H$1&amp;"_tab"),$B475+1,$C475+1)*IF($A475=2020,1,INDEX(INDIRECT("vd_ml_"&amp;$A475&amp;"_"&amp;H$1&amp;"_tab"),$B475+1,$C475+1)),0))</f>
        <v/>
      </c>
      <c r="I475" s="331" t="str">
        <f ca="1"/>
        <v/>
      </c>
      <c r="J475" s="331" t="str" cm="1">
        <f t="array" ref="J475">IF(A475="","",SUMPRODUCT(TRANSPOSE(F475:H475),pass_per_van_by_vptype)*2)</f>
        <v/>
      </c>
      <c r="K475" s="331" t="str" cm="1">
        <f t="array" ref="K475">IF(A475="","",SUMPRODUCT(TRANSPOSE(F475:H475),pass_per_van_by_vptype,rt_miles_avg_by_vanpool_type))</f>
        <v/>
      </c>
    </row>
    <row r="476" spans="1:11" x14ac:dyDescent="0.45">
      <c r="A476" s="331" t="s">
        <v>453</v>
      </c>
      <c r="B476" s="331" t="s">
        <v>453</v>
      </c>
      <c r="C476" s="331" t="s">
        <v>453</v>
      </c>
      <c r="D476" s="331" t="s">
        <v>453</v>
      </c>
      <c r="E476" s="331" t="s">
        <v>453</v>
      </c>
      <c r="F476" s="331" t="str" cm="1">
        <f t="array" aca="1" ref="F476" ca="1">IF($B476="","",IFERROR(INDEX(INDIRECT("vd_emp_"&amp;$A476&amp;"_"&amp;F$1&amp;"_tab"),$B476+1,$C476+1)*IF($A476=2020,1,INDEX(INDIRECT("vd_ml_"&amp;$A476&amp;"_"&amp;F$1&amp;"_tab"),$B476+1,$C476+1)),0))</f>
        <v/>
      </c>
      <c r="G476" s="331" t="str" cm="1">
        <f t="array" aca="1" ref="G476" ca="1">IF($B476="","",IFERROR(INDEX(INDIRECT("vd_emp_"&amp;$A476&amp;"_"&amp;G$1&amp;"_tab"),$B476+1,$C476+1)*IF($A476=2020,1,INDEX(INDIRECT("vd_ml_"&amp;$A476&amp;"_"&amp;G$1&amp;"_tab"),$B476+1,$C476+1)),0))</f>
        <v/>
      </c>
      <c r="H476" s="331" t="str" cm="1">
        <f t="array" aca="1" ref="H476" ca="1">IF($B476="","",IFERROR(INDEX(INDIRECT("vd_emp_"&amp;$A476&amp;"_"&amp;H$1&amp;"_tab"),$B476+1,$C476+1)*IF($A476=2020,1,INDEX(INDIRECT("vd_ml_"&amp;$A476&amp;"_"&amp;H$1&amp;"_tab"),$B476+1,$C476+1)),0))</f>
        <v/>
      </c>
      <c r="I476" s="331" t="str">
        <f ca="1"/>
        <v/>
      </c>
      <c r="J476" s="331" t="str" cm="1">
        <f t="array" ref="J476">IF(A476="","",SUMPRODUCT(TRANSPOSE(F476:H476),pass_per_van_by_vptype)*2)</f>
        <v/>
      </c>
      <c r="K476" s="331" t="str" cm="1">
        <f t="array" ref="K476">IF(A476="","",SUMPRODUCT(TRANSPOSE(F476:H476),pass_per_van_by_vptype,rt_miles_avg_by_vanpool_type))</f>
        <v/>
      </c>
    </row>
    <row r="477" spans="1:11" x14ac:dyDescent="0.45">
      <c r="A477" s="331" t="s">
        <v>453</v>
      </c>
      <c r="B477" s="331" t="s">
        <v>453</v>
      </c>
      <c r="C477" s="331" t="s">
        <v>453</v>
      </c>
      <c r="D477" s="331" t="s">
        <v>453</v>
      </c>
      <c r="E477" s="331" t="s">
        <v>453</v>
      </c>
      <c r="F477" s="331" t="str" cm="1">
        <f t="array" aca="1" ref="F477" ca="1">IF($B477="","",IFERROR(INDEX(INDIRECT("vd_emp_"&amp;$A477&amp;"_"&amp;F$1&amp;"_tab"),$B477+1,$C477+1)*IF($A477=2020,1,INDEX(INDIRECT("vd_ml_"&amp;$A477&amp;"_"&amp;F$1&amp;"_tab"),$B477+1,$C477+1)),0))</f>
        <v/>
      </c>
      <c r="G477" s="331" t="str" cm="1">
        <f t="array" aca="1" ref="G477" ca="1">IF($B477="","",IFERROR(INDEX(INDIRECT("vd_emp_"&amp;$A477&amp;"_"&amp;G$1&amp;"_tab"),$B477+1,$C477+1)*IF($A477=2020,1,INDEX(INDIRECT("vd_ml_"&amp;$A477&amp;"_"&amp;G$1&amp;"_tab"),$B477+1,$C477+1)),0))</f>
        <v/>
      </c>
      <c r="H477" s="331" t="str" cm="1">
        <f t="array" aca="1" ref="H477" ca="1">IF($B477="","",IFERROR(INDEX(INDIRECT("vd_emp_"&amp;$A477&amp;"_"&amp;H$1&amp;"_tab"),$B477+1,$C477+1)*IF($A477=2020,1,INDEX(INDIRECT("vd_ml_"&amp;$A477&amp;"_"&amp;H$1&amp;"_tab"),$B477+1,$C477+1)),0))</f>
        <v/>
      </c>
      <c r="I477" s="331" t="str">
        <f ca="1"/>
        <v/>
      </c>
      <c r="J477" s="331" t="str" cm="1">
        <f t="array" ref="J477">IF(A477="","",SUMPRODUCT(TRANSPOSE(F477:H477),pass_per_van_by_vptype)*2)</f>
        <v/>
      </c>
      <c r="K477" s="331" t="str" cm="1">
        <f t="array" ref="K477">IF(A477="","",SUMPRODUCT(TRANSPOSE(F477:H477),pass_per_van_by_vptype,rt_miles_avg_by_vanpool_type))</f>
        <v/>
      </c>
    </row>
    <row r="478" spans="1:11" x14ac:dyDescent="0.45">
      <c r="A478" s="331" t="s">
        <v>453</v>
      </c>
      <c r="B478" s="331" t="s">
        <v>453</v>
      </c>
      <c r="C478" s="331" t="s">
        <v>453</v>
      </c>
      <c r="D478" s="331" t="s">
        <v>453</v>
      </c>
      <c r="E478" s="331" t="s">
        <v>453</v>
      </c>
      <c r="F478" s="331" t="str" cm="1">
        <f t="array" aca="1" ref="F478" ca="1">IF($B478="","",IFERROR(INDEX(INDIRECT("vd_emp_"&amp;$A478&amp;"_"&amp;F$1&amp;"_tab"),$B478+1,$C478+1)*IF($A478=2020,1,INDEX(INDIRECT("vd_ml_"&amp;$A478&amp;"_"&amp;F$1&amp;"_tab"),$B478+1,$C478+1)),0))</f>
        <v/>
      </c>
      <c r="G478" s="331" t="str" cm="1">
        <f t="array" aca="1" ref="G478" ca="1">IF($B478="","",IFERROR(INDEX(INDIRECT("vd_emp_"&amp;$A478&amp;"_"&amp;G$1&amp;"_tab"),$B478+1,$C478+1)*IF($A478=2020,1,INDEX(INDIRECT("vd_ml_"&amp;$A478&amp;"_"&amp;G$1&amp;"_tab"),$B478+1,$C478+1)),0))</f>
        <v/>
      </c>
      <c r="H478" s="331" t="str" cm="1">
        <f t="array" aca="1" ref="H478" ca="1">IF($B478="","",IFERROR(INDEX(INDIRECT("vd_emp_"&amp;$A478&amp;"_"&amp;H$1&amp;"_tab"),$B478+1,$C478+1)*IF($A478=2020,1,INDEX(INDIRECT("vd_ml_"&amp;$A478&amp;"_"&amp;H$1&amp;"_tab"),$B478+1,$C478+1)),0))</f>
        <v/>
      </c>
      <c r="I478" s="331" t="str">
        <f ca="1"/>
        <v/>
      </c>
      <c r="J478" s="331" t="str" cm="1">
        <f t="array" ref="J478">IF(A478="","",SUMPRODUCT(TRANSPOSE(F478:H478),pass_per_van_by_vptype)*2)</f>
        <v/>
      </c>
      <c r="K478" s="331" t="str" cm="1">
        <f t="array" ref="K478">IF(A478="","",SUMPRODUCT(TRANSPOSE(F478:H478),pass_per_van_by_vptype,rt_miles_avg_by_vanpool_type))</f>
        <v/>
      </c>
    </row>
    <row r="479" spans="1:11" x14ac:dyDescent="0.45">
      <c r="A479" s="331" t="s">
        <v>453</v>
      </c>
      <c r="B479" s="331" t="s">
        <v>453</v>
      </c>
      <c r="C479" s="331" t="s">
        <v>453</v>
      </c>
      <c r="D479" s="331" t="s">
        <v>453</v>
      </c>
      <c r="E479" s="331" t="s">
        <v>453</v>
      </c>
      <c r="F479" s="331" t="str" cm="1">
        <f t="array" aca="1" ref="F479" ca="1">IF($B479="","",IFERROR(INDEX(INDIRECT("vd_emp_"&amp;$A479&amp;"_"&amp;F$1&amp;"_tab"),$B479+1,$C479+1)*IF($A479=2020,1,INDEX(INDIRECT("vd_ml_"&amp;$A479&amp;"_"&amp;F$1&amp;"_tab"),$B479+1,$C479+1)),0))</f>
        <v/>
      </c>
      <c r="G479" s="331" t="str" cm="1">
        <f t="array" aca="1" ref="G479" ca="1">IF($B479="","",IFERROR(INDEX(INDIRECT("vd_emp_"&amp;$A479&amp;"_"&amp;G$1&amp;"_tab"),$B479+1,$C479+1)*IF($A479=2020,1,INDEX(INDIRECT("vd_ml_"&amp;$A479&amp;"_"&amp;G$1&amp;"_tab"),$B479+1,$C479+1)),0))</f>
        <v/>
      </c>
      <c r="H479" s="331" t="str" cm="1">
        <f t="array" aca="1" ref="H479" ca="1">IF($B479="","",IFERROR(INDEX(INDIRECT("vd_emp_"&amp;$A479&amp;"_"&amp;H$1&amp;"_tab"),$B479+1,$C479+1)*IF($A479=2020,1,INDEX(INDIRECT("vd_ml_"&amp;$A479&amp;"_"&amp;H$1&amp;"_tab"),$B479+1,$C479+1)),0))</f>
        <v/>
      </c>
      <c r="I479" s="331" t="str">
        <f ca="1"/>
        <v/>
      </c>
      <c r="J479" s="331" t="str" cm="1">
        <f t="array" ref="J479">IF(A479="","",SUMPRODUCT(TRANSPOSE(F479:H479),pass_per_van_by_vptype)*2)</f>
        <v/>
      </c>
      <c r="K479" s="331" t="str" cm="1">
        <f t="array" ref="K479">IF(A479="","",SUMPRODUCT(TRANSPOSE(F479:H479),pass_per_van_by_vptype,rt_miles_avg_by_vanpool_type))</f>
        <v/>
      </c>
    </row>
    <row r="480" spans="1:11" x14ac:dyDescent="0.45">
      <c r="A480" s="331" t="s">
        <v>453</v>
      </c>
      <c r="B480" s="331" t="s">
        <v>453</v>
      </c>
      <c r="C480" s="331" t="s">
        <v>453</v>
      </c>
      <c r="D480" s="331" t="s">
        <v>453</v>
      </c>
      <c r="E480" s="331" t="s">
        <v>453</v>
      </c>
      <c r="F480" s="331" t="str" cm="1">
        <f t="array" aca="1" ref="F480" ca="1">IF($B480="","",IFERROR(INDEX(INDIRECT("vd_emp_"&amp;$A480&amp;"_"&amp;F$1&amp;"_tab"),$B480+1,$C480+1)*IF($A480=2020,1,INDEX(INDIRECT("vd_ml_"&amp;$A480&amp;"_"&amp;F$1&amp;"_tab"),$B480+1,$C480+1)),0))</f>
        <v/>
      </c>
      <c r="G480" s="331" t="str" cm="1">
        <f t="array" aca="1" ref="G480" ca="1">IF($B480="","",IFERROR(INDEX(INDIRECT("vd_emp_"&amp;$A480&amp;"_"&amp;G$1&amp;"_tab"),$B480+1,$C480+1)*IF($A480=2020,1,INDEX(INDIRECT("vd_ml_"&amp;$A480&amp;"_"&amp;G$1&amp;"_tab"),$B480+1,$C480+1)),0))</f>
        <v/>
      </c>
      <c r="H480" s="331" t="str" cm="1">
        <f t="array" aca="1" ref="H480" ca="1">IF($B480="","",IFERROR(INDEX(INDIRECT("vd_emp_"&amp;$A480&amp;"_"&amp;H$1&amp;"_tab"),$B480+1,$C480+1)*IF($A480=2020,1,INDEX(INDIRECT("vd_ml_"&amp;$A480&amp;"_"&amp;H$1&amp;"_tab"),$B480+1,$C480+1)),0))</f>
        <v/>
      </c>
      <c r="I480" s="331" t="str">
        <f ca="1"/>
        <v/>
      </c>
      <c r="J480" s="331" t="str" cm="1">
        <f t="array" ref="J480">IF(A480="","",SUMPRODUCT(TRANSPOSE(F480:H480),pass_per_van_by_vptype)*2)</f>
        <v/>
      </c>
      <c r="K480" s="331" t="str" cm="1">
        <f t="array" ref="K480">IF(A480="","",SUMPRODUCT(TRANSPOSE(F480:H480),pass_per_van_by_vptype,rt_miles_avg_by_vanpool_type))</f>
        <v/>
      </c>
    </row>
    <row r="481" spans="1:11" x14ac:dyDescent="0.45">
      <c r="A481" s="331" t="s">
        <v>453</v>
      </c>
      <c r="B481" s="331" t="s">
        <v>453</v>
      </c>
      <c r="C481" s="331" t="s">
        <v>453</v>
      </c>
      <c r="D481" s="331" t="s">
        <v>453</v>
      </c>
      <c r="E481" s="331" t="s">
        <v>453</v>
      </c>
      <c r="F481" s="331" t="str" cm="1">
        <f t="array" aca="1" ref="F481" ca="1">IF($B481="","",IFERROR(INDEX(INDIRECT("vd_emp_"&amp;$A481&amp;"_"&amp;F$1&amp;"_tab"),$B481+1,$C481+1)*IF($A481=2020,1,INDEX(INDIRECT("vd_ml_"&amp;$A481&amp;"_"&amp;F$1&amp;"_tab"),$B481+1,$C481+1)),0))</f>
        <v/>
      </c>
      <c r="G481" s="331" t="str" cm="1">
        <f t="array" aca="1" ref="G481" ca="1">IF($B481="","",IFERROR(INDEX(INDIRECT("vd_emp_"&amp;$A481&amp;"_"&amp;G$1&amp;"_tab"),$B481+1,$C481+1)*IF($A481=2020,1,INDEX(INDIRECT("vd_ml_"&amp;$A481&amp;"_"&amp;G$1&amp;"_tab"),$B481+1,$C481+1)),0))</f>
        <v/>
      </c>
      <c r="H481" s="331" t="str" cm="1">
        <f t="array" aca="1" ref="H481" ca="1">IF($B481="","",IFERROR(INDEX(INDIRECT("vd_emp_"&amp;$A481&amp;"_"&amp;H$1&amp;"_tab"),$B481+1,$C481+1)*IF($A481=2020,1,INDEX(INDIRECT("vd_ml_"&amp;$A481&amp;"_"&amp;H$1&amp;"_tab"),$B481+1,$C481+1)),0))</f>
        <v/>
      </c>
      <c r="I481" s="331" t="str">
        <f ca="1"/>
        <v/>
      </c>
      <c r="J481" s="331" t="str" cm="1">
        <f t="array" ref="J481">IF(A481="","",SUMPRODUCT(TRANSPOSE(F481:H481),pass_per_van_by_vptype)*2)</f>
        <v/>
      </c>
      <c r="K481" s="331" t="str" cm="1">
        <f t="array" ref="K481">IF(A481="","",SUMPRODUCT(TRANSPOSE(F481:H481),pass_per_van_by_vptype,rt_miles_avg_by_vanpool_type))</f>
        <v/>
      </c>
    </row>
    <row r="482" spans="1:11" x14ac:dyDescent="0.45">
      <c r="A482" s="331" t="s">
        <v>453</v>
      </c>
      <c r="B482" s="331" t="s">
        <v>453</v>
      </c>
      <c r="C482" s="331" t="s">
        <v>453</v>
      </c>
      <c r="D482" s="331" t="s">
        <v>453</v>
      </c>
      <c r="E482" s="331" t="s">
        <v>453</v>
      </c>
      <c r="F482" s="331" t="str" cm="1">
        <f t="array" aca="1" ref="F482" ca="1">IF($B482="","",IFERROR(INDEX(INDIRECT("vd_emp_"&amp;$A482&amp;"_"&amp;F$1&amp;"_tab"),$B482+1,$C482+1)*IF($A482=2020,1,INDEX(INDIRECT("vd_ml_"&amp;$A482&amp;"_"&amp;F$1&amp;"_tab"),$B482+1,$C482+1)),0))</f>
        <v/>
      </c>
      <c r="G482" s="331" t="str" cm="1">
        <f t="array" aca="1" ref="G482" ca="1">IF($B482="","",IFERROR(INDEX(INDIRECT("vd_emp_"&amp;$A482&amp;"_"&amp;G$1&amp;"_tab"),$B482+1,$C482+1)*IF($A482=2020,1,INDEX(INDIRECT("vd_ml_"&amp;$A482&amp;"_"&amp;G$1&amp;"_tab"),$B482+1,$C482+1)),0))</f>
        <v/>
      </c>
      <c r="H482" s="331" t="str" cm="1">
        <f t="array" aca="1" ref="H482" ca="1">IF($B482="","",IFERROR(INDEX(INDIRECT("vd_emp_"&amp;$A482&amp;"_"&amp;H$1&amp;"_tab"),$B482+1,$C482+1)*IF($A482=2020,1,INDEX(INDIRECT("vd_ml_"&amp;$A482&amp;"_"&amp;H$1&amp;"_tab"),$B482+1,$C482+1)),0))</f>
        <v/>
      </c>
      <c r="I482" s="331" t="str">
        <f ca="1"/>
        <v/>
      </c>
      <c r="J482" s="331" t="str" cm="1">
        <f t="array" ref="J482">IF(A482="","",SUMPRODUCT(TRANSPOSE(F482:H482),pass_per_van_by_vptype)*2)</f>
        <v/>
      </c>
      <c r="K482" s="331" t="str" cm="1">
        <f t="array" ref="K482">IF(A482="","",SUMPRODUCT(TRANSPOSE(F482:H482),pass_per_van_by_vptype,rt_miles_avg_by_vanpool_type))</f>
        <v/>
      </c>
    </row>
    <row r="483" spans="1:11" x14ac:dyDescent="0.45">
      <c r="A483" s="331" t="s">
        <v>453</v>
      </c>
      <c r="B483" s="331" t="s">
        <v>453</v>
      </c>
      <c r="C483" s="331" t="s">
        <v>453</v>
      </c>
      <c r="D483" s="331" t="s">
        <v>453</v>
      </c>
      <c r="E483" s="331" t="s">
        <v>453</v>
      </c>
      <c r="F483" s="331" t="str" cm="1">
        <f t="array" aca="1" ref="F483" ca="1">IF($B483="","",IFERROR(INDEX(INDIRECT("vd_emp_"&amp;$A483&amp;"_"&amp;F$1&amp;"_tab"),$B483+1,$C483+1)*IF($A483=2020,1,INDEX(INDIRECT("vd_ml_"&amp;$A483&amp;"_"&amp;F$1&amp;"_tab"),$B483+1,$C483+1)),0))</f>
        <v/>
      </c>
      <c r="G483" s="331" t="str" cm="1">
        <f t="array" aca="1" ref="G483" ca="1">IF($B483="","",IFERROR(INDEX(INDIRECT("vd_emp_"&amp;$A483&amp;"_"&amp;G$1&amp;"_tab"),$B483+1,$C483+1)*IF($A483=2020,1,INDEX(INDIRECT("vd_ml_"&amp;$A483&amp;"_"&amp;G$1&amp;"_tab"),$B483+1,$C483+1)),0))</f>
        <v/>
      </c>
      <c r="H483" s="331" t="str" cm="1">
        <f t="array" aca="1" ref="H483" ca="1">IF($B483="","",IFERROR(INDEX(INDIRECT("vd_emp_"&amp;$A483&amp;"_"&amp;H$1&amp;"_tab"),$B483+1,$C483+1)*IF($A483=2020,1,INDEX(INDIRECT("vd_ml_"&amp;$A483&amp;"_"&amp;H$1&amp;"_tab"),$B483+1,$C483+1)),0))</f>
        <v/>
      </c>
      <c r="I483" s="331" t="str">
        <f ca="1"/>
        <v/>
      </c>
      <c r="J483" s="331" t="str" cm="1">
        <f t="array" ref="J483">IF(A483="","",SUMPRODUCT(TRANSPOSE(F483:H483),pass_per_van_by_vptype)*2)</f>
        <v/>
      </c>
      <c r="K483" s="331" t="str" cm="1">
        <f t="array" ref="K483">IF(A483="","",SUMPRODUCT(TRANSPOSE(F483:H483),pass_per_van_by_vptype,rt_miles_avg_by_vanpool_type))</f>
        <v/>
      </c>
    </row>
    <row r="484" spans="1:11" x14ac:dyDescent="0.45">
      <c r="A484" s="331" t="s">
        <v>453</v>
      </c>
      <c r="B484" s="331" t="s">
        <v>453</v>
      </c>
      <c r="C484" s="331" t="s">
        <v>453</v>
      </c>
      <c r="D484" s="331" t="s">
        <v>453</v>
      </c>
      <c r="E484" s="331" t="s">
        <v>453</v>
      </c>
      <c r="F484" s="331" t="str" cm="1">
        <f t="array" aca="1" ref="F484" ca="1">IF($B484="","",IFERROR(INDEX(INDIRECT("vd_emp_"&amp;$A484&amp;"_"&amp;F$1&amp;"_tab"),$B484+1,$C484+1)*IF($A484=2020,1,INDEX(INDIRECT("vd_ml_"&amp;$A484&amp;"_"&amp;F$1&amp;"_tab"),$B484+1,$C484+1)),0))</f>
        <v/>
      </c>
      <c r="G484" s="331" t="str" cm="1">
        <f t="array" aca="1" ref="G484" ca="1">IF($B484="","",IFERROR(INDEX(INDIRECT("vd_emp_"&amp;$A484&amp;"_"&amp;G$1&amp;"_tab"),$B484+1,$C484+1)*IF($A484=2020,1,INDEX(INDIRECT("vd_ml_"&amp;$A484&amp;"_"&amp;G$1&amp;"_tab"),$B484+1,$C484+1)),0))</f>
        <v/>
      </c>
      <c r="H484" s="331" t="str" cm="1">
        <f t="array" aca="1" ref="H484" ca="1">IF($B484="","",IFERROR(INDEX(INDIRECT("vd_emp_"&amp;$A484&amp;"_"&amp;H$1&amp;"_tab"),$B484+1,$C484+1)*IF($A484=2020,1,INDEX(INDIRECT("vd_ml_"&amp;$A484&amp;"_"&amp;H$1&amp;"_tab"),$B484+1,$C484+1)),0))</f>
        <v/>
      </c>
      <c r="I484" s="331" t="str">
        <f ca="1"/>
        <v/>
      </c>
      <c r="J484" s="331" t="str" cm="1">
        <f t="array" ref="J484">IF(A484="","",SUMPRODUCT(TRANSPOSE(F484:H484),pass_per_van_by_vptype)*2)</f>
        <v/>
      </c>
      <c r="K484" s="331" t="str" cm="1">
        <f t="array" ref="K484">IF(A484="","",SUMPRODUCT(TRANSPOSE(F484:H484),pass_per_van_by_vptype,rt_miles_avg_by_vanpool_type))</f>
        <v/>
      </c>
    </row>
    <row r="485" spans="1:11" x14ac:dyDescent="0.45">
      <c r="A485" s="331" t="s">
        <v>453</v>
      </c>
      <c r="B485" s="331" t="s">
        <v>453</v>
      </c>
      <c r="C485" s="331" t="s">
        <v>453</v>
      </c>
      <c r="D485" s="331" t="s">
        <v>453</v>
      </c>
      <c r="E485" s="331" t="s">
        <v>453</v>
      </c>
      <c r="F485" s="331" t="str" cm="1">
        <f t="array" aca="1" ref="F485" ca="1">IF($B485="","",IFERROR(INDEX(INDIRECT("vd_emp_"&amp;$A485&amp;"_"&amp;F$1&amp;"_tab"),$B485+1,$C485+1)*IF($A485=2020,1,INDEX(INDIRECT("vd_ml_"&amp;$A485&amp;"_"&amp;F$1&amp;"_tab"),$B485+1,$C485+1)),0))</f>
        <v/>
      </c>
      <c r="G485" s="331" t="str" cm="1">
        <f t="array" aca="1" ref="G485" ca="1">IF($B485="","",IFERROR(INDEX(INDIRECT("vd_emp_"&amp;$A485&amp;"_"&amp;G$1&amp;"_tab"),$B485+1,$C485+1)*IF($A485=2020,1,INDEX(INDIRECT("vd_ml_"&amp;$A485&amp;"_"&amp;G$1&amp;"_tab"),$B485+1,$C485+1)),0))</f>
        <v/>
      </c>
      <c r="H485" s="331" t="str" cm="1">
        <f t="array" aca="1" ref="H485" ca="1">IF($B485="","",IFERROR(INDEX(INDIRECT("vd_emp_"&amp;$A485&amp;"_"&amp;H$1&amp;"_tab"),$B485+1,$C485+1)*IF($A485=2020,1,INDEX(INDIRECT("vd_ml_"&amp;$A485&amp;"_"&amp;H$1&amp;"_tab"),$B485+1,$C485+1)),0))</f>
        <v/>
      </c>
      <c r="I485" s="331" t="str">
        <f ca="1"/>
        <v/>
      </c>
      <c r="J485" s="331" t="str" cm="1">
        <f t="array" ref="J485">IF(A485="","",SUMPRODUCT(TRANSPOSE(F485:H485),pass_per_van_by_vptype)*2)</f>
        <v/>
      </c>
      <c r="K485" s="331" t="str" cm="1">
        <f t="array" ref="K485">IF(A485="","",SUMPRODUCT(TRANSPOSE(F485:H485),pass_per_van_by_vptype,rt_miles_avg_by_vanpool_type))</f>
        <v/>
      </c>
    </row>
    <row r="486" spans="1:11" x14ac:dyDescent="0.45">
      <c r="A486" s="331" t="s">
        <v>453</v>
      </c>
      <c r="B486" s="331" t="s">
        <v>453</v>
      </c>
      <c r="C486" s="331" t="s">
        <v>453</v>
      </c>
      <c r="D486" s="331" t="s">
        <v>453</v>
      </c>
      <c r="E486" s="331" t="s">
        <v>453</v>
      </c>
      <c r="F486" s="331" t="str" cm="1">
        <f t="array" aca="1" ref="F486" ca="1">IF($B486="","",IFERROR(INDEX(INDIRECT("vd_emp_"&amp;$A486&amp;"_"&amp;F$1&amp;"_tab"),$B486+1,$C486+1)*IF($A486=2020,1,INDEX(INDIRECT("vd_ml_"&amp;$A486&amp;"_"&amp;F$1&amp;"_tab"),$B486+1,$C486+1)),0))</f>
        <v/>
      </c>
      <c r="G486" s="331" t="str" cm="1">
        <f t="array" aca="1" ref="G486" ca="1">IF($B486="","",IFERROR(INDEX(INDIRECT("vd_emp_"&amp;$A486&amp;"_"&amp;G$1&amp;"_tab"),$B486+1,$C486+1)*IF($A486=2020,1,INDEX(INDIRECT("vd_ml_"&amp;$A486&amp;"_"&amp;G$1&amp;"_tab"),$B486+1,$C486+1)),0))</f>
        <v/>
      </c>
      <c r="H486" s="331" t="str" cm="1">
        <f t="array" aca="1" ref="H486" ca="1">IF($B486="","",IFERROR(INDEX(INDIRECT("vd_emp_"&amp;$A486&amp;"_"&amp;H$1&amp;"_tab"),$B486+1,$C486+1)*IF($A486=2020,1,INDEX(INDIRECT("vd_ml_"&amp;$A486&amp;"_"&amp;H$1&amp;"_tab"),$B486+1,$C486+1)),0))</f>
        <v/>
      </c>
      <c r="I486" s="331" t="str">
        <f ca="1"/>
        <v/>
      </c>
      <c r="J486" s="331" t="str" cm="1">
        <f t="array" ref="J486">IF(A486="","",SUMPRODUCT(TRANSPOSE(F486:H486),pass_per_van_by_vptype)*2)</f>
        <v/>
      </c>
      <c r="K486" s="331" t="str" cm="1">
        <f t="array" ref="K486">IF(A486="","",SUMPRODUCT(TRANSPOSE(F486:H486),pass_per_van_by_vptype,rt_miles_avg_by_vanpool_type))</f>
        <v/>
      </c>
    </row>
    <row r="487" spans="1:11" x14ac:dyDescent="0.45">
      <c r="A487" s="331" t="s">
        <v>453</v>
      </c>
      <c r="B487" s="331" t="s">
        <v>453</v>
      </c>
      <c r="C487" s="331" t="s">
        <v>453</v>
      </c>
      <c r="D487" s="331" t="s">
        <v>453</v>
      </c>
      <c r="E487" s="331" t="s">
        <v>453</v>
      </c>
      <c r="F487" s="331" t="str" cm="1">
        <f t="array" aca="1" ref="F487" ca="1">IF($B487="","",IFERROR(INDEX(INDIRECT("vd_emp_"&amp;$A487&amp;"_"&amp;F$1&amp;"_tab"),$B487+1,$C487+1)*IF($A487=2020,1,INDEX(INDIRECT("vd_ml_"&amp;$A487&amp;"_"&amp;F$1&amp;"_tab"),$B487+1,$C487+1)),0))</f>
        <v/>
      </c>
      <c r="G487" s="331" t="str" cm="1">
        <f t="array" aca="1" ref="G487" ca="1">IF($B487="","",IFERROR(INDEX(INDIRECT("vd_emp_"&amp;$A487&amp;"_"&amp;G$1&amp;"_tab"),$B487+1,$C487+1)*IF($A487=2020,1,INDEX(INDIRECT("vd_ml_"&amp;$A487&amp;"_"&amp;G$1&amp;"_tab"),$B487+1,$C487+1)),0))</f>
        <v/>
      </c>
      <c r="H487" s="331" t="str" cm="1">
        <f t="array" aca="1" ref="H487" ca="1">IF($B487="","",IFERROR(INDEX(INDIRECT("vd_emp_"&amp;$A487&amp;"_"&amp;H$1&amp;"_tab"),$B487+1,$C487+1)*IF($A487=2020,1,INDEX(INDIRECT("vd_ml_"&amp;$A487&amp;"_"&amp;H$1&amp;"_tab"),$B487+1,$C487+1)),0))</f>
        <v/>
      </c>
      <c r="I487" s="331" t="str">
        <f ca="1"/>
        <v/>
      </c>
      <c r="J487" s="331" t="str" cm="1">
        <f t="array" ref="J487">IF(A487="","",SUMPRODUCT(TRANSPOSE(F487:H487),pass_per_van_by_vptype)*2)</f>
        <v/>
      </c>
      <c r="K487" s="331" t="str" cm="1">
        <f t="array" ref="K487">IF(A487="","",SUMPRODUCT(TRANSPOSE(F487:H487),pass_per_van_by_vptype,rt_miles_avg_by_vanpool_type))</f>
        <v/>
      </c>
    </row>
    <row r="488" spans="1:11" x14ac:dyDescent="0.45">
      <c r="A488" s="331" t="s">
        <v>453</v>
      </c>
      <c r="B488" s="331" t="s">
        <v>453</v>
      </c>
      <c r="C488" s="331" t="s">
        <v>453</v>
      </c>
      <c r="D488" s="331" t="s">
        <v>453</v>
      </c>
      <c r="E488" s="331" t="s">
        <v>453</v>
      </c>
      <c r="F488" s="331" t="str" cm="1">
        <f t="array" aca="1" ref="F488" ca="1">IF($B488="","",IFERROR(INDEX(INDIRECT("vd_emp_"&amp;$A488&amp;"_"&amp;F$1&amp;"_tab"),$B488+1,$C488+1)*IF($A488=2020,1,INDEX(INDIRECT("vd_ml_"&amp;$A488&amp;"_"&amp;F$1&amp;"_tab"),$B488+1,$C488+1)),0))</f>
        <v/>
      </c>
      <c r="G488" s="331" t="str" cm="1">
        <f t="array" aca="1" ref="G488" ca="1">IF($B488="","",IFERROR(INDEX(INDIRECT("vd_emp_"&amp;$A488&amp;"_"&amp;G$1&amp;"_tab"),$B488+1,$C488+1)*IF($A488=2020,1,INDEX(INDIRECT("vd_ml_"&amp;$A488&amp;"_"&amp;G$1&amp;"_tab"),$B488+1,$C488+1)),0))</f>
        <v/>
      </c>
      <c r="H488" s="331" t="str" cm="1">
        <f t="array" aca="1" ref="H488" ca="1">IF($B488="","",IFERROR(INDEX(INDIRECT("vd_emp_"&amp;$A488&amp;"_"&amp;H$1&amp;"_tab"),$B488+1,$C488+1)*IF($A488=2020,1,INDEX(INDIRECT("vd_ml_"&amp;$A488&amp;"_"&amp;H$1&amp;"_tab"),$B488+1,$C488+1)),0))</f>
        <v/>
      </c>
      <c r="I488" s="331" t="str">
        <f ca="1"/>
        <v/>
      </c>
      <c r="J488" s="331" t="str" cm="1">
        <f t="array" ref="J488">IF(A488="","",SUMPRODUCT(TRANSPOSE(F488:H488),pass_per_van_by_vptype)*2)</f>
        <v/>
      </c>
      <c r="K488" s="331" t="str" cm="1">
        <f t="array" ref="K488">IF(A488="","",SUMPRODUCT(TRANSPOSE(F488:H488),pass_per_van_by_vptype,rt_miles_avg_by_vanpool_type))</f>
        <v/>
      </c>
    </row>
    <row r="489" spans="1:11" x14ac:dyDescent="0.45">
      <c r="A489" s="331" t="s">
        <v>453</v>
      </c>
      <c r="B489" s="331" t="s">
        <v>453</v>
      </c>
      <c r="C489" s="331" t="s">
        <v>453</v>
      </c>
      <c r="D489" s="331" t="s">
        <v>453</v>
      </c>
      <c r="E489" s="331" t="s">
        <v>453</v>
      </c>
      <c r="F489" s="331" t="str" cm="1">
        <f t="array" aca="1" ref="F489" ca="1">IF($B489="","",IFERROR(INDEX(INDIRECT("vd_emp_"&amp;$A489&amp;"_"&amp;F$1&amp;"_tab"),$B489+1,$C489+1)*IF($A489=2020,1,INDEX(INDIRECT("vd_ml_"&amp;$A489&amp;"_"&amp;F$1&amp;"_tab"),$B489+1,$C489+1)),0))</f>
        <v/>
      </c>
      <c r="G489" s="331" t="str" cm="1">
        <f t="array" aca="1" ref="G489" ca="1">IF($B489="","",IFERROR(INDEX(INDIRECT("vd_emp_"&amp;$A489&amp;"_"&amp;G$1&amp;"_tab"),$B489+1,$C489+1)*IF($A489=2020,1,INDEX(INDIRECT("vd_ml_"&amp;$A489&amp;"_"&amp;G$1&amp;"_tab"),$B489+1,$C489+1)),0))</f>
        <v/>
      </c>
      <c r="H489" s="331" t="str" cm="1">
        <f t="array" aca="1" ref="H489" ca="1">IF($B489="","",IFERROR(INDEX(INDIRECT("vd_emp_"&amp;$A489&amp;"_"&amp;H$1&amp;"_tab"),$B489+1,$C489+1)*IF($A489=2020,1,INDEX(INDIRECT("vd_ml_"&amp;$A489&amp;"_"&amp;H$1&amp;"_tab"),$B489+1,$C489+1)),0))</f>
        <v/>
      </c>
      <c r="I489" s="331" t="str">
        <f ca="1"/>
        <v/>
      </c>
      <c r="J489" s="331" t="str" cm="1">
        <f t="array" ref="J489">IF(A489="","",SUMPRODUCT(TRANSPOSE(F489:H489),pass_per_van_by_vptype)*2)</f>
        <v/>
      </c>
      <c r="K489" s="331" t="str" cm="1">
        <f t="array" ref="K489">IF(A489="","",SUMPRODUCT(TRANSPOSE(F489:H489),pass_per_van_by_vptype,rt_miles_avg_by_vanpool_type))</f>
        <v/>
      </c>
    </row>
    <row r="490" spans="1:11" x14ac:dyDescent="0.45">
      <c r="A490" s="331" t="s">
        <v>453</v>
      </c>
      <c r="B490" s="331" t="s">
        <v>453</v>
      </c>
      <c r="C490" s="331" t="s">
        <v>453</v>
      </c>
      <c r="D490" s="331" t="s">
        <v>453</v>
      </c>
      <c r="E490" s="331" t="s">
        <v>453</v>
      </c>
      <c r="F490" s="331" t="str" cm="1">
        <f t="array" aca="1" ref="F490" ca="1">IF($B490="","",IFERROR(INDEX(INDIRECT("vd_emp_"&amp;$A490&amp;"_"&amp;F$1&amp;"_tab"),$B490+1,$C490+1)*IF($A490=2020,1,INDEX(INDIRECT("vd_ml_"&amp;$A490&amp;"_"&amp;F$1&amp;"_tab"),$B490+1,$C490+1)),0))</f>
        <v/>
      </c>
      <c r="G490" s="331" t="str" cm="1">
        <f t="array" aca="1" ref="G490" ca="1">IF($B490="","",IFERROR(INDEX(INDIRECT("vd_emp_"&amp;$A490&amp;"_"&amp;G$1&amp;"_tab"),$B490+1,$C490+1)*IF($A490=2020,1,INDEX(INDIRECT("vd_ml_"&amp;$A490&amp;"_"&amp;G$1&amp;"_tab"),$B490+1,$C490+1)),0))</f>
        <v/>
      </c>
      <c r="H490" s="331" t="str" cm="1">
        <f t="array" aca="1" ref="H490" ca="1">IF($B490="","",IFERROR(INDEX(INDIRECT("vd_emp_"&amp;$A490&amp;"_"&amp;H$1&amp;"_tab"),$B490+1,$C490+1)*IF($A490=2020,1,INDEX(INDIRECT("vd_ml_"&amp;$A490&amp;"_"&amp;H$1&amp;"_tab"),$B490+1,$C490+1)),0))</f>
        <v/>
      </c>
      <c r="I490" s="331" t="str">
        <f ca="1"/>
        <v/>
      </c>
      <c r="J490" s="331" t="str" cm="1">
        <f t="array" ref="J490">IF(A490="","",SUMPRODUCT(TRANSPOSE(F490:H490),pass_per_van_by_vptype)*2)</f>
        <v/>
      </c>
      <c r="K490" s="331" t="str" cm="1">
        <f t="array" ref="K490">IF(A490="","",SUMPRODUCT(TRANSPOSE(F490:H490),pass_per_van_by_vptype,rt_miles_avg_by_vanpool_type))</f>
        <v/>
      </c>
    </row>
    <row r="491" spans="1:11" x14ac:dyDescent="0.45">
      <c r="A491" s="331" t="s">
        <v>453</v>
      </c>
      <c r="B491" s="331" t="s">
        <v>453</v>
      </c>
      <c r="C491" s="331" t="s">
        <v>453</v>
      </c>
      <c r="D491" s="331" t="s">
        <v>453</v>
      </c>
      <c r="E491" s="331" t="s">
        <v>453</v>
      </c>
      <c r="F491" s="331" t="str" cm="1">
        <f t="array" aca="1" ref="F491" ca="1">IF($B491="","",IFERROR(INDEX(INDIRECT("vd_emp_"&amp;$A491&amp;"_"&amp;F$1&amp;"_tab"),$B491+1,$C491+1)*IF($A491=2020,1,INDEX(INDIRECT("vd_ml_"&amp;$A491&amp;"_"&amp;F$1&amp;"_tab"),$B491+1,$C491+1)),0))</f>
        <v/>
      </c>
      <c r="G491" s="331" t="str" cm="1">
        <f t="array" aca="1" ref="G491" ca="1">IF($B491="","",IFERROR(INDEX(INDIRECT("vd_emp_"&amp;$A491&amp;"_"&amp;G$1&amp;"_tab"),$B491+1,$C491+1)*IF($A491=2020,1,INDEX(INDIRECT("vd_ml_"&amp;$A491&amp;"_"&amp;G$1&amp;"_tab"),$B491+1,$C491+1)),0))</f>
        <v/>
      </c>
      <c r="H491" s="331" t="str" cm="1">
        <f t="array" aca="1" ref="H491" ca="1">IF($B491="","",IFERROR(INDEX(INDIRECT("vd_emp_"&amp;$A491&amp;"_"&amp;H$1&amp;"_tab"),$B491+1,$C491+1)*IF($A491=2020,1,INDEX(INDIRECT("vd_ml_"&amp;$A491&amp;"_"&amp;H$1&amp;"_tab"),$B491+1,$C491+1)),0))</f>
        <v/>
      </c>
      <c r="I491" s="331" t="str">
        <f ca="1"/>
        <v/>
      </c>
      <c r="J491" s="331" t="str" cm="1">
        <f t="array" ref="J491">IF(A491="","",SUMPRODUCT(TRANSPOSE(F491:H491),pass_per_van_by_vptype)*2)</f>
        <v/>
      </c>
      <c r="K491" s="331" t="str" cm="1">
        <f t="array" ref="K491">IF(A491="","",SUMPRODUCT(TRANSPOSE(F491:H491),pass_per_van_by_vptype,rt_miles_avg_by_vanpool_type))</f>
        <v/>
      </c>
    </row>
    <row r="492" spans="1:11" x14ac:dyDescent="0.45">
      <c r="A492" s="331" t="s">
        <v>453</v>
      </c>
      <c r="B492" s="331" t="s">
        <v>453</v>
      </c>
      <c r="C492" s="331" t="s">
        <v>453</v>
      </c>
      <c r="D492" s="331" t="s">
        <v>453</v>
      </c>
      <c r="E492" s="331" t="s">
        <v>453</v>
      </c>
      <c r="F492" s="331" t="str" cm="1">
        <f t="array" aca="1" ref="F492" ca="1">IF($B492="","",IFERROR(INDEX(INDIRECT("vd_emp_"&amp;$A492&amp;"_"&amp;F$1&amp;"_tab"),$B492+1,$C492+1)*IF($A492=2020,1,INDEX(INDIRECT("vd_ml_"&amp;$A492&amp;"_"&amp;F$1&amp;"_tab"),$B492+1,$C492+1)),0))</f>
        <v/>
      </c>
      <c r="G492" s="331" t="str" cm="1">
        <f t="array" aca="1" ref="G492" ca="1">IF($B492="","",IFERROR(INDEX(INDIRECT("vd_emp_"&amp;$A492&amp;"_"&amp;G$1&amp;"_tab"),$B492+1,$C492+1)*IF($A492=2020,1,INDEX(INDIRECT("vd_ml_"&amp;$A492&amp;"_"&amp;G$1&amp;"_tab"),$B492+1,$C492+1)),0))</f>
        <v/>
      </c>
      <c r="H492" s="331" t="str" cm="1">
        <f t="array" aca="1" ref="H492" ca="1">IF($B492="","",IFERROR(INDEX(INDIRECT("vd_emp_"&amp;$A492&amp;"_"&amp;H$1&amp;"_tab"),$B492+1,$C492+1)*IF($A492=2020,1,INDEX(INDIRECT("vd_ml_"&amp;$A492&amp;"_"&amp;H$1&amp;"_tab"),$B492+1,$C492+1)),0))</f>
        <v/>
      </c>
      <c r="I492" s="331" t="str">
        <f ca="1"/>
        <v/>
      </c>
      <c r="J492" s="331" t="str" cm="1">
        <f t="array" ref="J492">IF(A492="","",SUMPRODUCT(TRANSPOSE(F492:H492),pass_per_van_by_vptype)*2)</f>
        <v/>
      </c>
      <c r="K492" s="331" t="str" cm="1">
        <f t="array" ref="K492">IF(A492="","",SUMPRODUCT(TRANSPOSE(F492:H492),pass_per_van_by_vptype,rt_miles_avg_by_vanpool_type))</f>
        <v/>
      </c>
    </row>
    <row r="493" spans="1:11" x14ac:dyDescent="0.45">
      <c r="A493" s="331" t="s">
        <v>453</v>
      </c>
      <c r="B493" s="331" t="s">
        <v>453</v>
      </c>
      <c r="C493" s="331" t="s">
        <v>453</v>
      </c>
      <c r="D493" s="331" t="s">
        <v>453</v>
      </c>
      <c r="E493" s="331" t="s">
        <v>453</v>
      </c>
      <c r="F493" s="331" t="str" cm="1">
        <f t="array" aca="1" ref="F493" ca="1">IF($B493="","",IFERROR(INDEX(INDIRECT("vd_emp_"&amp;$A493&amp;"_"&amp;F$1&amp;"_tab"),$B493+1,$C493+1)*IF($A493=2020,1,INDEX(INDIRECT("vd_ml_"&amp;$A493&amp;"_"&amp;F$1&amp;"_tab"),$B493+1,$C493+1)),0))</f>
        <v/>
      </c>
      <c r="G493" s="331" t="str" cm="1">
        <f t="array" aca="1" ref="G493" ca="1">IF($B493="","",IFERROR(INDEX(INDIRECT("vd_emp_"&amp;$A493&amp;"_"&amp;G$1&amp;"_tab"),$B493+1,$C493+1)*IF($A493=2020,1,INDEX(INDIRECT("vd_ml_"&amp;$A493&amp;"_"&amp;G$1&amp;"_tab"),$B493+1,$C493+1)),0))</f>
        <v/>
      </c>
      <c r="H493" s="331" t="str" cm="1">
        <f t="array" aca="1" ref="H493" ca="1">IF($B493="","",IFERROR(INDEX(INDIRECT("vd_emp_"&amp;$A493&amp;"_"&amp;H$1&amp;"_tab"),$B493+1,$C493+1)*IF($A493=2020,1,INDEX(INDIRECT("vd_ml_"&amp;$A493&amp;"_"&amp;H$1&amp;"_tab"),$B493+1,$C493+1)),0))</f>
        <v/>
      </c>
      <c r="I493" s="331" t="str">
        <f ca="1"/>
        <v/>
      </c>
      <c r="J493" s="331" t="str" cm="1">
        <f t="array" ref="J493">IF(A493="","",SUMPRODUCT(TRANSPOSE(F493:H493),pass_per_van_by_vptype)*2)</f>
        <v/>
      </c>
      <c r="K493" s="331" t="str" cm="1">
        <f t="array" ref="K493">IF(A493="","",SUMPRODUCT(TRANSPOSE(F493:H493),pass_per_van_by_vptype,rt_miles_avg_by_vanpool_type))</f>
        <v/>
      </c>
    </row>
    <row r="494" spans="1:11" x14ac:dyDescent="0.45">
      <c r="A494" s="331" t="s">
        <v>453</v>
      </c>
      <c r="B494" s="331" t="s">
        <v>453</v>
      </c>
      <c r="C494" s="331" t="s">
        <v>453</v>
      </c>
      <c r="D494" s="331" t="s">
        <v>453</v>
      </c>
      <c r="E494" s="331" t="s">
        <v>453</v>
      </c>
      <c r="F494" s="331" t="str" cm="1">
        <f t="array" aca="1" ref="F494" ca="1">IF($B494="","",IFERROR(INDEX(INDIRECT("vd_emp_"&amp;$A494&amp;"_"&amp;F$1&amp;"_tab"),$B494+1,$C494+1)*IF($A494=2020,1,INDEX(INDIRECT("vd_ml_"&amp;$A494&amp;"_"&amp;F$1&amp;"_tab"),$B494+1,$C494+1)),0))</f>
        <v/>
      </c>
      <c r="G494" s="331" t="str" cm="1">
        <f t="array" aca="1" ref="G494" ca="1">IF($B494="","",IFERROR(INDEX(INDIRECT("vd_emp_"&amp;$A494&amp;"_"&amp;G$1&amp;"_tab"),$B494+1,$C494+1)*IF($A494=2020,1,INDEX(INDIRECT("vd_ml_"&amp;$A494&amp;"_"&amp;G$1&amp;"_tab"),$B494+1,$C494+1)),0))</f>
        <v/>
      </c>
      <c r="H494" s="331" t="str" cm="1">
        <f t="array" aca="1" ref="H494" ca="1">IF($B494="","",IFERROR(INDEX(INDIRECT("vd_emp_"&amp;$A494&amp;"_"&amp;H$1&amp;"_tab"),$B494+1,$C494+1)*IF($A494=2020,1,INDEX(INDIRECT("vd_ml_"&amp;$A494&amp;"_"&amp;H$1&amp;"_tab"),$B494+1,$C494+1)),0))</f>
        <v/>
      </c>
      <c r="I494" s="331" t="str">
        <f ca="1"/>
        <v/>
      </c>
      <c r="J494" s="331" t="str" cm="1">
        <f t="array" ref="J494">IF(A494="","",SUMPRODUCT(TRANSPOSE(F494:H494),pass_per_van_by_vptype)*2)</f>
        <v/>
      </c>
      <c r="K494" s="331" t="str" cm="1">
        <f t="array" ref="K494">IF(A494="","",SUMPRODUCT(TRANSPOSE(F494:H494),pass_per_van_by_vptype,rt_miles_avg_by_vanpool_type))</f>
        <v/>
      </c>
    </row>
    <row r="495" spans="1:11" x14ac:dyDescent="0.45">
      <c r="A495" s="331" t="s">
        <v>453</v>
      </c>
      <c r="B495" s="331" t="s">
        <v>453</v>
      </c>
      <c r="C495" s="331" t="s">
        <v>453</v>
      </c>
      <c r="D495" s="331" t="s">
        <v>453</v>
      </c>
      <c r="E495" s="331" t="s">
        <v>453</v>
      </c>
      <c r="F495" s="331" t="str" cm="1">
        <f t="array" aca="1" ref="F495" ca="1">IF($B495="","",IFERROR(INDEX(INDIRECT("vd_emp_"&amp;$A495&amp;"_"&amp;F$1&amp;"_tab"),$B495+1,$C495+1)*IF($A495=2020,1,INDEX(INDIRECT("vd_ml_"&amp;$A495&amp;"_"&amp;F$1&amp;"_tab"),$B495+1,$C495+1)),0))</f>
        <v/>
      </c>
      <c r="G495" s="331" t="str" cm="1">
        <f t="array" aca="1" ref="G495" ca="1">IF($B495="","",IFERROR(INDEX(INDIRECT("vd_emp_"&amp;$A495&amp;"_"&amp;G$1&amp;"_tab"),$B495+1,$C495+1)*IF($A495=2020,1,INDEX(INDIRECT("vd_ml_"&amp;$A495&amp;"_"&amp;G$1&amp;"_tab"),$B495+1,$C495+1)),0))</f>
        <v/>
      </c>
      <c r="H495" s="331" t="str" cm="1">
        <f t="array" aca="1" ref="H495" ca="1">IF($B495="","",IFERROR(INDEX(INDIRECT("vd_emp_"&amp;$A495&amp;"_"&amp;H$1&amp;"_tab"),$B495+1,$C495+1)*IF($A495=2020,1,INDEX(INDIRECT("vd_ml_"&amp;$A495&amp;"_"&amp;H$1&amp;"_tab"),$B495+1,$C495+1)),0))</f>
        <v/>
      </c>
      <c r="I495" s="331" t="str">
        <f ca="1"/>
        <v/>
      </c>
      <c r="J495" s="331" t="str" cm="1">
        <f t="array" ref="J495">IF(A495="","",SUMPRODUCT(TRANSPOSE(F495:H495),pass_per_van_by_vptype)*2)</f>
        <v/>
      </c>
      <c r="K495" s="331" t="str" cm="1">
        <f t="array" ref="K495">IF(A495="","",SUMPRODUCT(TRANSPOSE(F495:H495),pass_per_van_by_vptype,rt_miles_avg_by_vanpool_type))</f>
        <v/>
      </c>
    </row>
    <row r="496" spans="1:11" x14ac:dyDescent="0.45">
      <c r="A496" s="331" t="s">
        <v>453</v>
      </c>
      <c r="B496" s="331" t="s">
        <v>453</v>
      </c>
      <c r="C496" s="331" t="s">
        <v>453</v>
      </c>
      <c r="D496" s="331" t="s">
        <v>453</v>
      </c>
      <c r="E496" s="331" t="s">
        <v>453</v>
      </c>
      <c r="F496" s="331" t="str" cm="1">
        <f t="array" aca="1" ref="F496" ca="1">IF($B496="","",IFERROR(INDEX(INDIRECT("vd_emp_"&amp;$A496&amp;"_"&amp;F$1&amp;"_tab"),$B496+1,$C496+1)*IF($A496=2020,1,INDEX(INDIRECT("vd_ml_"&amp;$A496&amp;"_"&amp;F$1&amp;"_tab"),$B496+1,$C496+1)),0))</f>
        <v/>
      </c>
      <c r="G496" s="331" t="str" cm="1">
        <f t="array" aca="1" ref="G496" ca="1">IF($B496="","",IFERROR(INDEX(INDIRECT("vd_emp_"&amp;$A496&amp;"_"&amp;G$1&amp;"_tab"),$B496+1,$C496+1)*IF($A496=2020,1,INDEX(INDIRECT("vd_ml_"&amp;$A496&amp;"_"&amp;G$1&amp;"_tab"),$B496+1,$C496+1)),0))</f>
        <v/>
      </c>
      <c r="H496" s="331" t="str" cm="1">
        <f t="array" aca="1" ref="H496" ca="1">IF($B496="","",IFERROR(INDEX(INDIRECT("vd_emp_"&amp;$A496&amp;"_"&amp;H$1&amp;"_tab"),$B496+1,$C496+1)*IF($A496=2020,1,INDEX(INDIRECT("vd_ml_"&amp;$A496&amp;"_"&amp;H$1&amp;"_tab"),$B496+1,$C496+1)),0))</f>
        <v/>
      </c>
      <c r="I496" s="331" t="str">
        <f ca="1"/>
        <v/>
      </c>
      <c r="J496" s="331" t="str" cm="1">
        <f t="array" ref="J496">IF(A496="","",SUMPRODUCT(TRANSPOSE(F496:H496),pass_per_van_by_vptype)*2)</f>
        <v/>
      </c>
      <c r="K496" s="331" t="str" cm="1">
        <f t="array" ref="K496">IF(A496="","",SUMPRODUCT(TRANSPOSE(F496:H496),pass_per_van_by_vptype,rt_miles_avg_by_vanpool_type))</f>
        <v/>
      </c>
    </row>
    <row r="497" spans="1:11" x14ac:dyDescent="0.45">
      <c r="A497" s="331" t="s">
        <v>453</v>
      </c>
      <c r="B497" s="331" t="s">
        <v>453</v>
      </c>
      <c r="C497" s="331" t="s">
        <v>453</v>
      </c>
      <c r="D497" s="331" t="s">
        <v>453</v>
      </c>
      <c r="E497" s="331" t="s">
        <v>453</v>
      </c>
      <c r="F497" s="331" t="str" cm="1">
        <f t="array" aca="1" ref="F497" ca="1">IF($B497="","",IFERROR(INDEX(INDIRECT("vd_emp_"&amp;$A497&amp;"_"&amp;F$1&amp;"_tab"),$B497+1,$C497+1)*IF($A497=2020,1,INDEX(INDIRECT("vd_ml_"&amp;$A497&amp;"_"&amp;F$1&amp;"_tab"),$B497+1,$C497+1)),0))</f>
        <v/>
      </c>
      <c r="G497" s="331" t="str" cm="1">
        <f t="array" aca="1" ref="G497" ca="1">IF($B497="","",IFERROR(INDEX(INDIRECT("vd_emp_"&amp;$A497&amp;"_"&amp;G$1&amp;"_tab"),$B497+1,$C497+1)*IF($A497=2020,1,INDEX(INDIRECT("vd_ml_"&amp;$A497&amp;"_"&amp;G$1&amp;"_tab"),$B497+1,$C497+1)),0))</f>
        <v/>
      </c>
      <c r="H497" s="331" t="str" cm="1">
        <f t="array" aca="1" ref="H497" ca="1">IF($B497="","",IFERROR(INDEX(INDIRECT("vd_emp_"&amp;$A497&amp;"_"&amp;H$1&amp;"_tab"),$B497+1,$C497+1)*IF($A497=2020,1,INDEX(INDIRECT("vd_ml_"&amp;$A497&amp;"_"&amp;H$1&amp;"_tab"),$B497+1,$C497+1)),0))</f>
        <v/>
      </c>
      <c r="I497" s="331" t="str">
        <f ca="1"/>
        <v/>
      </c>
      <c r="J497" s="331" t="str" cm="1">
        <f t="array" ref="J497">IF(A497="","",SUMPRODUCT(TRANSPOSE(F497:H497),pass_per_van_by_vptype)*2)</f>
        <v/>
      </c>
      <c r="K497" s="331" t="str" cm="1">
        <f t="array" ref="K497">IF(A497="","",SUMPRODUCT(TRANSPOSE(F497:H497),pass_per_van_by_vptype,rt_miles_avg_by_vanpool_type))</f>
        <v/>
      </c>
    </row>
    <row r="498" spans="1:11" x14ac:dyDescent="0.45">
      <c r="A498" s="331" t="s">
        <v>453</v>
      </c>
      <c r="B498" s="331" t="s">
        <v>453</v>
      </c>
      <c r="C498" s="331" t="s">
        <v>453</v>
      </c>
      <c r="D498" s="331" t="s">
        <v>453</v>
      </c>
      <c r="E498" s="331" t="s">
        <v>453</v>
      </c>
      <c r="F498" s="331" t="str" cm="1">
        <f t="array" aca="1" ref="F498" ca="1">IF($B498="","",IFERROR(INDEX(INDIRECT("vd_emp_"&amp;$A498&amp;"_"&amp;F$1&amp;"_tab"),$B498+1,$C498+1)*IF($A498=2020,1,INDEX(INDIRECT("vd_ml_"&amp;$A498&amp;"_"&amp;F$1&amp;"_tab"),$B498+1,$C498+1)),0))</f>
        <v/>
      </c>
      <c r="G498" s="331" t="str" cm="1">
        <f t="array" aca="1" ref="G498" ca="1">IF($B498="","",IFERROR(INDEX(INDIRECT("vd_emp_"&amp;$A498&amp;"_"&amp;G$1&amp;"_tab"),$B498+1,$C498+1)*IF($A498=2020,1,INDEX(INDIRECT("vd_ml_"&amp;$A498&amp;"_"&amp;G$1&amp;"_tab"),$B498+1,$C498+1)),0))</f>
        <v/>
      </c>
      <c r="H498" s="331" t="str" cm="1">
        <f t="array" aca="1" ref="H498" ca="1">IF($B498="","",IFERROR(INDEX(INDIRECT("vd_emp_"&amp;$A498&amp;"_"&amp;H$1&amp;"_tab"),$B498+1,$C498+1)*IF($A498=2020,1,INDEX(INDIRECT("vd_ml_"&amp;$A498&amp;"_"&amp;H$1&amp;"_tab"),$B498+1,$C498+1)),0))</f>
        <v/>
      </c>
      <c r="I498" s="331" t="str">
        <f ca="1"/>
        <v/>
      </c>
      <c r="J498" s="331" t="str" cm="1">
        <f t="array" ref="J498">IF(A498="","",SUMPRODUCT(TRANSPOSE(F498:H498),pass_per_van_by_vptype)*2)</f>
        <v/>
      </c>
      <c r="K498" s="331" t="str" cm="1">
        <f t="array" ref="K498">IF(A498="","",SUMPRODUCT(TRANSPOSE(F498:H498),pass_per_van_by_vptype,rt_miles_avg_by_vanpool_type))</f>
        <v/>
      </c>
    </row>
    <row r="499" spans="1:11" x14ac:dyDescent="0.45">
      <c r="A499" s="331" t="s">
        <v>453</v>
      </c>
      <c r="B499" s="331" t="s">
        <v>453</v>
      </c>
      <c r="C499" s="331" t="s">
        <v>453</v>
      </c>
      <c r="D499" s="331" t="s">
        <v>453</v>
      </c>
      <c r="E499" s="331" t="s">
        <v>453</v>
      </c>
      <c r="F499" s="331" t="str" cm="1">
        <f t="array" aca="1" ref="F499" ca="1">IF($B499="","",IFERROR(INDEX(INDIRECT("vd_emp_"&amp;$A499&amp;"_"&amp;F$1&amp;"_tab"),$B499+1,$C499+1)*IF($A499=2020,1,INDEX(INDIRECT("vd_ml_"&amp;$A499&amp;"_"&amp;F$1&amp;"_tab"),$B499+1,$C499+1)),0))</f>
        <v/>
      </c>
      <c r="G499" s="331" t="str" cm="1">
        <f t="array" aca="1" ref="G499" ca="1">IF($B499="","",IFERROR(INDEX(INDIRECT("vd_emp_"&amp;$A499&amp;"_"&amp;G$1&amp;"_tab"),$B499+1,$C499+1)*IF($A499=2020,1,INDEX(INDIRECT("vd_ml_"&amp;$A499&amp;"_"&amp;G$1&amp;"_tab"),$B499+1,$C499+1)),0))</f>
        <v/>
      </c>
      <c r="H499" s="331" t="str" cm="1">
        <f t="array" aca="1" ref="H499" ca="1">IF($B499="","",IFERROR(INDEX(INDIRECT("vd_emp_"&amp;$A499&amp;"_"&amp;H$1&amp;"_tab"),$B499+1,$C499+1)*IF($A499=2020,1,INDEX(INDIRECT("vd_ml_"&amp;$A499&amp;"_"&amp;H$1&amp;"_tab"),$B499+1,$C499+1)),0))</f>
        <v/>
      </c>
      <c r="I499" s="331" t="str">
        <f ca="1"/>
        <v/>
      </c>
      <c r="J499" s="331" t="str" cm="1">
        <f t="array" ref="J499">IF(A499="","",SUMPRODUCT(TRANSPOSE(F499:H499),pass_per_van_by_vptype)*2)</f>
        <v/>
      </c>
      <c r="K499" s="331" t="str" cm="1">
        <f t="array" ref="K499">IF(A499="","",SUMPRODUCT(TRANSPOSE(F499:H499),pass_per_van_by_vptype,rt_miles_avg_by_vanpool_type))</f>
        <v/>
      </c>
    </row>
    <row r="500" spans="1:11" x14ac:dyDescent="0.45">
      <c r="A500" s="331" t="s">
        <v>453</v>
      </c>
      <c r="B500" s="331" t="s">
        <v>453</v>
      </c>
      <c r="C500" s="331" t="s">
        <v>453</v>
      </c>
      <c r="D500" s="331" t="s">
        <v>453</v>
      </c>
      <c r="E500" s="331" t="s">
        <v>453</v>
      </c>
      <c r="F500" s="331" t="str" cm="1">
        <f t="array" aca="1" ref="F500" ca="1">IF($B500="","",IFERROR(INDEX(INDIRECT("vd_emp_"&amp;$A500&amp;"_"&amp;F$1&amp;"_tab"),$B500+1,$C500+1)*IF($A500=2020,1,INDEX(INDIRECT("vd_ml_"&amp;$A500&amp;"_"&amp;F$1&amp;"_tab"),$B500+1,$C500+1)),0))</f>
        <v/>
      </c>
      <c r="G500" s="331" t="str" cm="1">
        <f t="array" aca="1" ref="G500" ca="1">IF($B500="","",IFERROR(INDEX(INDIRECT("vd_emp_"&amp;$A500&amp;"_"&amp;G$1&amp;"_tab"),$B500+1,$C500+1)*IF($A500=2020,1,INDEX(INDIRECT("vd_ml_"&amp;$A500&amp;"_"&amp;G$1&amp;"_tab"),$B500+1,$C500+1)),0))</f>
        <v/>
      </c>
      <c r="H500" s="331" t="str" cm="1">
        <f t="array" aca="1" ref="H500" ca="1">IF($B500="","",IFERROR(INDEX(INDIRECT("vd_emp_"&amp;$A500&amp;"_"&amp;H$1&amp;"_tab"),$B500+1,$C500+1)*IF($A500=2020,1,INDEX(INDIRECT("vd_ml_"&amp;$A500&amp;"_"&amp;H$1&amp;"_tab"),$B500+1,$C500+1)),0))</f>
        <v/>
      </c>
      <c r="I500" s="331" t="str">
        <f ca="1"/>
        <v/>
      </c>
      <c r="J500" s="331" t="str" cm="1">
        <f t="array" ref="J500">IF(A500="","",SUMPRODUCT(TRANSPOSE(F500:H500),pass_per_van_by_vptype)*2)</f>
        <v/>
      </c>
      <c r="K500" s="331" t="str" cm="1">
        <f t="array" ref="K500">IF(A500="","",SUMPRODUCT(TRANSPOSE(F500:H500),pass_per_van_by_vptype,rt_miles_avg_by_vanpool_type))</f>
        <v/>
      </c>
    </row>
    <row r="501" spans="1:11" x14ac:dyDescent="0.45">
      <c r="A501" s="331" t="s">
        <v>453</v>
      </c>
      <c r="B501" s="331" t="s">
        <v>453</v>
      </c>
      <c r="C501" s="331" t="s">
        <v>453</v>
      </c>
      <c r="D501" s="331" t="s">
        <v>453</v>
      </c>
      <c r="E501" s="331" t="s">
        <v>453</v>
      </c>
      <c r="F501" s="331" t="str" cm="1">
        <f t="array" aca="1" ref="F501" ca="1">IF($B501="","",IFERROR(INDEX(INDIRECT("vd_emp_"&amp;$A501&amp;"_"&amp;F$1&amp;"_tab"),$B501+1,$C501+1)*IF($A501=2020,1,INDEX(INDIRECT("vd_ml_"&amp;$A501&amp;"_"&amp;F$1&amp;"_tab"),$B501+1,$C501+1)),0))</f>
        <v/>
      </c>
      <c r="G501" s="331" t="str" cm="1">
        <f t="array" aca="1" ref="G501" ca="1">IF($B501="","",IFERROR(INDEX(INDIRECT("vd_emp_"&amp;$A501&amp;"_"&amp;G$1&amp;"_tab"),$B501+1,$C501+1)*IF($A501=2020,1,INDEX(INDIRECT("vd_ml_"&amp;$A501&amp;"_"&amp;G$1&amp;"_tab"),$B501+1,$C501+1)),0))</f>
        <v/>
      </c>
      <c r="H501" s="331" t="str" cm="1">
        <f t="array" aca="1" ref="H501" ca="1">IF($B501="","",IFERROR(INDEX(INDIRECT("vd_emp_"&amp;$A501&amp;"_"&amp;H$1&amp;"_tab"),$B501+1,$C501+1)*IF($A501=2020,1,INDEX(INDIRECT("vd_ml_"&amp;$A501&amp;"_"&amp;H$1&amp;"_tab"),$B501+1,$C501+1)),0))</f>
        <v/>
      </c>
      <c r="I501" s="331" t="str">
        <f ca="1"/>
        <v/>
      </c>
      <c r="J501" s="331" t="str" cm="1">
        <f t="array" ref="J501">IF(A501="","",SUMPRODUCT(TRANSPOSE(F501:H501),pass_per_van_by_vptype)*2)</f>
        <v/>
      </c>
      <c r="K501" s="331" t="str" cm="1">
        <f t="array" ref="K501">IF(A501="","",SUMPRODUCT(TRANSPOSE(F501:H501),pass_per_van_by_vptype,rt_miles_avg_by_vanpool_type))</f>
        <v/>
      </c>
    </row>
    <row r="502" spans="1:11" x14ac:dyDescent="0.45">
      <c r="A502" s="331" t="s">
        <v>453</v>
      </c>
      <c r="B502" s="331" t="s">
        <v>453</v>
      </c>
      <c r="C502" s="331" t="s">
        <v>453</v>
      </c>
      <c r="D502" s="331" t="s">
        <v>453</v>
      </c>
      <c r="E502" s="331" t="s">
        <v>453</v>
      </c>
      <c r="F502" s="331" t="str" cm="1">
        <f t="array" aca="1" ref="F502" ca="1">IF($B502="","",IFERROR(INDEX(INDIRECT("vd_emp_"&amp;$A502&amp;"_"&amp;F$1&amp;"_tab"),$B502+1,$C502+1)*IF($A502=2020,1,INDEX(INDIRECT("vd_ml_"&amp;$A502&amp;"_"&amp;F$1&amp;"_tab"),$B502+1,$C502+1)),0))</f>
        <v/>
      </c>
      <c r="G502" s="331" t="str" cm="1">
        <f t="array" aca="1" ref="G502" ca="1">IF($B502="","",IFERROR(INDEX(INDIRECT("vd_emp_"&amp;$A502&amp;"_"&amp;G$1&amp;"_tab"),$B502+1,$C502+1)*IF($A502=2020,1,INDEX(INDIRECT("vd_ml_"&amp;$A502&amp;"_"&amp;G$1&amp;"_tab"),$B502+1,$C502+1)),0))</f>
        <v/>
      </c>
      <c r="H502" s="331" t="str" cm="1">
        <f t="array" aca="1" ref="H502" ca="1">IF($B502="","",IFERROR(INDEX(INDIRECT("vd_emp_"&amp;$A502&amp;"_"&amp;H$1&amp;"_tab"),$B502+1,$C502+1)*IF($A502=2020,1,INDEX(INDIRECT("vd_ml_"&amp;$A502&amp;"_"&amp;H$1&amp;"_tab"),$B502+1,$C502+1)),0))</f>
        <v/>
      </c>
      <c r="I502" s="331" t="str">
        <f ca="1"/>
        <v/>
      </c>
      <c r="J502" s="331" t="str" cm="1">
        <f t="array" ref="J502">IF(A502="","",SUMPRODUCT(TRANSPOSE(F502:H502),pass_per_van_by_vptype)*2)</f>
        <v/>
      </c>
      <c r="K502" s="331" t="str" cm="1">
        <f t="array" ref="K502">IF(A502="","",SUMPRODUCT(TRANSPOSE(F502:H502),pass_per_van_by_vptype,rt_miles_avg_by_vanpool_type))</f>
        <v/>
      </c>
    </row>
    <row r="503" spans="1:11" x14ac:dyDescent="0.45">
      <c r="A503" s="331" t="s">
        <v>453</v>
      </c>
      <c r="B503" s="331" t="s">
        <v>453</v>
      </c>
      <c r="C503" s="331" t="s">
        <v>453</v>
      </c>
      <c r="D503" s="331" t="s">
        <v>453</v>
      </c>
      <c r="E503" s="331" t="s">
        <v>453</v>
      </c>
      <c r="F503" s="331" t="str" cm="1">
        <f t="array" aca="1" ref="F503" ca="1">IF($B503="","",IFERROR(INDEX(INDIRECT("vd_emp_"&amp;$A503&amp;"_"&amp;F$1&amp;"_tab"),$B503+1,$C503+1)*IF($A503=2020,1,INDEX(INDIRECT("vd_ml_"&amp;$A503&amp;"_"&amp;F$1&amp;"_tab"),$B503+1,$C503+1)),0))</f>
        <v/>
      </c>
      <c r="G503" s="331" t="str" cm="1">
        <f t="array" aca="1" ref="G503" ca="1">IF($B503="","",IFERROR(INDEX(INDIRECT("vd_emp_"&amp;$A503&amp;"_"&amp;G$1&amp;"_tab"),$B503+1,$C503+1)*IF($A503=2020,1,INDEX(INDIRECT("vd_ml_"&amp;$A503&amp;"_"&amp;G$1&amp;"_tab"),$B503+1,$C503+1)),0))</f>
        <v/>
      </c>
      <c r="H503" s="331" t="str" cm="1">
        <f t="array" aca="1" ref="H503" ca="1">IF($B503="","",IFERROR(INDEX(INDIRECT("vd_emp_"&amp;$A503&amp;"_"&amp;H$1&amp;"_tab"),$B503+1,$C503+1)*IF($A503=2020,1,INDEX(INDIRECT("vd_ml_"&amp;$A503&amp;"_"&amp;H$1&amp;"_tab"),$B503+1,$C503+1)),0))</f>
        <v/>
      </c>
      <c r="I503" s="331" t="str">
        <f ca="1"/>
        <v/>
      </c>
      <c r="J503" s="331" t="str" cm="1">
        <f t="array" ref="J503">IF(A503="","",SUMPRODUCT(TRANSPOSE(F503:H503),pass_per_van_by_vptype)*2)</f>
        <v/>
      </c>
      <c r="K503" s="331" t="str" cm="1">
        <f t="array" ref="K503">IF(A503="","",SUMPRODUCT(TRANSPOSE(F503:H503),pass_per_van_by_vptype,rt_miles_avg_by_vanpool_type))</f>
        <v/>
      </c>
    </row>
    <row r="504" spans="1:11" x14ac:dyDescent="0.45">
      <c r="A504" s="331" t="s">
        <v>453</v>
      </c>
      <c r="B504" s="331" t="s">
        <v>453</v>
      </c>
      <c r="C504" s="331" t="s">
        <v>453</v>
      </c>
      <c r="D504" s="331" t="s">
        <v>453</v>
      </c>
      <c r="E504" s="331" t="s">
        <v>453</v>
      </c>
      <c r="F504" s="331" t="str" cm="1">
        <f t="array" aca="1" ref="F504" ca="1">IF($B504="","",IFERROR(INDEX(INDIRECT("vd_emp_"&amp;$A504&amp;"_"&amp;F$1&amp;"_tab"),$B504+1,$C504+1)*IF($A504=2020,1,INDEX(INDIRECT("vd_ml_"&amp;$A504&amp;"_"&amp;F$1&amp;"_tab"),$B504+1,$C504+1)),0))</f>
        <v/>
      </c>
      <c r="G504" s="331" t="str" cm="1">
        <f t="array" aca="1" ref="G504" ca="1">IF($B504="","",IFERROR(INDEX(INDIRECT("vd_emp_"&amp;$A504&amp;"_"&amp;G$1&amp;"_tab"),$B504+1,$C504+1)*IF($A504=2020,1,INDEX(INDIRECT("vd_ml_"&amp;$A504&amp;"_"&amp;G$1&amp;"_tab"),$B504+1,$C504+1)),0))</f>
        <v/>
      </c>
      <c r="H504" s="331" t="str" cm="1">
        <f t="array" aca="1" ref="H504" ca="1">IF($B504="","",IFERROR(INDEX(INDIRECT("vd_emp_"&amp;$A504&amp;"_"&amp;H$1&amp;"_tab"),$B504+1,$C504+1)*IF($A504=2020,1,INDEX(INDIRECT("vd_ml_"&amp;$A504&amp;"_"&amp;H$1&amp;"_tab"),$B504+1,$C504+1)),0))</f>
        <v/>
      </c>
      <c r="I504" s="331" t="str">
        <f ca="1"/>
        <v/>
      </c>
      <c r="J504" s="331" t="str" cm="1">
        <f t="array" ref="J504">IF(A504="","",SUMPRODUCT(TRANSPOSE(F504:H504),pass_per_van_by_vptype)*2)</f>
        <v/>
      </c>
      <c r="K504" s="331" t="str" cm="1">
        <f t="array" ref="K504">IF(A504="","",SUMPRODUCT(TRANSPOSE(F504:H504),pass_per_van_by_vptype,rt_miles_avg_by_vanpool_type))</f>
        <v/>
      </c>
    </row>
    <row r="505" spans="1:11" x14ac:dyDescent="0.45">
      <c r="A505" s="331" t="s">
        <v>453</v>
      </c>
      <c r="B505" s="331" t="s">
        <v>453</v>
      </c>
      <c r="C505" s="331" t="s">
        <v>453</v>
      </c>
      <c r="D505" s="331" t="s">
        <v>453</v>
      </c>
      <c r="E505" s="331" t="s">
        <v>453</v>
      </c>
      <c r="F505" s="331" t="str" cm="1">
        <f t="array" aca="1" ref="F505" ca="1">IF($B505="","",IFERROR(INDEX(INDIRECT("vd_emp_"&amp;$A505&amp;"_"&amp;F$1&amp;"_tab"),$B505+1,$C505+1)*IF($A505=2020,1,INDEX(INDIRECT("vd_ml_"&amp;$A505&amp;"_"&amp;F$1&amp;"_tab"),$B505+1,$C505+1)),0))</f>
        <v/>
      </c>
      <c r="G505" s="331" t="str" cm="1">
        <f t="array" aca="1" ref="G505" ca="1">IF($B505="","",IFERROR(INDEX(INDIRECT("vd_emp_"&amp;$A505&amp;"_"&amp;G$1&amp;"_tab"),$B505+1,$C505+1)*IF($A505=2020,1,INDEX(INDIRECT("vd_ml_"&amp;$A505&amp;"_"&amp;G$1&amp;"_tab"),$B505+1,$C505+1)),0))</f>
        <v/>
      </c>
      <c r="H505" s="331" t="str" cm="1">
        <f t="array" aca="1" ref="H505" ca="1">IF($B505="","",IFERROR(INDEX(INDIRECT("vd_emp_"&amp;$A505&amp;"_"&amp;H$1&amp;"_tab"),$B505+1,$C505+1)*IF($A505=2020,1,INDEX(INDIRECT("vd_ml_"&amp;$A505&amp;"_"&amp;H$1&amp;"_tab"),$B505+1,$C505+1)),0))</f>
        <v/>
      </c>
      <c r="I505" s="331" t="str">
        <f ca="1"/>
        <v/>
      </c>
      <c r="J505" s="331" t="str" cm="1">
        <f t="array" ref="J505">IF(A505="","",SUMPRODUCT(TRANSPOSE(F505:H505),pass_per_van_by_vptype)*2)</f>
        <v/>
      </c>
      <c r="K505" s="331" t="str" cm="1">
        <f t="array" ref="K505">IF(A505="","",SUMPRODUCT(TRANSPOSE(F505:H505),pass_per_van_by_vptype,rt_miles_avg_by_vanpool_type))</f>
        <v/>
      </c>
    </row>
    <row r="506" spans="1:11" x14ac:dyDescent="0.45">
      <c r="A506" s="331" t="s">
        <v>453</v>
      </c>
      <c r="B506" s="331" t="s">
        <v>453</v>
      </c>
      <c r="C506" s="331" t="s">
        <v>453</v>
      </c>
      <c r="D506" s="331" t="s">
        <v>453</v>
      </c>
      <c r="E506" s="331" t="s">
        <v>453</v>
      </c>
      <c r="F506" s="331" t="str" cm="1">
        <f t="array" aca="1" ref="F506" ca="1">IF($B506="","",IFERROR(INDEX(INDIRECT("vd_emp_"&amp;$A506&amp;"_"&amp;F$1&amp;"_tab"),$B506+1,$C506+1)*IF($A506=2020,1,INDEX(INDIRECT("vd_ml_"&amp;$A506&amp;"_"&amp;F$1&amp;"_tab"),$B506+1,$C506+1)),0))</f>
        <v/>
      </c>
      <c r="G506" s="331" t="str" cm="1">
        <f t="array" aca="1" ref="G506" ca="1">IF($B506="","",IFERROR(INDEX(INDIRECT("vd_emp_"&amp;$A506&amp;"_"&amp;G$1&amp;"_tab"),$B506+1,$C506+1)*IF($A506=2020,1,INDEX(INDIRECT("vd_ml_"&amp;$A506&amp;"_"&amp;G$1&amp;"_tab"),$B506+1,$C506+1)),0))</f>
        <v/>
      </c>
      <c r="H506" s="331" t="str" cm="1">
        <f t="array" aca="1" ref="H506" ca="1">IF($B506="","",IFERROR(INDEX(INDIRECT("vd_emp_"&amp;$A506&amp;"_"&amp;H$1&amp;"_tab"),$B506+1,$C506+1)*IF($A506=2020,1,INDEX(INDIRECT("vd_ml_"&amp;$A506&amp;"_"&amp;H$1&amp;"_tab"),$B506+1,$C506+1)),0))</f>
        <v/>
      </c>
      <c r="I506" s="331" t="str">
        <f ca="1"/>
        <v/>
      </c>
      <c r="J506" s="331" t="str" cm="1">
        <f t="array" ref="J506">IF(A506="","",SUMPRODUCT(TRANSPOSE(F506:H506),pass_per_van_by_vptype)*2)</f>
        <v/>
      </c>
      <c r="K506" s="331" t="str" cm="1">
        <f t="array" ref="K506">IF(A506="","",SUMPRODUCT(TRANSPOSE(F506:H506),pass_per_van_by_vptype,rt_miles_avg_by_vanpool_type))</f>
        <v/>
      </c>
    </row>
    <row r="507" spans="1:11" x14ac:dyDescent="0.45">
      <c r="A507" s="331" t="s">
        <v>453</v>
      </c>
      <c r="B507" s="331" t="s">
        <v>453</v>
      </c>
      <c r="C507" s="331" t="s">
        <v>453</v>
      </c>
      <c r="D507" s="331" t="s">
        <v>453</v>
      </c>
      <c r="E507" s="331" t="s">
        <v>453</v>
      </c>
      <c r="F507" s="331" t="str" cm="1">
        <f t="array" aca="1" ref="F507" ca="1">IF($B507="","",IFERROR(INDEX(INDIRECT("vd_emp_"&amp;$A507&amp;"_"&amp;F$1&amp;"_tab"),$B507+1,$C507+1)*IF($A507=2020,1,INDEX(INDIRECT("vd_ml_"&amp;$A507&amp;"_"&amp;F$1&amp;"_tab"),$B507+1,$C507+1)),0))</f>
        <v/>
      </c>
      <c r="G507" s="331" t="str" cm="1">
        <f t="array" aca="1" ref="G507" ca="1">IF($B507="","",IFERROR(INDEX(INDIRECT("vd_emp_"&amp;$A507&amp;"_"&amp;G$1&amp;"_tab"),$B507+1,$C507+1)*IF($A507=2020,1,INDEX(INDIRECT("vd_ml_"&amp;$A507&amp;"_"&amp;G$1&amp;"_tab"),$B507+1,$C507+1)),0))</f>
        <v/>
      </c>
      <c r="H507" s="331" t="str" cm="1">
        <f t="array" aca="1" ref="H507" ca="1">IF($B507="","",IFERROR(INDEX(INDIRECT("vd_emp_"&amp;$A507&amp;"_"&amp;H$1&amp;"_tab"),$B507+1,$C507+1)*IF($A507=2020,1,INDEX(INDIRECT("vd_ml_"&amp;$A507&amp;"_"&amp;H$1&amp;"_tab"),$B507+1,$C507+1)),0))</f>
        <v/>
      </c>
      <c r="I507" s="331" t="str">
        <f ca="1"/>
        <v/>
      </c>
      <c r="J507" s="331" t="str" cm="1">
        <f t="array" ref="J507">IF(A507="","",SUMPRODUCT(TRANSPOSE(F507:H507),pass_per_van_by_vptype)*2)</f>
        <v/>
      </c>
      <c r="K507" s="331" t="str" cm="1">
        <f t="array" ref="K507">IF(A507="","",SUMPRODUCT(TRANSPOSE(F507:H507),pass_per_van_by_vptype,rt_miles_avg_by_vanpool_type))</f>
        <v/>
      </c>
    </row>
    <row r="508" spans="1:11" x14ac:dyDescent="0.45">
      <c r="A508" s="331" t="s">
        <v>453</v>
      </c>
      <c r="B508" s="331" t="s">
        <v>453</v>
      </c>
      <c r="C508" s="331" t="s">
        <v>453</v>
      </c>
      <c r="D508" s="331" t="s">
        <v>453</v>
      </c>
      <c r="E508" s="331" t="s">
        <v>453</v>
      </c>
      <c r="F508" s="331" t="str" cm="1">
        <f t="array" aca="1" ref="F508" ca="1">IF($B508="","",IFERROR(INDEX(INDIRECT("vd_emp_"&amp;$A508&amp;"_"&amp;F$1&amp;"_tab"),$B508+1,$C508+1)*IF($A508=2020,1,INDEX(INDIRECT("vd_ml_"&amp;$A508&amp;"_"&amp;F$1&amp;"_tab"),$B508+1,$C508+1)),0))</f>
        <v/>
      </c>
      <c r="G508" s="331" t="str" cm="1">
        <f t="array" aca="1" ref="G508" ca="1">IF($B508="","",IFERROR(INDEX(INDIRECT("vd_emp_"&amp;$A508&amp;"_"&amp;G$1&amp;"_tab"),$B508+1,$C508+1)*IF($A508=2020,1,INDEX(INDIRECT("vd_ml_"&amp;$A508&amp;"_"&amp;G$1&amp;"_tab"),$B508+1,$C508+1)),0))</f>
        <v/>
      </c>
      <c r="H508" s="331" t="str" cm="1">
        <f t="array" aca="1" ref="H508" ca="1">IF($B508="","",IFERROR(INDEX(INDIRECT("vd_emp_"&amp;$A508&amp;"_"&amp;H$1&amp;"_tab"),$B508+1,$C508+1)*IF($A508=2020,1,INDEX(INDIRECT("vd_ml_"&amp;$A508&amp;"_"&amp;H$1&amp;"_tab"),$B508+1,$C508+1)),0))</f>
        <v/>
      </c>
      <c r="I508" s="331" t="str">
        <f ca="1"/>
        <v/>
      </c>
      <c r="J508" s="331" t="str" cm="1">
        <f t="array" ref="J508">IF(A508="","",SUMPRODUCT(TRANSPOSE(F508:H508),pass_per_van_by_vptype)*2)</f>
        <v/>
      </c>
      <c r="K508" s="331" t="str" cm="1">
        <f t="array" ref="K508">IF(A508="","",SUMPRODUCT(TRANSPOSE(F508:H508),pass_per_van_by_vptype,rt_miles_avg_by_vanpool_type))</f>
        <v/>
      </c>
    </row>
    <row r="509" spans="1:11" x14ac:dyDescent="0.45">
      <c r="A509" s="331" t="s">
        <v>453</v>
      </c>
      <c r="B509" s="331" t="s">
        <v>453</v>
      </c>
      <c r="C509" s="331" t="s">
        <v>453</v>
      </c>
      <c r="D509" s="331" t="s">
        <v>453</v>
      </c>
      <c r="E509" s="331" t="s">
        <v>453</v>
      </c>
      <c r="F509" s="331" t="str" cm="1">
        <f t="array" aca="1" ref="F509" ca="1">IF($B509="","",IFERROR(INDEX(INDIRECT("vd_emp_"&amp;$A509&amp;"_"&amp;F$1&amp;"_tab"),$B509+1,$C509+1)*IF($A509=2020,1,INDEX(INDIRECT("vd_ml_"&amp;$A509&amp;"_"&amp;F$1&amp;"_tab"),$B509+1,$C509+1)),0))</f>
        <v/>
      </c>
      <c r="G509" s="331" t="str" cm="1">
        <f t="array" aca="1" ref="G509" ca="1">IF($B509="","",IFERROR(INDEX(INDIRECT("vd_emp_"&amp;$A509&amp;"_"&amp;G$1&amp;"_tab"),$B509+1,$C509+1)*IF($A509=2020,1,INDEX(INDIRECT("vd_ml_"&amp;$A509&amp;"_"&amp;G$1&amp;"_tab"),$B509+1,$C509+1)),0))</f>
        <v/>
      </c>
      <c r="H509" s="331" t="str" cm="1">
        <f t="array" aca="1" ref="H509" ca="1">IF($B509="","",IFERROR(INDEX(INDIRECT("vd_emp_"&amp;$A509&amp;"_"&amp;H$1&amp;"_tab"),$B509+1,$C509+1)*IF($A509=2020,1,INDEX(INDIRECT("vd_ml_"&amp;$A509&amp;"_"&amp;H$1&amp;"_tab"),$B509+1,$C509+1)),0))</f>
        <v/>
      </c>
      <c r="I509" s="331" t="str">
        <f ca="1"/>
        <v/>
      </c>
      <c r="J509" s="331" t="str" cm="1">
        <f t="array" ref="J509">IF(A509="","",SUMPRODUCT(TRANSPOSE(F509:H509),pass_per_van_by_vptype)*2)</f>
        <v/>
      </c>
      <c r="K509" s="331" t="str" cm="1">
        <f t="array" ref="K509">IF(A509="","",SUMPRODUCT(TRANSPOSE(F509:H509),pass_per_van_by_vptype,rt_miles_avg_by_vanpool_type))</f>
        <v/>
      </c>
    </row>
    <row r="510" spans="1:11" x14ac:dyDescent="0.45">
      <c r="A510" s="331" t="s">
        <v>453</v>
      </c>
      <c r="B510" s="331" t="s">
        <v>453</v>
      </c>
      <c r="C510" s="331" t="s">
        <v>453</v>
      </c>
      <c r="D510" s="331" t="s">
        <v>453</v>
      </c>
      <c r="E510" s="331" t="s">
        <v>453</v>
      </c>
      <c r="F510" s="331" t="str" cm="1">
        <f t="array" aca="1" ref="F510" ca="1">IF($B510="","",IFERROR(INDEX(INDIRECT("vd_emp_"&amp;$A510&amp;"_"&amp;F$1&amp;"_tab"),$B510+1,$C510+1)*IF($A510=2020,1,INDEX(INDIRECT("vd_ml_"&amp;$A510&amp;"_"&amp;F$1&amp;"_tab"),$B510+1,$C510+1)),0))</f>
        <v/>
      </c>
      <c r="G510" s="331" t="str" cm="1">
        <f t="array" aca="1" ref="G510" ca="1">IF($B510="","",IFERROR(INDEX(INDIRECT("vd_emp_"&amp;$A510&amp;"_"&amp;G$1&amp;"_tab"),$B510+1,$C510+1)*IF($A510=2020,1,INDEX(INDIRECT("vd_ml_"&amp;$A510&amp;"_"&amp;G$1&amp;"_tab"),$B510+1,$C510+1)),0))</f>
        <v/>
      </c>
      <c r="H510" s="331" t="str" cm="1">
        <f t="array" aca="1" ref="H510" ca="1">IF($B510="","",IFERROR(INDEX(INDIRECT("vd_emp_"&amp;$A510&amp;"_"&amp;H$1&amp;"_tab"),$B510+1,$C510+1)*IF($A510=2020,1,INDEX(INDIRECT("vd_ml_"&amp;$A510&amp;"_"&amp;H$1&amp;"_tab"),$B510+1,$C510+1)),0))</f>
        <v/>
      </c>
      <c r="I510" s="331" t="str">
        <f ca="1"/>
        <v/>
      </c>
      <c r="J510" s="331" t="str" cm="1">
        <f t="array" ref="J510">IF(A510="","",SUMPRODUCT(TRANSPOSE(F510:H510),pass_per_van_by_vptype)*2)</f>
        <v/>
      </c>
      <c r="K510" s="331" t="str" cm="1">
        <f t="array" ref="K510">IF(A510="","",SUMPRODUCT(TRANSPOSE(F510:H510),pass_per_van_by_vptype,rt_miles_avg_by_vanpool_type))</f>
        <v/>
      </c>
    </row>
    <row r="511" spans="1:11" x14ac:dyDescent="0.45">
      <c r="A511" s="331" t="s">
        <v>453</v>
      </c>
      <c r="B511" s="331" t="s">
        <v>453</v>
      </c>
      <c r="C511" s="331" t="s">
        <v>453</v>
      </c>
      <c r="D511" s="331" t="s">
        <v>453</v>
      </c>
      <c r="E511" s="331" t="s">
        <v>453</v>
      </c>
      <c r="F511" s="331" t="str" cm="1">
        <f t="array" aca="1" ref="F511" ca="1">IF($B511="","",IFERROR(INDEX(INDIRECT("vd_emp_"&amp;$A511&amp;"_"&amp;F$1&amp;"_tab"),$B511+1,$C511+1)*IF($A511=2020,1,INDEX(INDIRECT("vd_ml_"&amp;$A511&amp;"_"&amp;F$1&amp;"_tab"),$B511+1,$C511+1)),0))</f>
        <v/>
      </c>
      <c r="G511" s="331" t="str" cm="1">
        <f t="array" aca="1" ref="G511" ca="1">IF($B511="","",IFERROR(INDEX(INDIRECT("vd_emp_"&amp;$A511&amp;"_"&amp;G$1&amp;"_tab"),$B511+1,$C511+1)*IF($A511=2020,1,INDEX(INDIRECT("vd_ml_"&amp;$A511&amp;"_"&amp;G$1&amp;"_tab"),$B511+1,$C511+1)),0))</f>
        <v/>
      </c>
      <c r="H511" s="331" t="str" cm="1">
        <f t="array" aca="1" ref="H511" ca="1">IF($B511="","",IFERROR(INDEX(INDIRECT("vd_emp_"&amp;$A511&amp;"_"&amp;H$1&amp;"_tab"),$B511+1,$C511+1)*IF($A511=2020,1,INDEX(INDIRECT("vd_ml_"&amp;$A511&amp;"_"&amp;H$1&amp;"_tab"),$B511+1,$C511+1)),0))</f>
        <v/>
      </c>
      <c r="I511" s="331" t="str">
        <f ca="1"/>
        <v/>
      </c>
      <c r="J511" s="331" t="str" cm="1">
        <f t="array" ref="J511">IF(A511="","",SUMPRODUCT(TRANSPOSE(F511:H511),pass_per_van_by_vptype)*2)</f>
        <v/>
      </c>
      <c r="K511" s="331" t="str" cm="1">
        <f t="array" ref="K511">IF(A511="","",SUMPRODUCT(TRANSPOSE(F511:H511),pass_per_van_by_vptype,rt_miles_avg_by_vanpool_type))</f>
        <v/>
      </c>
    </row>
    <row r="512" spans="1:11" x14ac:dyDescent="0.45">
      <c r="A512" s="331" t="s">
        <v>453</v>
      </c>
      <c r="B512" s="331" t="s">
        <v>453</v>
      </c>
      <c r="C512" s="331" t="s">
        <v>453</v>
      </c>
      <c r="D512" s="331" t="s">
        <v>453</v>
      </c>
      <c r="E512" s="331" t="s">
        <v>453</v>
      </c>
      <c r="F512" s="331" t="str" cm="1">
        <f t="array" aca="1" ref="F512" ca="1">IF($B512="","",IFERROR(INDEX(INDIRECT("vd_emp_"&amp;$A512&amp;"_"&amp;F$1&amp;"_tab"),$B512+1,$C512+1)*IF($A512=2020,1,INDEX(INDIRECT("vd_ml_"&amp;$A512&amp;"_"&amp;F$1&amp;"_tab"),$B512+1,$C512+1)),0))</f>
        <v/>
      </c>
      <c r="G512" s="331" t="str" cm="1">
        <f t="array" aca="1" ref="G512" ca="1">IF($B512="","",IFERROR(INDEX(INDIRECT("vd_emp_"&amp;$A512&amp;"_"&amp;G$1&amp;"_tab"),$B512+1,$C512+1)*IF($A512=2020,1,INDEX(INDIRECT("vd_ml_"&amp;$A512&amp;"_"&amp;G$1&amp;"_tab"),$B512+1,$C512+1)),0))</f>
        <v/>
      </c>
      <c r="H512" s="331" t="str" cm="1">
        <f t="array" aca="1" ref="H512" ca="1">IF($B512="","",IFERROR(INDEX(INDIRECT("vd_emp_"&amp;$A512&amp;"_"&amp;H$1&amp;"_tab"),$B512+1,$C512+1)*IF($A512=2020,1,INDEX(INDIRECT("vd_ml_"&amp;$A512&amp;"_"&amp;H$1&amp;"_tab"),$B512+1,$C512+1)),0))</f>
        <v/>
      </c>
      <c r="I512" s="331" t="str">
        <f ca="1"/>
        <v/>
      </c>
      <c r="J512" s="331" t="str" cm="1">
        <f t="array" ref="J512">IF(A512="","",SUMPRODUCT(TRANSPOSE(F512:H512),pass_per_van_by_vptype)*2)</f>
        <v/>
      </c>
      <c r="K512" s="331" t="str" cm="1">
        <f t="array" ref="K512">IF(A512="","",SUMPRODUCT(TRANSPOSE(F512:H512),pass_per_van_by_vptype,rt_miles_avg_by_vanpool_type))</f>
        <v/>
      </c>
    </row>
    <row r="513" spans="1:11" x14ac:dyDescent="0.45">
      <c r="A513" s="331" t="s">
        <v>453</v>
      </c>
      <c r="B513" s="331" t="s">
        <v>453</v>
      </c>
      <c r="C513" s="331" t="s">
        <v>453</v>
      </c>
      <c r="D513" s="331" t="s">
        <v>453</v>
      </c>
      <c r="E513" s="331" t="s">
        <v>453</v>
      </c>
      <c r="F513" s="331" t="str" cm="1">
        <f t="array" aca="1" ref="F513" ca="1">IF($B513="","",IFERROR(INDEX(INDIRECT("vd_emp_"&amp;$A513&amp;"_"&amp;F$1&amp;"_tab"),$B513+1,$C513+1)*IF($A513=2020,1,INDEX(INDIRECT("vd_ml_"&amp;$A513&amp;"_"&amp;F$1&amp;"_tab"),$B513+1,$C513+1)),0))</f>
        <v/>
      </c>
      <c r="G513" s="331" t="str" cm="1">
        <f t="array" aca="1" ref="G513" ca="1">IF($B513="","",IFERROR(INDEX(INDIRECT("vd_emp_"&amp;$A513&amp;"_"&amp;G$1&amp;"_tab"),$B513+1,$C513+1)*IF($A513=2020,1,INDEX(INDIRECT("vd_ml_"&amp;$A513&amp;"_"&amp;G$1&amp;"_tab"),$B513+1,$C513+1)),0))</f>
        <v/>
      </c>
      <c r="H513" s="331" t="str" cm="1">
        <f t="array" aca="1" ref="H513" ca="1">IF($B513="","",IFERROR(INDEX(INDIRECT("vd_emp_"&amp;$A513&amp;"_"&amp;H$1&amp;"_tab"),$B513+1,$C513+1)*IF($A513=2020,1,INDEX(INDIRECT("vd_ml_"&amp;$A513&amp;"_"&amp;H$1&amp;"_tab"),$B513+1,$C513+1)),0))</f>
        <v/>
      </c>
      <c r="I513" s="331" t="str">
        <f ca="1"/>
        <v/>
      </c>
      <c r="J513" s="331" t="str" cm="1">
        <f t="array" ref="J513">IF(A513="","",SUMPRODUCT(TRANSPOSE(F513:H513),pass_per_van_by_vptype)*2)</f>
        <v/>
      </c>
      <c r="K513" s="331" t="str" cm="1">
        <f t="array" ref="K513">IF(A513="","",SUMPRODUCT(TRANSPOSE(F513:H513),pass_per_van_by_vptype,rt_miles_avg_by_vanpool_type))</f>
        <v/>
      </c>
    </row>
    <row r="514" spans="1:11" x14ac:dyDescent="0.45">
      <c r="A514" s="331" t="s">
        <v>453</v>
      </c>
      <c r="B514" s="331" t="s">
        <v>453</v>
      </c>
      <c r="C514" s="331" t="s">
        <v>453</v>
      </c>
      <c r="D514" s="331" t="s">
        <v>453</v>
      </c>
      <c r="E514" s="331" t="s">
        <v>453</v>
      </c>
      <c r="F514" s="331" t="str" cm="1">
        <f t="array" aca="1" ref="F514" ca="1">IF($B514="","",IFERROR(INDEX(INDIRECT("vd_emp_"&amp;$A514&amp;"_"&amp;F$1&amp;"_tab"),$B514+1,$C514+1)*IF($A514=2020,1,INDEX(INDIRECT("vd_ml_"&amp;$A514&amp;"_"&amp;F$1&amp;"_tab"),$B514+1,$C514+1)),0))</f>
        <v/>
      </c>
      <c r="G514" s="331" t="str" cm="1">
        <f t="array" aca="1" ref="G514" ca="1">IF($B514="","",IFERROR(INDEX(INDIRECT("vd_emp_"&amp;$A514&amp;"_"&amp;G$1&amp;"_tab"),$B514+1,$C514+1)*IF($A514=2020,1,INDEX(INDIRECT("vd_ml_"&amp;$A514&amp;"_"&amp;G$1&amp;"_tab"),$B514+1,$C514+1)),0))</f>
        <v/>
      </c>
      <c r="H514" s="331" t="str" cm="1">
        <f t="array" aca="1" ref="H514" ca="1">IF($B514="","",IFERROR(INDEX(INDIRECT("vd_emp_"&amp;$A514&amp;"_"&amp;H$1&amp;"_tab"),$B514+1,$C514+1)*IF($A514=2020,1,INDEX(INDIRECT("vd_ml_"&amp;$A514&amp;"_"&amp;H$1&amp;"_tab"),$B514+1,$C514+1)),0))</f>
        <v/>
      </c>
      <c r="I514" s="331" t="str">
        <f ca="1"/>
        <v/>
      </c>
      <c r="J514" s="331" t="str" cm="1">
        <f t="array" ref="J514">IF(A514="","",SUMPRODUCT(TRANSPOSE(F514:H514),pass_per_van_by_vptype)*2)</f>
        <v/>
      </c>
      <c r="K514" s="331" t="str" cm="1">
        <f t="array" ref="K514">IF(A514="","",SUMPRODUCT(TRANSPOSE(F514:H514),pass_per_van_by_vptype,rt_miles_avg_by_vanpool_type))</f>
        <v/>
      </c>
    </row>
    <row r="515" spans="1:11" x14ac:dyDescent="0.45">
      <c r="A515" s="331" t="s">
        <v>453</v>
      </c>
      <c r="B515" s="331" t="s">
        <v>453</v>
      </c>
      <c r="C515" s="331" t="s">
        <v>453</v>
      </c>
      <c r="D515" s="331" t="s">
        <v>453</v>
      </c>
      <c r="E515" s="331" t="s">
        <v>453</v>
      </c>
      <c r="F515" s="331" t="str" cm="1">
        <f t="array" aca="1" ref="F515" ca="1">IF($B515="","",IFERROR(INDEX(INDIRECT("vd_emp_"&amp;$A515&amp;"_"&amp;F$1&amp;"_tab"),$B515+1,$C515+1)*IF($A515=2020,1,INDEX(INDIRECT("vd_ml_"&amp;$A515&amp;"_"&amp;F$1&amp;"_tab"),$B515+1,$C515+1)),0))</f>
        <v/>
      </c>
      <c r="G515" s="331" t="str" cm="1">
        <f t="array" aca="1" ref="G515" ca="1">IF($B515="","",IFERROR(INDEX(INDIRECT("vd_emp_"&amp;$A515&amp;"_"&amp;G$1&amp;"_tab"),$B515+1,$C515+1)*IF($A515=2020,1,INDEX(INDIRECT("vd_ml_"&amp;$A515&amp;"_"&amp;G$1&amp;"_tab"),$B515+1,$C515+1)),0))</f>
        <v/>
      </c>
      <c r="H515" s="331" t="str" cm="1">
        <f t="array" aca="1" ref="H515" ca="1">IF($B515="","",IFERROR(INDEX(INDIRECT("vd_emp_"&amp;$A515&amp;"_"&amp;H$1&amp;"_tab"),$B515+1,$C515+1)*IF($A515=2020,1,INDEX(INDIRECT("vd_ml_"&amp;$A515&amp;"_"&amp;H$1&amp;"_tab"),$B515+1,$C515+1)),0))</f>
        <v/>
      </c>
      <c r="I515" s="331" t="str">
        <f ca="1"/>
        <v/>
      </c>
      <c r="J515" s="331" t="str" cm="1">
        <f t="array" ref="J515">IF(A515="","",SUMPRODUCT(TRANSPOSE(F515:H515),pass_per_van_by_vptype)*2)</f>
        <v/>
      </c>
      <c r="K515" s="331" t="str" cm="1">
        <f t="array" ref="K515">IF(A515="","",SUMPRODUCT(TRANSPOSE(F515:H515),pass_per_van_by_vptype,rt_miles_avg_by_vanpool_type))</f>
        <v/>
      </c>
    </row>
    <row r="516" spans="1:11" x14ac:dyDescent="0.45">
      <c r="A516" s="331" t="s">
        <v>453</v>
      </c>
      <c r="B516" s="331" t="s">
        <v>453</v>
      </c>
      <c r="C516" s="331" t="s">
        <v>453</v>
      </c>
      <c r="D516" s="331" t="s">
        <v>453</v>
      </c>
      <c r="E516" s="331" t="s">
        <v>453</v>
      </c>
      <c r="F516" s="331" t="str" cm="1">
        <f t="array" aca="1" ref="F516" ca="1">IF($B516="","",IFERROR(INDEX(INDIRECT("vd_emp_"&amp;$A516&amp;"_"&amp;F$1&amp;"_tab"),$B516+1,$C516+1)*IF($A516=2020,1,INDEX(INDIRECT("vd_ml_"&amp;$A516&amp;"_"&amp;F$1&amp;"_tab"),$B516+1,$C516+1)),0))</f>
        <v/>
      </c>
      <c r="G516" s="331" t="str" cm="1">
        <f t="array" aca="1" ref="G516" ca="1">IF($B516="","",IFERROR(INDEX(INDIRECT("vd_emp_"&amp;$A516&amp;"_"&amp;G$1&amp;"_tab"),$B516+1,$C516+1)*IF($A516=2020,1,INDEX(INDIRECT("vd_ml_"&amp;$A516&amp;"_"&amp;G$1&amp;"_tab"),$B516+1,$C516+1)),0))</f>
        <v/>
      </c>
      <c r="H516" s="331" t="str" cm="1">
        <f t="array" aca="1" ref="H516" ca="1">IF($B516="","",IFERROR(INDEX(INDIRECT("vd_emp_"&amp;$A516&amp;"_"&amp;H$1&amp;"_tab"),$B516+1,$C516+1)*IF($A516=2020,1,INDEX(INDIRECT("vd_ml_"&amp;$A516&amp;"_"&amp;H$1&amp;"_tab"),$B516+1,$C516+1)),0))</f>
        <v/>
      </c>
      <c r="I516" s="331" t="str">
        <f ca="1"/>
        <v/>
      </c>
      <c r="J516" s="331" t="str" cm="1">
        <f t="array" ref="J516">IF(A516="","",SUMPRODUCT(TRANSPOSE(F516:H516),pass_per_van_by_vptype)*2)</f>
        <v/>
      </c>
      <c r="K516" s="331" t="str" cm="1">
        <f t="array" ref="K516">IF(A516="","",SUMPRODUCT(TRANSPOSE(F516:H516),pass_per_van_by_vptype,rt_miles_avg_by_vanpool_type))</f>
        <v/>
      </c>
    </row>
    <row r="517" spans="1:11" x14ac:dyDescent="0.45">
      <c r="A517" s="331" t="s">
        <v>453</v>
      </c>
      <c r="B517" s="331" t="s">
        <v>453</v>
      </c>
      <c r="C517" s="331" t="s">
        <v>453</v>
      </c>
      <c r="D517" s="331" t="s">
        <v>453</v>
      </c>
      <c r="E517" s="331" t="s">
        <v>453</v>
      </c>
      <c r="F517" s="331" t="str" cm="1">
        <f t="array" aca="1" ref="F517" ca="1">IF($B517="","",IFERROR(INDEX(INDIRECT("vd_emp_"&amp;$A517&amp;"_"&amp;F$1&amp;"_tab"),$B517+1,$C517+1)*IF($A517=2020,1,INDEX(INDIRECT("vd_ml_"&amp;$A517&amp;"_"&amp;F$1&amp;"_tab"),$B517+1,$C517+1)),0))</f>
        <v/>
      </c>
      <c r="G517" s="331" t="str" cm="1">
        <f t="array" aca="1" ref="G517" ca="1">IF($B517="","",IFERROR(INDEX(INDIRECT("vd_emp_"&amp;$A517&amp;"_"&amp;G$1&amp;"_tab"),$B517+1,$C517+1)*IF($A517=2020,1,INDEX(INDIRECT("vd_ml_"&amp;$A517&amp;"_"&amp;G$1&amp;"_tab"),$B517+1,$C517+1)),0))</f>
        <v/>
      </c>
      <c r="H517" s="331" t="str" cm="1">
        <f t="array" aca="1" ref="H517" ca="1">IF($B517="","",IFERROR(INDEX(INDIRECT("vd_emp_"&amp;$A517&amp;"_"&amp;H$1&amp;"_tab"),$B517+1,$C517+1)*IF($A517=2020,1,INDEX(INDIRECT("vd_ml_"&amp;$A517&amp;"_"&amp;H$1&amp;"_tab"),$B517+1,$C517+1)),0))</f>
        <v/>
      </c>
      <c r="I517" s="331" t="str">
        <f ca="1"/>
        <v/>
      </c>
      <c r="J517" s="331" t="str" cm="1">
        <f t="array" ref="J517">IF(A517="","",SUMPRODUCT(TRANSPOSE(F517:H517),pass_per_van_by_vptype)*2)</f>
        <v/>
      </c>
      <c r="K517" s="331" t="str" cm="1">
        <f t="array" ref="K517">IF(A517="","",SUMPRODUCT(TRANSPOSE(F517:H517),pass_per_van_by_vptype,rt_miles_avg_by_vanpool_type))</f>
        <v/>
      </c>
    </row>
    <row r="518" spans="1:11" x14ac:dyDescent="0.45">
      <c r="A518" s="331" t="s">
        <v>453</v>
      </c>
      <c r="B518" s="331" t="s">
        <v>453</v>
      </c>
      <c r="C518" s="331" t="s">
        <v>453</v>
      </c>
      <c r="D518" s="331" t="s">
        <v>453</v>
      </c>
      <c r="E518" s="331" t="s">
        <v>453</v>
      </c>
      <c r="F518" s="331" t="str" cm="1">
        <f t="array" aca="1" ref="F518" ca="1">IF($B518="","",IFERROR(INDEX(INDIRECT("vd_emp_"&amp;$A518&amp;"_"&amp;F$1&amp;"_tab"),$B518+1,$C518+1)*IF($A518=2020,1,INDEX(INDIRECT("vd_ml_"&amp;$A518&amp;"_"&amp;F$1&amp;"_tab"),$B518+1,$C518+1)),0))</f>
        <v/>
      </c>
      <c r="G518" s="331" t="str" cm="1">
        <f t="array" aca="1" ref="G518" ca="1">IF($B518="","",IFERROR(INDEX(INDIRECT("vd_emp_"&amp;$A518&amp;"_"&amp;G$1&amp;"_tab"),$B518+1,$C518+1)*IF($A518=2020,1,INDEX(INDIRECT("vd_ml_"&amp;$A518&amp;"_"&amp;G$1&amp;"_tab"),$B518+1,$C518+1)),0))</f>
        <v/>
      </c>
      <c r="H518" s="331" t="str" cm="1">
        <f t="array" aca="1" ref="H518" ca="1">IF($B518="","",IFERROR(INDEX(INDIRECT("vd_emp_"&amp;$A518&amp;"_"&amp;H$1&amp;"_tab"),$B518+1,$C518+1)*IF($A518=2020,1,INDEX(INDIRECT("vd_ml_"&amp;$A518&amp;"_"&amp;H$1&amp;"_tab"),$B518+1,$C518+1)),0))</f>
        <v/>
      </c>
      <c r="I518" s="331" t="str">
        <f ca="1"/>
        <v/>
      </c>
      <c r="J518" s="331" t="str" cm="1">
        <f t="array" ref="J518">IF(A518="","",SUMPRODUCT(TRANSPOSE(F518:H518),pass_per_van_by_vptype)*2)</f>
        <v/>
      </c>
      <c r="K518" s="331" t="str" cm="1">
        <f t="array" ref="K518">IF(A518="","",SUMPRODUCT(TRANSPOSE(F518:H518),pass_per_van_by_vptype,rt_miles_avg_by_vanpool_type))</f>
        <v/>
      </c>
    </row>
    <row r="519" spans="1:11" x14ac:dyDescent="0.45">
      <c r="A519" s="331" t="s">
        <v>453</v>
      </c>
      <c r="B519" s="331" t="s">
        <v>453</v>
      </c>
      <c r="C519" s="331" t="s">
        <v>453</v>
      </c>
      <c r="D519" s="331" t="s">
        <v>453</v>
      </c>
      <c r="E519" s="331" t="s">
        <v>453</v>
      </c>
      <c r="F519" s="331" t="str" cm="1">
        <f t="array" aca="1" ref="F519" ca="1">IF($B519="","",IFERROR(INDEX(INDIRECT("vd_emp_"&amp;$A519&amp;"_"&amp;F$1&amp;"_tab"),$B519+1,$C519+1)*IF($A519=2020,1,INDEX(INDIRECT("vd_ml_"&amp;$A519&amp;"_"&amp;F$1&amp;"_tab"),$B519+1,$C519+1)),0))</f>
        <v/>
      </c>
      <c r="G519" s="331" t="str" cm="1">
        <f t="array" aca="1" ref="G519" ca="1">IF($B519="","",IFERROR(INDEX(INDIRECT("vd_emp_"&amp;$A519&amp;"_"&amp;G$1&amp;"_tab"),$B519+1,$C519+1)*IF($A519=2020,1,INDEX(INDIRECT("vd_ml_"&amp;$A519&amp;"_"&amp;G$1&amp;"_tab"),$B519+1,$C519+1)),0))</f>
        <v/>
      </c>
      <c r="H519" s="331" t="str" cm="1">
        <f t="array" aca="1" ref="H519" ca="1">IF($B519="","",IFERROR(INDEX(INDIRECT("vd_emp_"&amp;$A519&amp;"_"&amp;H$1&amp;"_tab"),$B519+1,$C519+1)*IF($A519=2020,1,INDEX(INDIRECT("vd_ml_"&amp;$A519&amp;"_"&amp;H$1&amp;"_tab"),$B519+1,$C519+1)),0))</f>
        <v/>
      </c>
      <c r="I519" s="331" t="str">
        <f ca="1"/>
        <v/>
      </c>
      <c r="J519" s="331" t="str" cm="1">
        <f t="array" ref="J519">IF(A519="","",SUMPRODUCT(TRANSPOSE(F519:H519),pass_per_van_by_vptype)*2)</f>
        <v/>
      </c>
      <c r="K519" s="331" t="str" cm="1">
        <f t="array" ref="K519">IF(A519="","",SUMPRODUCT(TRANSPOSE(F519:H519),pass_per_van_by_vptype,rt_miles_avg_by_vanpool_type))</f>
        <v/>
      </c>
    </row>
    <row r="520" spans="1:11" x14ac:dyDescent="0.45">
      <c r="A520" s="331" t="s">
        <v>453</v>
      </c>
      <c r="B520" s="331" t="s">
        <v>453</v>
      </c>
      <c r="C520" s="331" t="s">
        <v>453</v>
      </c>
      <c r="D520" s="331" t="s">
        <v>453</v>
      </c>
      <c r="E520" s="331" t="s">
        <v>453</v>
      </c>
      <c r="F520" s="331" t="str" cm="1">
        <f t="array" aca="1" ref="F520" ca="1">IF($B520="","",IFERROR(INDEX(INDIRECT("vd_emp_"&amp;$A520&amp;"_"&amp;F$1&amp;"_tab"),$B520+1,$C520+1)*IF($A520=2020,1,INDEX(INDIRECT("vd_ml_"&amp;$A520&amp;"_"&amp;F$1&amp;"_tab"),$B520+1,$C520+1)),0))</f>
        <v/>
      </c>
      <c r="G520" s="331" t="str" cm="1">
        <f t="array" aca="1" ref="G520" ca="1">IF($B520="","",IFERROR(INDEX(INDIRECT("vd_emp_"&amp;$A520&amp;"_"&amp;G$1&amp;"_tab"),$B520+1,$C520+1)*IF($A520=2020,1,INDEX(INDIRECT("vd_ml_"&amp;$A520&amp;"_"&amp;G$1&amp;"_tab"),$B520+1,$C520+1)),0))</f>
        <v/>
      </c>
      <c r="H520" s="331" t="str" cm="1">
        <f t="array" aca="1" ref="H520" ca="1">IF($B520="","",IFERROR(INDEX(INDIRECT("vd_emp_"&amp;$A520&amp;"_"&amp;H$1&amp;"_tab"),$B520+1,$C520+1)*IF($A520=2020,1,INDEX(INDIRECT("vd_ml_"&amp;$A520&amp;"_"&amp;H$1&amp;"_tab"),$B520+1,$C520+1)),0))</f>
        <v/>
      </c>
      <c r="I520" s="331" t="str">
        <f ca="1"/>
        <v/>
      </c>
      <c r="J520" s="331" t="str" cm="1">
        <f t="array" ref="J520">IF(A520="","",SUMPRODUCT(TRANSPOSE(F520:H520),pass_per_van_by_vptype)*2)</f>
        <v/>
      </c>
      <c r="K520" s="331" t="str" cm="1">
        <f t="array" ref="K520">IF(A520="","",SUMPRODUCT(TRANSPOSE(F520:H520),pass_per_van_by_vptype,rt_miles_avg_by_vanpool_type))</f>
        <v/>
      </c>
    </row>
    <row r="521" spans="1:11" x14ac:dyDescent="0.45">
      <c r="A521" s="331" t="s">
        <v>453</v>
      </c>
      <c r="B521" s="331" t="s">
        <v>453</v>
      </c>
      <c r="C521" s="331" t="s">
        <v>453</v>
      </c>
      <c r="D521" s="331" t="s">
        <v>453</v>
      </c>
      <c r="E521" s="331" t="s">
        <v>453</v>
      </c>
      <c r="F521" s="331" t="str" cm="1">
        <f t="array" aca="1" ref="F521" ca="1">IF($B521="","",IFERROR(INDEX(INDIRECT("vd_emp_"&amp;$A521&amp;"_"&amp;F$1&amp;"_tab"),$B521+1,$C521+1)*IF($A521=2020,1,INDEX(INDIRECT("vd_ml_"&amp;$A521&amp;"_"&amp;F$1&amp;"_tab"),$B521+1,$C521+1)),0))</f>
        <v/>
      </c>
      <c r="G521" s="331" t="str" cm="1">
        <f t="array" aca="1" ref="G521" ca="1">IF($B521="","",IFERROR(INDEX(INDIRECT("vd_emp_"&amp;$A521&amp;"_"&amp;G$1&amp;"_tab"),$B521+1,$C521+1)*IF($A521=2020,1,INDEX(INDIRECT("vd_ml_"&amp;$A521&amp;"_"&amp;G$1&amp;"_tab"),$B521+1,$C521+1)),0))</f>
        <v/>
      </c>
      <c r="H521" s="331" t="str" cm="1">
        <f t="array" aca="1" ref="H521" ca="1">IF($B521="","",IFERROR(INDEX(INDIRECT("vd_emp_"&amp;$A521&amp;"_"&amp;H$1&amp;"_tab"),$B521+1,$C521+1)*IF($A521=2020,1,INDEX(INDIRECT("vd_ml_"&amp;$A521&amp;"_"&amp;H$1&amp;"_tab"),$B521+1,$C521+1)),0))</f>
        <v/>
      </c>
      <c r="I521" s="331" t="str">
        <f ca="1"/>
        <v/>
      </c>
      <c r="J521" s="331" t="str" cm="1">
        <f t="array" ref="J521">IF(A521="","",SUMPRODUCT(TRANSPOSE(F521:H521),pass_per_van_by_vptype)*2)</f>
        <v/>
      </c>
      <c r="K521" s="331" t="str" cm="1">
        <f t="array" ref="K521">IF(A521="","",SUMPRODUCT(TRANSPOSE(F521:H521),pass_per_van_by_vptype,rt_miles_avg_by_vanpool_type))</f>
        <v/>
      </c>
    </row>
    <row r="522" spans="1:11" x14ac:dyDescent="0.45">
      <c r="A522" s="331" t="s">
        <v>453</v>
      </c>
      <c r="B522" s="331" t="s">
        <v>453</v>
      </c>
      <c r="C522" s="331" t="s">
        <v>453</v>
      </c>
      <c r="D522" s="331" t="s">
        <v>453</v>
      </c>
      <c r="E522" s="331" t="s">
        <v>453</v>
      </c>
      <c r="F522" s="331" t="str" cm="1">
        <f t="array" aca="1" ref="F522" ca="1">IF($B522="","",IFERROR(INDEX(INDIRECT("vd_emp_"&amp;$A522&amp;"_"&amp;F$1&amp;"_tab"),$B522+1,$C522+1)*IF($A522=2020,1,INDEX(INDIRECT("vd_ml_"&amp;$A522&amp;"_"&amp;F$1&amp;"_tab"),$B522+1,$C522+1)),0))</f>
        <v/>
      </c>
      <c r="G522" s="331" t="str" cm="1">
        <f t="array" aca="1" ref="G522" ca="1">IF($B522="","",IFERROR(INDEX(INDIRECT("vd_emp_"&amp;$A522&amp;"_"&amp;G$1&amp;"_tab"),$B522+1,$C522+1)*IF($A522=2020,1,INDEX(INDIRECT("vd_ml_"&amp;$A522&amp;"_"&amp;G$1&amp;"_tab"),$B522+1,$C522+1)),0))</f>
        <v/>
      </c>
      <c r="H522" s="331" t="str" cm="1">
        <f t="array" aca="1" ref="H522" ca="1">IF($B522="","",IFERROR(INDEX(INDIRECT("vd_emp_"&amp;$A522&amp;"_"&amp;H$1&amp;"_tab"),$B522+1,$C522+1)*IF($A522=2020,1,INDEX(INDIRECT("vd_ml_"&amp;$A522&amp;"_"&amp;H$1&amp;"_tab"),$B522+1,$C522+1)),0))</f>
        <v/>
      </c>
      <c r="I522" s="331" t="str">
        <f ca="1"/>
        <v/>
      </c>
      <c r="J522" s="331" t="str" cm="1">
        <f t="array" ref="J522">IF(A522="","",SUMPRODUCT(TRANSPOSE(F522:H522),pass_per_van_by_vptype)*2)</f>
        <v/>
      </c>
      <c r="K522" s="331" t="str" cm="1">
        <f t="array" ref="K522">IF(A522="","",SUMPRODUCT(TRANSPOSE(F522:H522),pass_per_van_by_vptype,rt_miles_avg_by_vanpool_type))</f>
        <v/>
      </c>
    </row>
    <row r="523" spans="1:11" x14ac:dyDescent="0.45">
      <c r="A523" s="331" t="s">
        <v>453</v>
      </c>
      <c r="B523" s="331" t="s">
        <v>453</v>
      </c>
      <c r="C523" s="331" t="s">
        <v>453</v>
      </c>
      <c r="D523" s="331" t="s">
        <v>453</v>
      </c>
      <c r="E523" s="331" t="s">
        <v>453</v>
      </c>
      <c r="F523" s="331" t="str" cm="1">
        <f t="array" aca="1" ref="F523" ca="1">IF($B523="","",IFERROR(INDEX(INDIRECT("vd_emp_"&amp;$A523&amp;"_"&amp;F$1&amp;"_tab"),$B523+1,$C523+1)*IF($A523=2020,1,INDEX(INDIRECT("vd_ml_"&amp;$A523&amp;"_"&amp;F$1&amp;"_tab"),$B523+1,$C523+1)),0))</f>
        <v/>
      </c>
      <c r="G523" s="331" t="str" cm="1">
        <f t="array" aca="1" ref="G523" ca="1">IF($B523="","",IFERROR(INDEX(INDIRECT("vd_emp_"&amp;$A523&amp;"_"&amp;G$1&amp;"_tab"),$B523+1,$C523+1)*IF($A523=2020,1,INDEX(INDIRECT("vd_ml_"&amp;$A523&amp;"_"&amp;G$1&amp;"_tab"),$B523+1,$C523+1)),0))</f>
        <v/>
      </c>
      <c r="H523" s="331" t="str" cm="1">
        <f t="array" aca="1" ref="H523" ca="1">IF($B523="","",IFERROR(INDEX(INDIRECT("vd_emp_"&amp;$A523&amp;"_"&amp;H$1&amp;"_tab"),$B523+1,$C523+1)*IF($A523=2020,1,INDEX(INDIRECT("vd_ml_"&amp;$A523&amp;"_"&amp;H$1&amp;"_tab"),$B523+1,$C523+1)),0))</f>
        <v/>
      </c>
      <c r="I523" s="331" t="str">
        <f ca="1"/>
        <v/>
      </c>
      <c r="J523" s="331" t="str" cm="1">
        <f t="array" ref="J523">IF(A523="","",SUMPRODUCT(TRANSPOSE(F523:H523),pass_per_van_by_vptype)*2)</f>
        <v/>
      </c>
      <c r="K523" s="331" t="str" cm="1">
        <f t="array" ref="K523">IF(A523="","",SUMPRODUCT(TRANSPOSE(F523:H523),pass_per_van_by_vptype,rt_miles_avg_by_vanpool_type))</f>
        <v/>
      </c>
    </row>
    <row r="524" spans="1:11" x14ac:dyDescent="0.45">
      <c r="A524" s="331" t="s">
        <v>453</v>
      </c>
      <c r="B524" s="331" t="s">
        <v>453</v>
      </c>
      <c r="C524" s="331" t="s">
        <v>453</v>
      </c>
      <c r="D524" s="331" t="s">
        <v>453</v>
      </c>
      <c r="E524" s="331" t="s">
        <v>453</v>
      </c>
      <c r="F524" s="331" t="str" cm="1">
        <f t="array" aca="1" ref="F524" ca="1">IF($B524="","",IFERROR(INDEX(INDIRECT("vd_emp_"&amp;$A524&amp;"_"&amp;F$1&amp;"_tab"),$B524+1,$C524+1)*IF($A524=2020,1,INDEX(INDIRECT("vd_ml_"&amp;$A524&amp;"_"&amp;F$1&amp;"_tab"),$B524+1,$C524+1)),0))</f>
        <v/>
      </c>
      <c r="G524" s="331" t="str" cm="1">
        <f t="array" aca="1" ref="G524" ca="1">IF($B524="","",IFERROR(INDEX(INDIRECT("vd_emp_"&amp;$A524&amp;"_"&amp;G$1&amp;"_tab"),$B524+1,$C524+1)*IF($A524=2020,1,INDEX(INDIRECT("vd_ml_"&amp;$A524&amp;"_"&amp;G$1&amp;"_tab"),$B524+1,$C524+1)),0))</f>
        <v/>
      </c>
      <c r="H524" s="331" t="str" cm="1">
        <f t="array" aca="1" ref="H524" ca="1">IF($B524="","",IFERROR(INDEX(INDIRECT("vd_emp_"&amp;$A524&amp;"_"&amp;H$1&amp;"_tab"),$B524+1,$C524+1)*IF($A524=2020,1,INDEX(INDIRECT("vd_ml_"&amp;$A524&amp;"_"&amp;H$1&amp;"_tab"),$B524+1,$C524+1)),0))</f>
        <v/>
      </c>
      <c r="I524" s="331" t="str">
        <f ca="1"/>
        <v/>
      </c>
      <c r="J524" s="331" t="str" cm="1">
        <f t="array" ref="J524">IF(A524="","",SUMPRODUCT(TRANSPOSE(F524:H524),pass_per_van_by_vptype)*2)</f>
        <v/>
      </c>
      <c r="K524" s="331" t="str" cm="1">
        <f t="array" ref="K524">IF(A524="","",SUMPRODUCT(TRANSPOSE(F524:H524),pass_per_van_by_vptype,rt_miles_avg_by_vanpool_type))</f>
        <v/>
      </c>
    </row>
    <row r="525" spans="1:11" x14ac:dyDescent="0.45">
      <c r="A525" s="331" t="s">
        <v>453</v>
      </c>
      <c r="B525" s="331" t="s">
        <v>453</v>
      </c>
      <c r="C525" s="331" t="s">
        <v>453</v>
      </c>
      <c r="D525" s="331" t="s">
        <v>453</v>
      </c>
      <c r="E525" s="331" t="s">
        <v>453</v>
      </c>
      <c r="F525" s="331" t="str" cm="1">
        <f t="array" aca="1" ref="F525" ca="1">IF($B525="","",IFERROR(INDEX(INDIRECT("vd_emp_"&amp;$A525&amp;"_"&amp;F$1&amp;"_tab"),$B525+1,$C525+1)*IF($A525=2020,1,INDEX(INDIRECT("vd_ml_"&amp;$A525&amp;"_"&amp;F$1&amp;"_tab"),$B525+1,$C525+1)),0))</f>
        <v/>
      </c>
      <c r="G525" s="331" t="str" cm="1">
        <f t="array" aca="1" ref="G525" ca="1">IF($B525="","",IFERROR(INDEX(INDIRECT("vd_emp_"&amp;$A525&amp;"_"&amp;G$1&amp;"_tab"),$B525+1,$C525+1)*IF($A525=2020,1,INDEX(INDIRECT("vd_ml_"&amp;$A525&amp;"_"&amp;G$1&amp;"_tab"),$B525+1,$C525+1)),0))</f>
        <v/>
      </c>
      <c r="H525" s="331" t="str" cm="1">
        <f t="array" aca="1" ref="H525" ca="1">IF($B525="","",IFERROR(INDEX(INDIRECT("vd_emp_"&amp;$A525&amp;"_"&amp;H$1&amp;"_tab"),$B525+1,$C525+1)*IF($A525=2020,1,INDEX(INDIRECT("vd_ml_"&amp;$A525&amp;"_"&amp;H$1&amp;"_tab"),$B525+1,$C525+1)),0))</f>
        <v/>
      </c>
      <c r="I525" s="331" t="str">
        <f ca="1"/>
        <v/>
      </c>
      <c r="J525" s="331" t="str" cm="1">
        <f t="array" ref="J525">IF(A525="","",SUMPRODUCT(TRANSPOSE(F525:H525),pass_per_van_by_vptype)*2)</f>
        <v/>
      </c>
      <c r="K525" s="331" t="str" cm="1">
        <f t="array" ref="K525">IF(A525="","",SUMPRODUCT(TRANSPOSE(F525:H525),pass_per_van_by_vptype,rt_miles_avg_by_vanpool_type))</f>
        <v/>
      </c>
    </row>
    <row r="526" spans="1:11" x14ac:dyDescent="0.45">
      <c r="A526" s="331" t="s">
        <v>453</v>
      </c>
      <c r="B526" s="331" t="s">
        <v>453</v>
      </c>
      <c r="C526" s="331" t="s">
        <v>453</v>
      </c>
      <c r="D526" s="331" t="s">
        <v>453</v>
      </c>
      <c r="E526" s="331" t="s">
        <v>453</v>
      </c>
      <c r="F526" s="331" t="str" cm="1">
        <f t="array" aca="1" ref="F526" ca="1">IF($B526="","",IFERROR(INDEX(INDIRECT("vd_emp_"&amp;$A526&amp;"_"&amp;F$1&amp;"_tab"),$B526+1,$C526+1)*IF($A526=2020,1,INDEX(INDIRECT("vd_ml_"&amp;$A526&amp;"_"&amp;F$1&amp;"_tab"),$B526+1,$C526+1)),0))</f>
        <v/>
      </c>
      <c r="G526" s="331" t="str" cm="1">
        <f t="array" aca="1" ref="G526" ca="1">IF($B526="","",IFERROR(INDEX(INDIRECT("vd_emp_"&amp;$A526&amp;"_"&amp;G$1&amp;"_tab"),$B526+1,$C526+1)*IF($A526=2020,1,INDEX(INDIRECT("vd_ml_"&amp;$A526&amp;"_"&amp;G$1&amp;"_tab"),$B526+1,$C526+1)),0))</f>
        <v/>
      </c>
      <c r="H526" s="331" t="str" cm="1">
        <f t="array" aca="1" ref="H526" ca="1">IF($B526="","",IFERROR(INDEX(INDIRECT("vd_emp_"&amp;$A526&amp;"_"&amp;H$1&amp;"_tab"),$B526+1,$C526+1)*IF($A526=2020,1,INDEX(INDIRECT("vd_ml_"&amp;$A526&amp;"_"&amp;H$1&amp;"_tab"),$B526+1,$C526+1)),0))</f>
        <v/>
      </c>
      <c r="I526" s="331" t="str">
        <f ca="1"/>
        <v/>
      </c>
      <c r="J526" s="331" t="str" cm="1">
        <f t="array" ref="J526">IF(A526="","",SUMPRODUCT(TRANSPOSE(F526:H526),pass_per_van_by_vptype)*2)</f>
        <v/>
      </c>
      <c r="K526" s="331" t="str" cm="1">
        <f t="array" ref="K526">IF(A526="","",SUMPRODUCT(TRANSPOSE(F526:H526),pass_per_van_by_vptype,rt_miles_avg_by_vanpool_type))</f>
        <v/>
      </c>
    </row>
    <row r="527" spans="1:11" x14ac:dyDescent="0.45">
      <c r="A527" s="331" t="s">
        <v>453</v>
      </c>
      <c r="B527" s="331" t="s">
        <v>453</v>
      </c>
      <c r="C527" s="331" t="s">
        <v>453</v>
      </c>
      <c r="D527" s="331" t="s">
        <v>453</v>
      </c>
      <c r="E527" s="331" t="s">
        <v>453</v>
      </c>
      <c r="F527" s="331" t="str" cm="1">
        <f t="array" aca="1" ref="F527" ca="1">IF($B527="","",IFERROR(INDEX(INDIRECT("vd_emp_"&amp;$A527&amp;"_"&amp;F$1&amp;"_tab"),$B527+1,$C527+1)*IF($A527=2020,1,INDEX(INDIRECT("vd_ml_"&amp;$A527&amp;"_"&amp;F$1&amp;"_tab"),$B527+1,$C527+1)),0))</f>
        <v/>
      </c>
      <c r="G527" s="331" t="str" cm="1">
        <f t="array" aca="1" ref="G527" ca="1">IF($B527="","",IFERROR(INDEX(INDIRECT("vd_emp_"&amp;$A527&amp;"_"&amp;G$1&amp;"_tab"),$B527+1,$C527+1)*IF($A527=2020,1,INDEX(INDIRECT("vd_ml_"&amp;$A527&amp;"_"&amp;G$1&amp;"_tab"),$B527+1,$C527+1)),0))</f>
        <v/>
      </c>
      <c r="H527" s="331" t="str" cm="1">
        <f t="array" aca="1" ref="H527" ca="1">IF($B527="","",IFERROR(INDEX(INDIRECT("vd_emp_"&amp;$A527&amp;"_"&amp;H$1&amp;"_tab"),$B527+1,$C527+1)*IF($A527=2020,1,INDEX(INDIRECT("vd_ml_"&amp;$A527&amp;"_"&amp;H$1&amp;"_tab"),$B527+1,$C527+1)),0))</f>
        <v/>
      </c>
      <c r="I527" s="331" t="str">
        <f ca="1"/>
        <v/>
      </c>
      <c r="J527" s="331" t="str" cm="1">
        <f t="array" ref="J527">IF(A527="","",SUMPRODUCT(TRANSPOSE(F527:H527),pass_per_van_by_vptype)*2)</f>
        <v/>
      </c>
      <c r="K527" s="331" t="str" cm="1">
        <f t="array" ref="K527">IF(A527="","",SUMPRODUCT(TRANSPOSE(F527:H527),pass_per_van_by_vptype,rt_miles_avg_by_vanpool_type))</f>
        <v/>
      </c>
    </row>
    <row r="528" spans="1:11" x14ac:dyDescent="0.45">
      <c r="A528" s="331" t="s">
        <v>453</v>
      </c>
      <c r="B528" s="331" t="s">
        <v>453</v>
      </c>
      <c r="C528" s="331" t="s">
        <v>453</v>
      </c>
      <c r="D528" s="331" t="s">
        <v>453</v>
      </c>
      <c r="E528" s="331" t="s">
        <v>453</v>
      </c>
      <c r="F528" s="331" t="str" cm="1">
        <f t="array" aca="1" ref="F528" ca="1">IF($B528="","",IFERROR(INDEX(INDIRECT("vd_emp_"&amp;$A528&amp;"_"&amp;F$1&amp;"_tab"),$B528+1,$C528+1)*IF($A528=2020,1,INDEX(INDIRECT("vd_ml_"&amp;$A528&amp;"_"&amp;F$1&amp;"_tab"),$B528+1,$C528+1)),0))</f>
        <v/>
      </c>
      <c r="G528" s="331" t="str" cm="1">
        <f t="array" aca="1" ref="G528" ca="1">IF($B528="","",IFERROR(INDEX(INDIRECT("vd_emp_"&amp;$A528&amp;"_"&amp;G$1&amp;"_tab"),$B528+1,$C528+1)*IF($A528=2020,1,INDEX(INDIRECT("vd_ml_"&amp;$A528&amp;"_"&amp;G$1&amp;"_tab"),$B528+1,$C528+1)),0))</f>
        <v/>
      </c>
      <c r="H528" s="331" t="str" cm="1">
        <f t="array" aca="1" ref="H528" ca="1">IF($B528="","",IFERROR(INDEX(INDIRECT("vd_emp_"&amp;$A528&amp;"_"&amp;H$1&amp;"_tab"),$B528+1,$C528+1)*IF($A528=2020,1,INDEX(INDIRECT("vd_ml_"&amp;$A528&amp;"_"&amp;H$1&amp;"_tab"),$B528+1,$C528+1)),0))</f>
        <v/>
      </c>
      <c r="I528" s="331" t="str">
        <f ca="1"/>
        <v/>
      </c>
      <c r="J528" s="331" t="str" cm="1">
        <f t="array" ref="J528">IF(A528="","",SUMPRODUCT(TRANSPOSE(F528:H528),pass_per_van_by_vptype)*2)</f>
        <v/>
      </c>
      <c r="K528" s="331" t="str" cm="1">
        <f t="array" ref="K528">IF(A528="","",SUMPRODUCT(TRANSPOSE(F528:H528),pass_per_van_by_vptype,rt_miles_avg_by_vanpool_type))</f>
        <v/>
      </c>
    </row>
    <row r="529" spans="1:11" x14ac:dyDescent="0.45">
      <c r="A529" s="331" t="s">
        <v>453</v>
      </c>
      <c r="B529" s="331" t="s">
        <v>453</v>
      </c>
      <c r="C529" s="331" t="s">
        <v>453</v>
      </c>
      <c r="D529" s="331" t="s">
        <v>453</v>
      </c>
      <c r="E529" s="331" t="s">
        <v>453</v>
      </c>
      <c r="F529" s="331" t="str" cm="1">
        <f t="array" aca="1" ref="F529" ca="1">IF($B529="","",IFERROR(INDEX(INDIRECT("vd_emp_"&amp;$A529&amp;"_"&amp;F$1&amp;"_tab"),$B529+1,$C529+1)*IF($A529=2020,1,INDEX(INDIRECT("vd_ml_"&amp;$A529&amp;"_"&amp;F$1&amp;"_tab"),$B529+1,$C529+1)),0))</f>
        <v/>
      </c>
      <c r="G529" s="331" t="str" cm="1">
        <f t="array" aca="1" ref="G529" ca="1">IF($B529="","",IFERROR(INDEX(INDIRECT("vd_emp_"&amp;$A529&amp;"_"&amp;G$1&amp;"_tab"),$B529+1,$C529+1)*IF($A529=2020,1,INDEX(INDIRECT("vd_ml_"&amp;$A529&amp;"_"&amp;G$1&amp;"_tab"),$B529+1,$C529+1)),0))</f>
        <v/>
      </c>
      <c r="H529" s="331" t="str" cm="1">
        <f t="array" aca="1" ref="H529" ca="1">IF($B529="","",IFERROR(INDEX(INDIRECT("vd_emp_"&amp;$A529&amp;"_"&amp;H$1&amp;"_tab"),$B529+1,$C529+1)*IF($A529=2020,1,INDEX(INDIRECT("vd_ml_"&amp;$A529&amp;"_"&amp;H$1&amp;"_tab"),$B529+1,$C529+1)),0))</f>
        <v/>
      </c>
      <c r="I529" s="331" t="str">
        <f ca="1"/>
        <v/>
      </c>
      <c r="J529" s="331" t="str" cm="1">
        <f t="array" ref="J529">IF(A529="","",SUMPRODUCT(TRANSPOSE(F529:H529),pass_per_van_by_vptype)*2)</f>
        <v/>
      </c>
      <c r="K529" s="331" t="str" cm="1">
        <f t="array" ref="K529">IF(A529="","",SUMPRODUCT(TRANSPOSE(F529:H529),pass_per_van_by_vptype,rt_miles_avg_by_vanpool_type))</f>
        <v/>
      </c>
    </row>
    <row r="530" spans="1:11" x14ac:dyDescent="0.45">
      <c r="A530" s="331" t="s">
        <v>453</v>
      </c>
      <c r="B530" s="331" t="s">
        <v>453</v>
      </c>
      <c r="C530" s="331" t="s">
        <v>453</v>
      </c>
      <c r="D530" s="331" t="s">
        <v>453</v>
      </c>
      <c r="E530" s="331" t="s">
        <v>453</v>
      </c>
      <c r="F530" s="331" t="str" cm="1">
        <f t="array" aca="1" ref="F530" ca="1">IF($B530="","",IFERROR(INDEX(INDIRECT("vd_emp_"&amp;$A530&amp;"_"&amp;F$1&amp;"_tab"),$B530+1,$C530+1)*IF($A530=2020,1,INDEX(INDIRECT("vd_ml_"&amp;$A530&amp;"_"&amp;F$1&amp;"_tab"),$B530+1,$C530+1)),0))</f>
        <v/>
      </c>
      <c r="G530" s="331" t="str" cm="1">
        <f t="array" aca="1" ref="G530" ca="1">IF($B530="","",IFERROR(INDEX(INDIRECT("vd_emp_"&amp;$A530&amp;"_"&amp;G$1&amp;"_tab"),$B530+1,$C530+1)*IF($A530=2020,1,INDEX(INDIRECT("vd_ml_"&amp;$A530&amp;"_"&amp;G$1&amp;"_tab"),$B530+1,$C530+1)),0))</f>
        <v/>
      </c>
      <c r="H530" s="331" t="str" cm="1">
        <f t="array" aca="1" ref="H530" ca="1">IF($B530="","",IFERROR(INDEX(INDIRECT("vd_emp_"&amp;$A530&amp;"_"&amp;H$1&amp;"_tab"),$B530+1,$C530+1)*IF($A530=2020,1,INDEX(INDIRECT("vd_ml_"&amp;$A530&amp;"_"&amp;H$1&amp;"_tab"),$B530+1,$C530+1)),0))</f>
        <v/>
      </c>
      <c r="I530" s="331" t="str">
        <f ca="1"/>
        <v/>
      </c>
      <c r="J530" s="331" t="str" cm="1">
        <f t="array" ref="J530">IF(A530="","",SUMPRODUCT(TRANSPOSE(F530:H530),pass_per_van_by_vptype)*2)</f>
        <v/>
      </c>
      <c r="K530" s="331" t="str" cm="1">
        <f t="array" ref="K530">IF(A530="","",SUMPRODUCT(TRANSPOSE(F530:H530),pass_per_van_by_vptype,rt_miles_avg_by_vanpool_type))</f>
        <v/>
      </c>
    </row>
    <row r="531" spans="1:11" x14ac:dyDescent="0.45">
      <c r="A531" s="331" t="s">
        <v>453</v>
      </c>
      <c r="B531" s="331" t="s">
        <v>453</v>
      </c>
      <c r="C531" s="331" t="s">
        <v>453</v>
      </c>
      <c r="D531" s="331" t="s">
        <v>453</v>
      </c>
      <c r="E531" s="331" t="s">
        <v>453</v>
      </c>
      <c r="F531" s="331" t="str" cm="1">
        <f t="array" aca="1" ref="F531" ca="1">IF($B531="","",IFERROR(INDEX(INDIRECT("vd_emp_"&amp;$A531&amp;"_"&amp;F$1&amp;"_tab"),$B531+1,$C531+1)*IF($A531=2020,1,INDEX(INDIRECT("vd_ml_"&amp;$A531&amp;"_"&amp;F$1&amp;"_tab"),$B531+1,$C531+1)),0))</f>
        <v/>
      </c>
      <c r="G531" s="331" t="str" cm="1">
        <f t="array" aca="1" ref="G531" ca="1">IF($B531="","",IFERROR(INDEX(INDIRECT("vd_emp_"&amp;$A531&amp;"_"&amp;G$1&amp;"_tab"),$B531+1,$C531+1)*IF($A531=2020,1,INDEX(INDIRECT("vd_ml_"&amp;$A531&amp;"_"&amp;G$1&amp;"_tab"),$B531+1,$C531+1)),0))</f>
        <v/>
      </c>
      <c r="H531" s="331" t="str" cm="1">
        <f t="array" aca="1" ref="H531" ca="1">IF($B531="","",IFERROR(INDEX(INDIRECT("vd_emp_"&amp;$A531&amp;"_"&amp;H$1&amp;"_tab"),$B531+1,$C531+1)*IF($A531=2020,1,INDEX(INDIRECT("vd_ml_"&amp;$A531&amp;"_"&amp;H$1&amp;"_tab"),$B531+1,$C531+1)),0))</f>
        <v/>
      </c>
      <c r="I531" s="331" t="str">
        <f ca="1"/>
        <v/>
      </c>
      <c r="J531" s="331" t="str" cm="1">
        <f t="array" ref="J531">IF(A531="","",SUMPRODUCT(TRANSPOSE(F531:H531),pass_per_van_by_vptype)*2)</f>
        <v/>
      </c>
      <c r="K531" s="331" t="str" cm="1">
        <f t="array" ref="K531">IF(A531="","",SUMPRODUCT(TRANSPOSE(F531:H531),pass_per_van_by_vptype,rt_miles_avg_by_vanpool_type))</f>
        <v/>
      </c>
    </row>
    <row r="532" spans="1:11" x14ac:dyDescent="0.45">
      <c r="A532" s="331" t="s">
        <v>453</v>
      </c>
      <c r="B532" s="331" t="s">
        <v>453</v>
      </c>
      <c r="C532" s="331" t="s">
        <v>453</v>
      </c>
      <c r="D532" s="331" t="s">
        <v>453</v>
      </c>
      <c r="E532" s="331" t="s">
        <v>453</v>
      </c>
      <c r="F532" s="331" t="str" cm="1">
        <f t="array" aca="1" ref="F532" ca="1">IF($B532="","",IFERROR(INDEX(INDIRECT("vd_emp_"&amp;$A532&amp;"_"&amp;F$1&amp;"_tab"),$B532+1,$C532+1)*IF($A532=2020,1,INDEX(INDIRECT("vd_ml_"&amp;$A532&amp;"_"&amp;F$1&amp;"_tab"),$B532+1,$C532+1)),0))</f>
        <v/>
      </c>
      <c r="G532" s="331" t="str" cm="1">
        <f t="array" aca="1" ref="G532" ca="1">IF($B532="","",IFERROR(INDEX(INDIRECT("vd_emp_"&amp;$A532&amp;"_"&amp;G$1&amp;"_tab"),$B532+1,$C532+1)*IF($A532=2020,1,INDEX(INDIRECT("vd_ml_"&amp;$A532&amp;"_"&amp;G$1&amp;"_tab"),$B532+1,$C532+1)),0))</f>
        <v/>
      </c>
      <c r="H532" s="331" t="str" cm="1">
        <f t="array" aca="1" ref="H532" ca="1">IF($B532="","",IFERROR(INDEX(INDIRECT("vd_emp_"&amp;$A532&amp;"_"&amp;H$1&amp;"_tab"),$B532+1,$C532+1)*IF($A532=2020,1,INDEX(INDIRECT("vd_ml_"&amp;$A532&amp;"_"&amp;H$1&amp;"_tab"),$B532+1,$C532+1)),0))</f>
        <v/>
      </c>
      <c r="I532" s="331" t="str">
        <f ca="1"/>
        <v/>
      </c>
      <c r="J532" s="331" t="str" cm="1">
        <f t="array" ref="J532">IF(A532="","",SUMPRODUCT(TRANSPOSE(F532:H532),pass_per_van_by_vptype)*2)</f>
        <v/>
      </c>
      <c r="K532" s="331" t="str" cm="1">
        <f t="array" ref="K532">IF(A532="","",SUMPRODUCT(TRANSPOSE(F532:H532),pass_per_van_by_vptype,rt_miles_avg_by_vanpool_type))</f>
        <v/>
      </c>
    </row>
    <row r="533" spans="1:11" x14ac:dyDescent="0.45">
      <c r="A533" s="331" t="s">
        <v>453</v>
      </c>
      <c r="B533" s="331" t="s">
        <v>453</v>
      </c>
      <c r="C533" s="331" t="s">
        <v>453</v>
      </c>
      <c r="D533" s="331" t="s">
        <v>453</v>
      </c>
      <c r="E533" s="331" t="s">
        <v>453</v>
      </c>
      <c r="F533" s="331" t="str" cm="1">
        <f t="array" aca="1" ref="F533" ca="1">IF($B533="","",IFERROR(INDEX(INDIRECT("vd_emp_"&amp;$A533&amp;"_"&amp;F$1&amp;"_tab"),$B533+1,$C533+1)*IF($A533=2020,1,INDEX(INDIRECT("vd_ml_"&amp;$A533&amp;"_"&amp;F$1&amp;"_tab"),$B533+1,$C533+1)),0))</f>
        <v/>
      </c>
      <c r="G533" s="331" t="str" cm="1">
        <f t="array" aca="1" ref="G533" ca="1">IF($B533="","",IFERROR(INDEX(INDIRECT("vd_emp_"&amp;$A533&amp;"_"&amp;G$1&amp;"_tab"),$B533+1,$C533+1)*IF($A533=2020,1,INDEX(INDIRECT("vd_ml_"&amp;$A533&amp;"_"&amp;G$1&amp;"_tab"),$B533+1,$C533+1)),0))</f>
        <v/>
      </c>
      <c r="H533" s="331" t="str" cm="1">
        <f t="array" aca="1" ref="H533" ca="1">IF($B533="","",IFERROR(INDEX(INDIRECT("vd_emp_"&amp;$A533&amp;"_"&amp;H$1&amp;"_tab"),$B533+1,$C533+1)*IF($A533=2020,1,INDEX(INDIRECT("vd_ml_"&amp;$A533&amp;"_"&amp;H$1&amp;"_tab"),$B533+1,$C533+1)),0))</f>
        <v/>
      </c>
      <c r="I533" s="331" t="str">
        <f ca="1"/>
        <v/>
      </c>
      <c r="J533" s="331" t="str" cm="1">
        <f t="array" ref="J533">IF(A533="","",SUMPRODUCT(TRANSPOSE(F533:H533),pass_per_van_by_vptype)*2)</f>
        <v/>
      </c>
      <c r="K533" s="331" t="str" cm="1">
        <f t="array" ref="K533">IF(A533="","",SUMPRODUCT(TRANSPOSE(F533:H533),pass_per_van_by_vptype,rt_miles_avg_by_vanpool_type))</f>
        <v/>
      </c>
    </row>
    <row r="534" spans="1:11" x14ac:dyDescent="0.45">
      <c r="A534" s="331" t="s">
        <v>453</v>
      </c>
      <c r="B534" s="331" t="s">
        <v>453</v>
      </c>
      <c r="C534" s="331" t="s">
        <v>453</v>
      </c>
      <c r="D534" s="331" t="s">
        <v>453</v>
      </c>
      <c r="E534" s="331" t="s">
        <v>453</v>
      </c>
      <c r="F534" s="331" t="str" cm="1">
        <f t="array" aca="1" ref="F534" ca="1">IF($B534="","",IFERROR(INDEX(INDIRECT("vd_emp_"&amp;$A534&amp;"_"&amp;F$1&amp;"_tab"),$B534+1,$C534+1)*IF($A534=2020,1,INDEX(INDIRECT("vd_ml_"&amp;$A534&amp;"_"&amp;F$1&amp;"_tab"),$B534+1,$C534+1)),0))</f>
        <v/>
      </c>
      <c r="G534" s="331" t="str" cm="1">
        <f t="array" aca="1" ref="G534" ca="1">IF($B534="","",IFERROR(INDEX(INDIRECT("vd_emp_"&amp;$A534&amp;"_"&amp;G$1&amp;"_tab"),$B534+1,$C534+1)*IF($A534=2020,1,INDEX(INDIRECT("vd_ml_"&amp;$A534&amp;"_"&amp;G$1&amp;"_tab"),$B534+1,$C534+1)),0))</f>
        <v/>
      </c>
      <c r="H534" s="331" t="str" cm="1">
        <f t="array" aca="1" ref="H534" ca="1">IF($B534="","",IFERROR(INDEX(INDIRECT("vd_emp_"&amp;$A534&amp;"_"&amp;H$1&amp;"_tab"),$B534+1,$C534+1)*IF($A534=2020,1,INDEX(INDIRECT("vd_ml_"&amp;$A534&amp;"_"&amp;H$1&amp;"_tab"),$B534+1,$C534+1)),0))</f>
        <v/>
      </c>
      <c r="I534" s="331" t="str">
        <f ca="1"/>
        <v/>
      </c>
      <c r="J534" s="331" t="str" cm="1">
        <f t="array" ref="J534">IF(A534="","",SUMPRODUCT(TRANSPOSE(F534:H534),pass_per_van_by_vptype)*2)</f>
        <v/>
      </c>
      <c r="K534" s="331" t="str" cm="1">
        <f t="array" ref="K534">IF(A534="","",SUMPRODUCT(TRANSPOSE(F534:H534),pass_per_van_by_vptype,rt_miles_avg_by_vanpool_type))</f>
        <v/>
      </c>
    </row>
    <row r="535" spans="1:11" x14ac:dyDescent="0.45">
      <c r="A535" s="331" t="s">
        <v>453</v>
      </c>
      <c r="B535" s="331" t="s">
        <v>453</v>
      </c>
      <c r="C535" s="331" t="s">
        <v>453</v>
      </c>
      <c r="D535" s="331" t="s">
        <v>453</v>
      </c>
      <c r="E535" s="331" t="s">
        <v>453</v>
      </c>
      <c r="F535" s="331" t="str" cm="1">
        <f t="array" aca="1" ref="F535" ca="1">IF($B535="","",IFERROR(INDEX(INDIRECT("vd_emp_"&amp;$A535&amp;"_"&amp;F$1&amp;"_tab"),$B535+1,$C535+1)*IF($A535=2020,1,INDEX(INDIRECT("vd_ml_"&amp;$A535&amp;"_"&amp;F$1&amp;"_tab"),$B535+1,$C535+1)),0))</f>
        <v/>
      </c>
      <c r="G535" s="331" t="str" cm="1">
        <f t="array" aca="1" ref="G535" ca="1">IF($B535="","",IFERROR(INDEX(INDIRECT("vd_emp_"&amp;$A535&amp;"_"&amp;G$1&amp;"_tab"),$B535+1,$C535+1)*IF($A535=2020,1,INDEX(INDIRECT("vd_ml_"&amp;$A535&amp;"_"&amp;G$1&amp;"_tab"),$B535+1,$C535+1)),0))</f>
        <v/>
      </c>
      <c r="H535" s="331" t="str" cm="1">
        <f t="array" aca="1" ref="H535" ca="1">IF($B535="","",IFERROR(INDEX(INDIRECT("vd_emp_"&amp;$A535&amp;"_"&amp;H$1&amp;"_tab"),$B535+1,$C535+1)*IF($A535=2020,1,INDEX(INDIRECT("vd_ml_"&amp;$A535&amp;"_"&amp;H$1&amp;"_tab"),$B535+1,$C535+1)),0))</f>
        <v/>
      </c>
      <c r="I535" s="331" t="str">
        <f ca="1"/>
        <v/>
      </c>
      <c r="J535" s="331" t="str" cm="1">
        <f t="array" ref="J535">IF(A535="","",SUMPRODUCT(TRANSPOSE(F535:H535),pass_per_van_by_vptype)*2)</f>
        <v/>
      </c>
      <c r="K535" s="331" t="str" cm="1">
        <f t="array" ref="K535">IF(A535="","",SUMPRODUCT(TRANSPOSE(F535:H535),pass_per_van_by_vptype,rt_miles_avg_by_vanpool_type))</f>
        <v/>
      </c>
    </row>
    <row r="536" spans="1:11" x14ac:dyDescent="0.45">
      <c r="A536" s="331" t="s">
        <v>453</v>
      </c>
      <c r="B536" s="331" t="s">
        <v>453</v>
      </c>
      <c r="C536" s="331" t="s">
        <v>453</v>
      </c>
      <c r="D536" s="331" t="s">
        <v>453</v>
      </c>
      <c r="E536" s="331" t="s">
        <v>453</v>
      </c>
      <c r="F536" s="331" t="str" cm="1">
        <f t="array" aca="1" ref="F536" ca="1">IF($B536="","",IFERROR(INDEX(INDIRECT("vd_emp_"&amp;$A536&amp;"_"&amp;F$1&amp;"_tab"),$B536+1,$C536+1)*IF($A536=2020,1,INDEX(INDIRECT("vd_ml_"&amp;$A536&amp;"_"&amp;F$1&amp;"_tab"),$B536+1,$C536+1)),0))</f>
        <v/>
      </c>
      <c r="G536" s="331" t="str" cm="1">
        <f t="array" aca="1" ref="G536" ca="1">IF($B536="","",IFERROR(INDEX(INDIRECT("vd_emp_"&amp;$A536&amp;"_"&amp;G$1&amp;"_tab"),$B536+1,$C536+1)*IF($A536=2020,1,INDEX(INDIRECT("vd_ml_"&amp;$A536&amp;"_"&amp;G$1&amp;"_tab"),$B536+1,$C536+1)),0))</f>
        <v/>
      </c>
      <c r="H536" s="331" t="str" cm="1">
        <f t="array" aca="1" ref="H536" ca="1">IF($B536="","",IFERROR(INDEX(INDIRECT("vd_emp_"&amp;$A536&amp;"_"&amp;H$1&amp;"_tab"),$B536+1,$C536+1)*IF($A536=2020,1,INDEX(INDIRECT("vd_ml_"&amp;$A536&amp;"_"&amp;H$1&amp;"_tab"),$B536+1,$C536+1)),0))</f>
        <v/>
      </c>
      <c r="I536" s="331" t="str">
        <f ca="1"/>
        <v/>
      </c>
      <c r="J536" s="331" t="str" cm="1">
        <f t="array" ref="J536">IF(A536="","",SUMPRODUCT(TRANSPOSE(F536:H536),pass_per_van_by_vptype)*2)</f>
        <v/>
      </c>
      <c r="K536" s="331" t="str" cm="1">
        <f t="array" ref="K536">IF(A536="","",SUMPRODUCT(TRANSPOSE(F536:H536),pass_per_van_by_vptype,rt_miles_avg_by_vanpool_type))</f>
        <v/>
      </c>
    </row>
    <row r="537" spans="1:11" x14ac:dyDescent="0.45">
      <c r="A537" s="331" t="s">
        <v>453</v>
      </c>
      <c r="B537" s="331" t="s">
        <v>453</v>
      </c>
      <c r="C537" s="331" t="s">
        <v>453</v>
      </c>
      <c r="D537" s="331" t="s">
        <v>453</v>
      </c>
      <c r="E537" s="331" t="s">
        <v>453</v>
      </c>
      <c r="F537" s="331" t="str" cm="1">
        <f t="array" aca="1" ref="F537" ca="1">IF($B537="","",IFERROR(INDEX(INDIRECT("vd_emp_"&amp;$A537&amp;"_"&amp;F$1&amp;"_tab"),$B537+1,$C537+1)*IF($A537=2020,1,INDEX(INDIRECT("vd_ml_"&amp;$A537&amp;"_"&amp;F$1&amp;"_tab"),$B537+1,$C537+1)),0))</f>
        <v/>
      </c>
      <c r="G537" s="331" t="str" cm="1">
        <f t="array" aca="1" ref="G537" ca="1">IF($B537="","",IFERROR(INDEX(INDIRECT("vd_emp_"&amp;$A537&amp;"_"&amp;G$1&amp;"_tab"),$B537+1,$C537+1)*IF($A537=2020,1,INDEX(INDIRECT("vd_ml_"&amp;$A537&amp;"_"&amp;G$1&amp;"_tab"),$B537+1,$C537+1)),0))</f>
        <v/>
      </c>
      <c r="H537" s="331" t="str" cm="1">
        <f t="array" aca="1" ref="H537" ca="1">IF($B537="","",IFERROR(INDEX(INDIRECT("vd_emp_"&amp;$A537&amp;"_"&amp;H$1&amp;"_tab"),$B537+1,$C537+1)*IF($A537=2020,1,INDEX(INDIRECT("vd_ml_"&amp;$A537&amp;"_"&amp;H$1&amp;"_tab"),$B537+1,$C537+1)),0))</f>
        <v/>
      </c>
      <c r="I537" s="331" t="str">
        <f ca="1"/>
        <v/>
      </c>
      <c r="J537" s="331" t="str" cm="1">
        <f t="array" ref="J537">IF(A537="","",SUMPRODUCT(TRANSPOSE(F537:H537),pass_per_van_by_vptype)*2)</f>
        <v/>
      </c>
      <c r="K537" s="331" t="str" cm="1">
        <f t="array" ref="K537">IF(A537="","",SUMPRODUCT(TRANSPOSE(F537:H537),pass_per_van_by_vptype,rt_miles_avg_by_vanpool_type))</f>
        <v/>
      </c>
    </row>
    <row r="538" spans="1:11" x14ac:dyDescent="0.45">
      <c r="A538" s="331" t="s">
        <v>453</v>
      </c>
      <c r="B538" s="331" t="s">
        <v>453</v>
      </c>
      <c r="C538" s="331" t="s">
        <v>453</v>
      </c>
      <c r="D538" s="331" t="s">
        <v>453</v>
      </c>
      <c r="E538" s="331" t="s">
        <v>453</v>
      </c>
      <c r="F538" s="331" t="str" cm="1">
        <f t="array" aca="1" ref="F538" ca="1">IF($B538="","",IFERROR(INDEX(INDIRECT("vd_emp_"&amp;$A538&amp;"_"&amp;F$1&amp;"_tab"),$B538+1,$C538+1)*IF($A538=2020,1,INDEX(INDIRECT("vd_ml_"&amp;$A538&amp;"_"&amp;F$1&amp;"_tab"),$B538+1,$C538+1)),0))</f>
        <v/>
      </c>
      <c r="G538" s="331" t="str" cm="1">
        <f t="array" aca="1" ref="G538" ca="1">IF($B538="","",IFERROR(INDEX(INDIRECT("vd_emp_"&amp;$A538&amp;"_"&amp;G$1&amp;"_tab"),$B538+1,$C538+1)*IF($A538=2020,1,INDEX(INDIRECT("vd_ml_"&amp;$A538&amp;"_"&amp;G$1&amp;"_tab"),$B538+1,$C538+1)),0))</f>
        <v/>
      </c>
      <c r="H538" s="331" t="str" cm="1">
        <f t="array" aca="1" ref="H538" ca="1">IF($B538="","",IFERROR(INDEX(INDIRECT("vd_emp_"&amp;$A538&amp;"_"&amp;H$1&amp;"_tab"),$B538+1,$C538+1)*IF($A538=2020,1,INDEX(INDIRECT("vd_ml_"&amp;$A538&amp;"_"&amp;H$1&amp;"_tab"),$B538+1,$C538+1)),0))</f>
        <v/>
      </c>
      <c r="I538" s="331" t="str">
        <f ca="1"/>
        <v/>
      </c>
      <c r="J538" s="331" t="str" cm="1">
        <f t="array" ref="J538">IF(A538="","",SUMPRODUCT(TRANSPOSE(F538:H538),pass_per_van_by_vptype)*2)</f>
        <v/>
      </c>
      <c r="K538" s="331" t="str" cm="1">
        <f t="array" ref="K538">IF(A538="","",SUMPRODUCT(TRANSPOSE(F538:H538),pass_per_van_by_vptype,rt_miles_avg_by_vanpool_type))</f>
        <v/>
      </c>
    </row>
    <row r="539" spans="1:11" x14ac:dyDescent="0.45">
      <c r="A539" s="331" t="s">
        <v>453</v>
      </c>
      <c r="B539" s="331" t="s">
        <v>453</v>
      </c>
      <c r="C539" s="331" t="s">
        <v>453</v>
      </c>
      <c r="D539" s="331" t="s">
        <v>453</v>
      </c>
      <c r="E539" s="331" t="s">
        <v>453</v>
      </c>
      <c r="F539" s="331" t="str" cm="1">
        <f t="array" aca="1" ref="F539" ca="1">IF($B539="","",IFERROR(INDEX(INDIRECT("vd_emp_"&amp;$A539&amp;"_"&amp;F$1&amp;"_tab"),$B539+1,$C539+1)*IF($A539=2020,1,INDEX(INDIRECT("vd_ml_"&amp;$A539&amp;"_"&amp;F$1&amp;"_tab"),$B539+1,$C539+1)),0))</f>
        <v/>
      </c>
      <c r="G539" s="331" t="str" cm="1">
        <f t="array" aca="1" ref="G539" ca="1">IF($B539="","",IFERROR(INDEX(INDIRECT("vd_emp_"&amp;$A539&amp;"_"&amp;G$1&amp;"_tab"),$B539+1,$C539+1)*IF($A539=2020,1,INDEX(INDIRECT("vd_ml_"&amp;$A539&amp;"_"&amp;G$1&amp;"_tab"),$B539+1,$C539+1)),0))</f>
        <v/>
      </c>
      <c r="H539" s="331" t="str" cm="1">
        <f t="array" aca="1" ref="H539" ca="1">IF($B539="","",IFERROR(INDEX(INDIRECT("vd_emp_"&amp;$A539&amp;"_"&amp;H$1&amp;"_tab"),$B539+1,$C539+1)*IF($A539=2020,1,INDEX(INDIRECT("vd_ml_"&amp;$A539&amp;"_"&amp;H$1&amp;"_tab"),$B539+1,$C539+1)),0))</f>
        <v/>
      </c>
      <c r="I539" s="331" t="str">
        <f ca="1"/>
        <v/>
      </c>
      <c r="J539" s="331" t="str" cm="1">
        <f t="array" ref="J539">IF(A539="","",SUMPRODUCT(TRANSPOSE(F539:H539),pass_per_van_by_vptype)*2)</f>
        <v/>
      </c>
      <c r="K539" s="331" t="str" cm="1">
        <f t="array" ref="K539">IF(A539="","",SUMPRODUCT(TRANSPOSE(F539:H539),pass_per_van_by_vptype,rt_miles_avg_by_vanpool_type))</f>
        <v/>
      </c>
    </row>
    <row r="540" spans="1:11" x14ac:dyDescent="0.45">
      <c r="A540" s="331" t="s">
        <v>453</v>
      </c>
      <c r="B540" s="331" t="s">
        <v>453</v>
      </c>
      <c r="C540" s="331" t="s">
        <v>453</v>
      </c>
      <c r="D540" s="331" t="s">
        <v>453</v>
      </c>
      <c r="E540" s="331" t="s">
        <v>453</v>
      </c>
      <c r="F540" s="331" t="str" cm="1">
        <f t="array" aca="1" ref="F540" ca="1">IF($B540="","",IFERROR(INDEX(INDIRECT("vd_emp_"&amp;$A540&amp;"_"&amp;F$1&amp;"_tab"),$B540+1,$C540+1)*IF($A540=2020,1,INDEX(INDIRECT("vd_ml_"&amp;$A540&amp;"_"&amp;F$1&amp;"_tab"),$B540+1,$C540+1)),0))</f>
        <v/>
      </c>
      <c r="G540" s="331" t="str" cm="1">
        <f t="array" aca="1" ref="G540" ca="1">IF($B540="","",IFERROR(INDEX(INDIRECT("vd_emp_"&amp;$A540&amp;"_"&amp;G$1&amp;"_tab"),$B540+1,$C540+1)*IF($A540=2020,1,INDEX(INDIRECT("vd_ml_"&amp;$A540&amp;"_"&amp;G$1&amp;"_tab"),$B540+1,$C540+1)),0))</f>
        <v/>
      </c>
      <c r="H540" s="331" t="str" cm="1">
        <f t="array" aca="1" ref="H540" ca="1">IF($B540="","",IFERROR(INDEX(INDIRECT("vd_emp_"&amp;$A540&amp;"_"&amp;H$1&amp;"_tab"),$B540+1,$C540+1)*IF($A540=2020,1,INDEX(INDIRECT("vd_ml_"&amp;$A540&amp;"_"&amp;H$1&amp;"_tab"),$B540+1,$C540+1)),0))</f>
        <v/>
      </c>
      <c r="I540" s="331" t="str">
        <f ca="1"/>
        <v/>
      </c>
      <c r="J540" s="331" t="str" cm="1">
        <f t="array" ref="J540">IF(A540="","",SUMPRODUCT(TRANSPOSE(F540:H540),pass_per_van_by_vptype)*2)</f>
        <v/>
      </c>
      <c r="K540" s="331" t="str" cm="1">
        <f t="array" ref="K540">IF(A540="","",SUMPRODUCT(TRANSPOSE(F540:H540),pass_per_van_by_vptype,rt_miles_avg_by_vanpool_type))</f>
        <v/>
      </c>
    </row>
    <row r="541" spans="1:11" x14ac:dyDescent="0.45">
      <c r="A541" s="331" t="s">
        <v>453</v>
      </c>
      <c r="B541" s="331" t="s">
        <v>453</v>
      </c>
      <c r="C541" s="331" t="s">
        <v>453</v>
      </c>
      <c r="D541" s="331" t="s">
        <v>453</v>
      </c>
      <c r="E541" s="331" t="s">
        <v>453</v>
      </c>
      <c r="F541" s="331" t="str" cm="1">
        <f t="array" aca="1" ref="F541" ca="1">IF($B541="","",IFERROR(INDEX(INDIRECT("vd_emp_"&amp;$A541&amp;"_"&amp;F$1&amp;"_tab"),$B541+1,$C541+1)*IF($A541=2020,1,INDEX(INDIRECT("vd_ml_"&amp;$A541&amp;"_"&amp;F$1&amp;"_tab"),$B541+1,$C541+1)),0))</f>
        <v/>
      </c>
      <c r="G541" s="331" t="str" cm="1">
        <f t="array" aca="1" ref="G541" ca="1">IF($B541="","",IFERROR(INDEX(INDIRECT("vd_emp_"&amp;$A541&amp;"_"&amp;G$1&amp;"_tab"),$B541+1,$C541+1)*IF($A541=2020,1,INDEX(INDIRECT("vd_ml_"&amp;$A541&amp;"_"&amp;G$1&amp;"_tab"),$B541+1,$C541+1)),0))</f>
        <v/>
      </c>
      <c r="H541" s="331" t="str" cm="1">
        <f t="array" aca="1" ref="H541" ca="1">IF($B541="","",IFERROR(INDEX(INDIRECT("vd_emp_"&amp;$A541&amp;"_"&amp;H$1&amp;"_tab"),$B541+1,$C541+1)*IF($A541=2020,1,INDEX(INDIRECT("vd_ml_"&amp;$A541&amp;"_"&amp;H$1&amp;"_tab"),$B541+1,$C541+1)),0))</f>
        <v/>
      </c>
      <c r="I541" s="331" t="str">
        <f ca="1"/>
        <v/>
      </c>
      <c r="J541" s="331" t="str" cm="1">
        <f t="array" ref="J541">IF(A541="","",SUMPRODUCT(TRANSPOSE(F541:H541),pass_per_van_by_vptype)*2)</f>
        <v/>
      </c>
      <c r="K541" s="331" t="str" cm="1">
        <f t="array" ref="K541">IF(A541="","",SUMPRODUCT(TRANSPOSE(F541:H541),pass_per_van_by_vptype,rt_miles_avg_by_vanpool_type))</f>
        <v/>
      </c>
    </row>
    <row r="542" spans="1:11" x14ac:dyDescent="0.45">
      <c r="A542" s="331" t="s">
        <v>453</v>
      </c>
      <c r="B542" s="331" t="s">
        <v>453</v>
      </c>
      <c r="C542" s="331" t="s">
        <v>453</v>
      </c>
      <c r="D542" s="331" t="s">
        <v>453</v>
      </c>
      <c r="E542" s="331" t="s">
        <v>453</v>
      </c>
      <c r="F542" s="331" t="str" cm="1">
        <f t="array" aca="1" ref="F542" ca="1">IF($B542="","",IFERROR(INDEX(INDIRECT("vd_emp_"&amp;$A542&amp;"_"&amp;F$1&amp;"_tab"),$B542+1,$C542+1)*IF($A542=2020,1,INDEX(INDIRECT("vd_ml_"&amp;$A542&amp;"_"&amp;F$1&amp;"_tab"),$B542+1,$C542+1)),0))</f>
        <v/>
      </c>
      <c r="G542" s="331" t="str" cm="1">
        <f t="array" aca="1" ref="G542" ca="1">IF($B542="","",IFERROR(INDEX(INDIRECT("vd_emp_"&amp;$A542&amp;"_"&amp;G$1&amp;"_tab"),$B542+1,$C542+1)*IF($A542=2020,1,INDEX(INDIRECT("vd_ml_"&amp;$A542&amp;"_"&amp;G$1&amp;"_tab"),$B542+1,$C542+1)),0))</f>
        <v/>
      </c>
      <c r="H542" s="331" t="str" cm="1">
        <f t="array" aca="1" ref="H542" ca="1">IF($B542="","",IFERROR(INDEX(INDIRECT("vd_emp_"&amp;$A542&amp;"_"&amp;H$1&amp;"_tab"),$B542+1,$C542+1)*IF($A542=2020,1,INDEX(INDIRECT("vd_ml_"&amp;$A542&amp;"_"&amp;H$1&amp;"_tab"),$B542+1,$C542+1)),0))</f>
        <v/>
      </c>
      <c r="I542" s="331" t="str">
        <f ca="1"/>
        <v/>
      </c>
      <c r="J542" s="331" t="str" cm="1">
        <f t="array" ref="J542">IF(A542="","",SUMPRODUCT(TRANSPOSE(F542:H542),pass_per_van_by_vptype)*2)</f>
        <v/>
      </c>
      <c r="K542" s="331" t="str" cm="1">
        <f t="array" ref="K542">IF(A542="","",SUMPRODUCT(TRANSPOSE(F542:H542),pass_per_van_by_vptype,rt_miles_avg_by_vanpool_type))</f>
        <v/>
      </c>
    </row>
    <row r="543" spans="1:11" x14ac:dyDescent="0.45">
      <c r="A543" s="331" t="s">
        <v>453</v>
      </c>
      <c r="B543" s="331" t="s">
        <v>453</v>
      </c>
      <c r="C543" s="331" t="s">
        <v>453</v>
      </c>
      <c r="D543" s="331" t="s">
        <v>453</v>
      </c>
      <c r="E543" s="331" t="s">
        <v>453</v>
      </c>
      <c r="F543" s="331" t="str" cm="1">
        <f t="array" aca="1" ref="F543" ca="1">IF($B543="","",IFERROR(INDEX(INDIRECT("vd_emp_"&amp;$A543&amp;"_"&amp;F$1&amp;"_tab"),$B543+1,$C543+1)*IF($A543=2020,1,INDEX(INDIRECT("vd_ml_"&amp;$A543&amp;"_"&amp;F$1&amp;"_tab"),$B543+1,$C543+1)),0))</f>
        <v/>
      </c>
      <c r="G543" s="331" t="str" cm="1">
        <f t="array" aca="1" ref="G543" ca="1">IF($B543="","",IFERROR(INDEX(INDIRECT("vd_emp_"&amp;$A543&amp;"_"&amp;G$1&amp;"_tab"),$B543+1,$C543+1)*IF($A543=2020,1,INDEX(INDIRECT("vd_ml_"&amp;$A543&amp;"_"&amp;G$1&amp;"_tab"),$B543+1,$C543+1)),0))</f>
        <v/>
      </c>
      <c r="H543" s="331" t="str" cm="1">
        <f t="array" aca="1" ref="H543" ca="1">IF($B543="","",IFERROR(INDEX(INDIRECT("vd_emp_"&amp;$A543&amp;"_"&amp;H$1&amp;"_tab"),$B543+1,$C543+1)*IF($A543=2020,1,INDEX(INDIRECT("vd_ml_"&amp;$A543&amp;"_"&amp;H$1&amp;"_tab"),$B543+1,$C543+1)),0))</f>
        <v/>
      </c>
      <c r="I543" s="331" t="str">
        <f ca="1"/>
        <v/>
      </c>
      <c r="J543" s="331" t="str" cm="1">
        <f t="array" ref="J543">IF(A543="","",SUMPRODUCT(TRANSPOSE(F543:H543),pass_per_van_by_vptype)*2)</f>
        <v/>
      </c>
      <c r="K543" s="331" t="str" cm="1">
        <f t="array" ref="K543">IF(A543="","",SUMPRODUCT(TRANSPOSE(F543:H543),pass_per_van_by_vptype,rt_miles_avg_by_vanpool_type))</f>
        <v/>
      </c>
    </row>
    <row r="544" spans="1:11" x14ac:dyDescent="0.45">
      <c r="A544" s="331" t="s">
        <v>453</v>
      </c>
      <c r="B544" s="331" t="s">
        <v>453</v>
      </c>
      <c r="C544" s="331" t="s">
        <v>453</v>
      </c>
      <c r="D544" s="331" t="s">
        <v>453</v>
      </c>
      <c r="E544" s="331" t="s">
        <v>453</v>
      </c>
      <c r="F544" s="331" t="str" cm="1">
        <f t="array" aca="1" ref="F544" ca="1">IF($B544="","",IFERROR(INDEX(INDIRECT("vd_emp_"&amp;$A544&amp;"_"&amp;F$1&amp;"_tab"),$B544+1,$C544+1)*IF($A544=2020,1,INDEX(INDIRECT("vd_ml_"&amp;$A544&amp;"_"&amp;F$1&amp;"_tab"),$B544+1,$C544+1)),0))</f>
        <v/>
      </c>
      <c r="G544" s="331" t="str" cm="1">
        <f t="array" aca="1" ref="G544" ca="1">IF($B544="","",IFERROR(INDEX(INDIRECT("vd_emp_"&amp;$A544&amp;"_"&amp;G$1&amp;"_tab"),$B544+1,$C544+1)*IF($A544=2020,1,INDEX(INDIRECT("vd_ml_"&amp;$A544&amp;"_"&amp;G$1&amp;"_tab"),$B544+1,$C544+1)),0))</f>
        <v/>
      </c>
      <c r="H544" s="331" t="str" cm="1">
        <f t="array" aca="1" ref="H544" ca="1">IF($B544="","",IFERROR(INDEX(INDIRECT("vd_emp_"&amp;$A544&amp;"_"&amp;H$1&amp;"_tab"),$B544+1,$C544+1)*IF($A544=2020,1,INDEX(INDIRECT("vd_ml_"&amp;$A544&amp;"_"&amp;H$1&amp;"_tab"),$B544+1,$C544+1)),0))</f>
        <v/>
      </c>
      <c r="I544" s="331" t="str">
        <f ca="1"/>
        <v/>
      </c>
      <c r="J544" s="331" t="str" cm="1">
        <f t="array" ref="J544">IF(A544="","",SUMPRODUCT(TRANSPOSE(F544:H544),pass_per_van_by_vptype)*2)</f>
        <v/>
      </c>
      <c r="K544" s="331" t="str" cm="1">
        <f t="array" ref="K544">IF(A544="","",SUMPRODUCT(TRANSPOSE(F544:H544),pass_per_van_by_vptype,rt_miles_avg_by_vanpool_type))</f>
        <v/>
      </c>
    </row>
    <row r="545" spans="1:11" x14ac:dyDescent="0.45">
      <c r="A545" s="331" t="s">
        <v>453</v>
      </c>
      <c r="B545" s="331" t="s">
        <v>453</v>
      </c>
      <c r="C545" s="331" t="s">
        <v>453</v>
      </c>
      <c r="D545" s="331" t="s">
        <v>453</v>
      </c>
      <c r="E545" s="331" t="s">
        <v>453</v>
      </c>
      <c r="F545" s="331" t="str" cm="1">
        <f t="array" aca="1" ref="F545" ca="1">IF($B545="","",IFERROR(INDEX(INDIRECT("vd_emp_"&amp;$A545&amp;"_"&amp;F$1&amp;"_tab"),$B545+1,$C545+1)*IF($A545=2020,1,INDEX(INDIRECT("vd_ml_"&amp;$A545&amp;"_"&amp;F$1&amp;"_tab"),$B545+1,$C545+1)),0))</f>
        <v/>
      </c>
      <c r="G545" s="331" t="str" cm="1">
        <f t="array" aca="1" ref="G545" ca="1">IF($B545="","",IFERROR(INDEX(INDIRECT("vd_emp_"&amp;$A545&amp;"_"&amp;G$1&amp;"_tab"),$B545+1,$C545+1)*IF($A545=2020,1,INDEX(INDIRECT("vd_ml_"&amp;$A545&amp;"_"&amp;G$1&amp;"_tab"),$B545+1,$C545+1)),0))</f>
        <v/>
      </c>
      <c r="H545" s="331" t="str" cm="1">
        <f t="array" aca="1" ref="H545" ca="1">IF($B545="","",IFERROR(INDEX(INDIRECT("vd_emp_"&amp;$A545&amp;"_"&amp;H$1&amp;"_tab"),$B545+1,$C545+1)*IF($A545=2020,1,INDEX(INDIRECT("vd_ml_"&amp;$A545&amp;"_"&amp;H$1&amp;"_tab"),$B545+1,$C545+1)),0))</f>
        <v/>
      </c>
      <c r="I545" s="331" t="str">
        <f ca="1"/>
        <v/>
      </c>
      <c r="J545" s="331" t="str" cm="1">
        <f t="array" ref="J545">IF(A545="","",SUMPRODUCT(TRANSPOSE(F545:H545),pass_per_van_by_vptype)*2)</f>
        <v/>
      </c>
      <c r="K545" s="331" t="str" cm="1">
        <f t="array" ref="K545">IF(A545="","",SUMPRODUCT(TRANSPOSE(F545:H545),pass_per_van_by_vptype,rt_miles_avg_by_vanpool_type))</f>
        <v/>
      </c>
    </row>
    <row r="546" spans="1:11" x14ac:dyDescent="0.45">
      <c r="A546" s="331" t="s">
        <v>453</v>
      </c>
      <c r="B546" s="331" t="s">
        <v>453</v>
      </c>
      <c r="C546" s="331" t="s">
        <v>453</v>
      </c>
      <c r="D546" s="331" t="s">
        <v>453</v>
      </c>
      <c r="E546" s="331" t="s">
        <v>453</v>
      </c>
      <c r="F546" s="331" t="str" cm="1">
        <f t="array" aca="1" ref="F546" ca="1">IF($B546="","",IFERROR(INDEX(INDIRECT("vd_emp_"&amp;$A546&amp;"_"&amp;F$1&amp;"_tab"),$B546+1,$C546+1)*IF($A546=2020,1,INDEX(INDIRECT("vd_ml_"&amp;$A546&amp;"_"&amp;F$1&amp;"_tab"),$B546+1,$C546+1)),0))</f>
        <v/>
      </c>
      <c r="G546" s="331" t="str" cm="1">
        <f t="array" aca="1" ref="G546" ca="1">IF($B546="","",IFERROR(INDEX(INDIRECT("vd_emp_"&amp;$A546&amp;"_"&amp;G$1&amp;"_tab"),$B546+1,$C546+1)*IF($A546=2020,1,INDEX(INDIRECT("vd_ml_"&amp;$A546&amp;"_"&amp;G$1&amp;"_tab"),$B546+1,$C546+1)),0))</f>
        <v/>
      </c>
      <c r="H546" s="331" t="str" cm="1">
        <f t="array" aca="1" ref="H546" ca="1">IF($B546="","",IFERROR(INDEX(INDIRECT("vd_emp_"&amp;$A546&amp;"_"&amp;H$1&amp;"_tab"),$B546+1,$C546+1)*IF($A546=2020,1,INDEX(INDIRECT("vd_ml_"&amp;$A546&amp;"_"&amp;H$1&amp;"_tab"),$B546+1,$C546+1)),0))</f>
        <v/>
      </c>
      <c r="I546" s="331" t="str">
        <f ca="1"/>
        <v/>
      </c>
      <c r="J546" s="331" t="str" cm="1">
        <f t="array" ref="J546">IF(A546="","",SUMPRODUCT(TRANSPOSE(F546:H546),pass_per_van_by_vptype)*2)</f>
        <v/>
      </c>
      <c r="K546" s="331" t="str" cm="1">
        <f t="array" ref="K546">IF(A546="","",SUMPRODUCT(TRANSPOSE(F546:H546),pass_per_van_by_vptype,rt_miles_avg_by_vanpool_type))</f>
        <v/>
      </c>
    </row>
    <row r="547" spans="1:11" x14ac:dyDescent="0.45">
      <c r="A547" s="331" t="s">
        <v>453</v>
      </c>
      <c r="B547" s="331" t="s">
        <v>453</v>
      </c>
      <c r="C547" s="331" t="s">
        <v>453</v>
      </c>
      <c r="D547" s="331" t="s">
        <v>453</v>
      </c>
      <c r="E547" s="331" t="s">
        <v>453</v>
      </c>
      <c r="F547" s="331" t="str" cm="1">
        <f t="array" aca="1" ref="F547" ca="1">IF($B547="","",IFERROR(INDEX(INDIRECT("vd_emp_"&amp;$A547&amp;"_"&amp;F$1&amp;"_tab"),$B547+1,$C547+1)*IF($A547=2020,1,INDEX(INDIRECT("vd_ml_"&amp;$A547&amp;"_"&amp;F$1&amp;"_tab"),$B547+1,$C547+1)),0))</f>
        <v/>
      </c>
      <c r="G547" s="331" t="str" cm="1">
        <f t="array" aca="1" ref="G547" ca="1">IF($B547="","",IFERROR(INDEX(INDIRECT("vd_emp_"&amp;$A547&amp;"_"&amp;G$1&amp;"_tab"),$B547+1,$C547+1)*IF($A547=2020,1,INDEX(INDIRECT("vd_ml_"&amp;$A547&amp;"_"&amp;G$1&amp;"_tab"),$B547+1,$C547+1)),0))</f>
        <v/>
      </c>
      <c r="H547" s="331" t="str" cm="1">
        <f t="array" aca="1" ref="H547" ca="1">IF($B547="","",IFERROR(INDEX(INDIRECT("vd_emp_"&amp;$A547&amp;"_"&amp;H$1&amp;"_tab"),$B547+1,$C547+1)*IF($A547=2020,1,INDEX(INDIRECT("vd_ml_"&amp;$A547&amp;"_"&amp;H$1&amp;"_tab"),$B547+1,$C547+1)),0))</f>
        <v/>
      </c>
      <c r="I547" s="331" t="str">
        <f ca="1"/>
        <v/>
      </c>
      <c r="J547" s="331" t="str" cm="1">
        <f t="array" ref="J547">IF(A547="","",SUMPRODUCT(TRANSPOSE(F547:H547),pass_per_van_by_vptype)*2)</f>
        <v/>
      </c>
      <c r="K547" s="331" t="str" cm="1">
        <f t="array" ref="K547">IF(A547="","",SUMPRODUCT(TRANSPOSE(F547:H547),pass_per_van_by_vptype,rt_miles_avg_by_vanpool_type))</f>
        <v/>
      </c>
    </row>
    <row r="548" spans="1:11" x14ac:dyDescent="0.45">
      <c r="A548" s="331" t="s">
        <v>453</v>
      </c>
      <c r="B548" s="331" t="s">
        <v>453</v>
      </c>
      <c r="C548" s="331" t="s">
        <v>453</v>
      </c>
      <c r="D548" s="331" t="s">
        <v>453</v>
      </c>
      <c r="E548" s="331" t="s">
        <v>453</v>
      </c>
      <c r="F548" s="331" t="str" cm="1">
        <f t="array" aca="1" ref="F548" ca="1">IF($B548="","",IFERROR(INDEX(INDIRECT("vd_emp_"&amp;$A548&amp;"_"&amp;F$1&amp;"_tab"),$B548+1,$C548+1)*IF($A548=2020,1,INDEX(INDIRECT("vd_ml_"&amp;$A548&amp;"_"&amp;F$1&amp;"_tab"),$B548+1,$C548+1)),0))</f>
        <v/>
      </c>
      <c r="G548" s="331" t="str" cm="1">
        <f t="array" aca="1" ref="G548" ca="1">IF($B548="","",IFERROR(INDEX(INDIRECT("vd_emp_"&amp;$A548&amp;"_"&amp;G$1&amp;"_tab"),$B548+1,$C548+1)*IF($A548=2020,1,INDEX(INDIRECT("vd_ml_"&amp;$A548&amp;"_"&amp;G$1&amp;"_tab"),$B548+1,$C548+1)),0))</f>
        <v/>
      </c>
      <c r="H548" s="331" t="str" cm="1">
        <f t="array" aca="1" ref="H548" ca="1">IF($B548="","",IFERROR(INDEX(INDIRECT("vd_emp_"&amp;$A548&amp;"_"&amp;H$1&amp;"_tab"),$B548+1,$C548+1)*IF($A548=2020,1,INDEX(INDIRECT("vd_ml_"&amp;$A548&amp;"_"&amp;H$1&amp;"_tab"),$B548+1,$C548+1)),0))</f>
        <v/>
      </c>
      <c r="I548" s="331" t="str">
        <f ca="1"/>
        <v/>
      </c>
      <c r="J548" s="331" t="str" cm="1">
        <f t="array" ref="J548">IF(A548="","",SUMPRODUCT(TRANSPOSE(F548:H548),pass_per_van_by_vptype)*2)</f>
        <v/>
      </c>
      <c r="K548" s="331" t="str" cm="1">
        <f t="array" ref="K548">IF(A548="","",SUMPRODUCT(TRANSPOSE(F548:H548),pass_per_van_by_vptype,rt_miles_avg_by_vanpool_type))</f>
        <v/>
      </c>
    </row>
    <row r="549" spans="1:11" x14ac:dyDescent="0.45">
      <c r="A549" s="331" t="s">
        <v>453</v>
      </c>
      <c r="B549" s="331" t="s">
        <v>453</v>
      </c>
      <c r="C549" s="331" t="s">
        <v>453</v>
      </c>
      <c r="D549" s="331" t="s">
        <v>453</v>
      </c>
      <c r="E549" s="331" t="s">
        <v>453</v>
      </c>
      <c r="F549" s="331" t="str" cm="1">
        <f t="array" aca="1" ref="F549" ca="1">IF($B549="","",IFERROR(INDEX(INDIRECT("vd_emp_"&amp;$A549&amp;"_"&amp;F$1&amp;"_tab"),$B549+1,$C549+1)*IF($A549=2020,1,INDEX(INDIRECT("vd_ml_"&amp;$A549&amp;"_"&amp;F$1&amp;"_tab"),$B549+1,$C549+1)),0))</f>
        <v/>
      </c>
      <c r="G549" s="331" t="str" cm="1">
        <f t="array" aca="1" ref="G549" ca="1">IF($B549="","",IFERROR(INDEX(INDIRECT("vd_emp_"&amp;$A549&amp;"_"&amp;G$1&amp;"_tab"),$B549+1,$C549+1)*IF($A549=2020,1,INDEX(INDIRECT("vd_ml_"&amp;$A549&amp;"_"&amp;G$1&amp;"_tab"),$B549+1,$C549+1)),0))</f>
        <v/>
      </c>
      <c r="H549" s="331" t="str" cm="1">
        <f t="array" aca="1" ref="H549" ca="1">IF($B549="","",IFERROR(INDEX(INDIRECT("vd_emp_"&amp;$A549&amp;"_"&amp;H$1&amp;"_tab"),$B549+1,$C549+1)*IF($A549=2020,1,INDEX(INDIRECT("vd_ml_"&amp;$A549&amp;"_"&amp;H$1&amp;"_tab"),$B549+1,$C549+1)),0))</f>
        <v/>
      </c>
      <c r="I549" s="331" t="str">
        <f ca="1"/>
        <v/>
      </c>
      <c r="J549" s="331" t="str" cm="1">
        <f t="array" ref="J549">IF(A549="","",SUMPRODUCT(TRANSPOSE(F549:H549),pass_per_van_by_vptype)*2)</f>
        <v/>
      </c>
      <c r="K549" s="331" t="str" cm="1">
        <f t="array" ref="K549">IF(A549="","",SUMPRODUCT(TRANSPOSE(F549:H549),pass_per_van_by_vptype,rt_miles_avg_by_vanpool_type))</f>
        <v/>
      </c>
    </row>
    <row r="550" spans="1:11" x14ac:dyDescent="0.45">
      <c r="A550" s="331" t="s">
        <v>453</v>
      </c>
      <c r="B550" s="331" t="s">
        <v>453</v>
      </c>
      <c r="C550" s="331" t="s">
        <v>453</v>
      </c>
      <c r="D550" s="331" t="s">
        <v>453</v>
      </c>
      <c r="E550" s="331" t="s">
        <v>453</v>
      </c>
      <c r="F550" s="331" t="str" cm="1">
        <f t="array" aca="1" ref="F550" ca="1">IF($B550="","",IFERROR(INDEX(INDIRECT("vd_emp_"&amp;$A550&amp;"_"&amp;F$1&amp;"_tab"),$B550+1,$C550+1)*IF($A550=2020,1,INDEX(INDIRECT("vd_ml_"&amp;$A550&amp;"_"&amp;F$1&amp;"_tab"),$B550+1,$C550+1)),0))</f>
        <v/>
      </c>
      <c r="G550" s="331" t="str" cm="1">
        <f t="array" aca="1" ref="G550" ca="1">IF($B550="","",IFERROR(INDEX(INDIRECT("vd_emp_"&amp;$A550&amp;"_"&amp;G$1&amp;"_tab"),$B550+1,$C550+1)*IF($A550=2020,1,INDEX(INDIRECT("vd_ml_"&amp;$A550&amp;"_"&amp;G$1&amp;"_tab"),$B550+1,$C550+1)),0))</f>
        <v/>
      </c>
      <c r="H550" s="331" t="str" cm="1">
        <f t="array" aca="1" ref="H550" ca="1">IF($B550="","",IFERROR(INDEX(INDIRECT("vd_emp_"&amp;$A550&amp;"_"&amp;H$1&amp;"_tab"),$B550+1,$C550+1)*IF($A550=2020,1,INDEX(INDIRECT("vd_ml_"&amp;$A550&amp;"_"&amp;H$1&amp;"_tab"),$B550+1,$C550+1)),0))</f>
        <v/>
      </c>
      <c r="I550" s="331" t="str">
        <f ca="1"/>
        <v/>
      </c>
      <c r="J550" s="331" t="str" cm="1">
        <f t="array" ref="J550">IF(A550="","",SUMPRODUCT(TRANSPOSE(F550:H550),pass_per_van_by_vptype)*2)</f>
        <v/>
      </c>
      <c r="K550" s="331" t="str" cm="1">
        <f t="array" ref="K550">IF(A550="","",SUMPRODUCT(TRANSPOSE(F550:H550),pass_per_van_by_vptype,rt_miles_avg_by_vanpool_type))</f>
        <v/>
      </c>
    </row>
    <row r="551" spans="1:11" x14ac:dyDescent="0.45">
      <c r="A551" s="331" t="s">
        <v>453</v>
      </c>
      <c r="B551" s="331" t="s">
        <v>453</v>
      </c>
      <c r="C551" s="331" t="s">
        <v>453</v>
      </c>
      <c r="D551" s="331" t="s">
        <v>453</v>
      </c>
      <c r="E551" s="331" t="s">
        <v>453</v>
      </c>
      <c r="F551" s="331" t="str" cm="1">
        <f t="array" aca="1" ref="F551" ca="1">IF($B551="","",IFERROR(INDEX(INDIRECT("vd_emp_"&amp;$A551&amp;"_"&amp;F$1&amp;"_tab"),$B551+1,$C551+1)*IF($A551=2020,1,INDEX(INDIRECT("vd_ml_"&amp;$A551&amp;"_"&amp;F$1&amp;"_tab"),$B551+1,$C551+1)),0))</f>
        <v/>
      </c>
      <c r="G551" s="331" t="str" cm="1">
        <f t="array" aca="1" ref="G551" ca="1">IF($B551="","",IFERROR(INDEX(INDIRECT("vd_emp_"&amp;$A551&amp;"_"&amp;G$1&amp;"_tab"),$B551+1,$C551+1)*IF($A551=2020,1,INDEX(INDIRECT("vd_ml_"&amp;$A551&amp;"_"&amp;G$1&amp;"_tab"),$B551+1,$C551+1)),0))</f>
        <v/>
      </c>
      <c r="H551" s="331" t="str" cm="1">
        <f t="array" aca="1" ref="H551" ca="1">IF($B551="","",IFERROR(INDEX(INDIRECT("vd_emp_"&amp;$A551&amp;"_"&amp;H$1&amp;"_tab"),$B551+1,$C551+1)*IF($A551=2020,1,INDEX(INDIRECT("vd_ml_"&amp;$A551&amp;"_"&amp;H$1&amp;"_tab"),$B551+1,$C551+1)),0))</f>
        <v/>
      </c>
      <c r="I551" s="331" t="str">
        <f ca="1"/>
        <v/>
      </c>
      <c r="J551" s="331" t="str" cm="1">
        <f t="array" ref="J551">IF(A551="","",SUMPRODUCT(TRANSPOSE(F551:H551),pass_per_van_by_vptype)*2)</f>
        <v/>
      </c>
      <c r="K551" s="331" t="str" cm="1">
        <f t="array" ref="K551">IF(A551="","",SUMPRODUCT(TRANSPOSE(F551:H551),pass_per_van_by_vptype,rt_miles_avg_by_vanpool_type))</f>
        <v/>
      </c>
    </row>
    <row r="552" spans="1:11" x14ac:dyDescent="0.45">
      <c r="A552" s="331" t="s">
        <v>453</v>
      </c>
      <c r="B552" s="331" t="s">
        <v>453</v>
      </c>
      <c r="C552" s="331" t="s">
        <v>453</v>
      </c>
      <c r="D552" s="331" t="s">
        <v>453</v>
      </c>
      <c r="E552" s="331" t="s">
        <v>453</v>
      </c>
      <c r="F552" s="331" t="str" cm="1">
        <f t="array" aca="1" ref="F552" ca="1">IF($B552="","",IFERROR(INDEX(INDIRECT("vd_emp_"&amp;$A552&amp;"_"&amp;F$1&amp;"_tab"),$B552+1,$C552+1)*IF($A552=2020,1,INDEX(INDIRECT("vd_ml_"&amp;$A552&amp;"_"&amp;F$1&amp;"_tab"),$B552+1,$C552+1)),0))</f>
        <v/>
      </c>
      <c r="G552" s="331" t="str" cm="1">
        <f t="array" aca="1" ref="G552" ca="1">IF($B552="","",IFERROR(INDEX(INDIRECT("vd_emp_"&amp;$A552&amp;"_"&amp;G$1&amp;"_tab"),$B552+1,$C552+1)*IF($A552=2020,1,INDEX(INDIRECT("vd_ml_"&amp;$A552&amp;"_"&amp;G$1&amp;"_tab"),$B552+1,$C552+1)),0))</f>
        <v/>
      </c>
      <c r="H552" s="331" t="str" cm="1">
        <f t="array" aca="1" ref="H552" ca="1">IF($B552="","",IFERROR(INDEX(INDIRECT("vd_emp_"&amp;$A552&amp;"_"&amp;H$1&amp;"_tab"),$B552+1,$C552+1)*IF($A552=2020,1,INDEX(INDIRECT("vd_ml_"&amp;$A552&amp;"_"&amp;H$1&amp;"_tab"),$B552+1,$C552+1)),0))</f>
        <v/>
      </c>
      <c r="I552" s="331" t="str">
        <f ca="1"/>
        <v/>
      </c>
      <c r="J552" s="331" t="str" cm="1">
        <f t="array" ref="J552">IF(A552="","",SUMPRODUCT(TRANSPOSE(F552:H552),pass_per_van_by_vptype)*2)</f>
        <v/>
      </c>
      <c r="K552" s="331" t="str" cm="1">
        <f t="array" ref="K552">IF(A552="","",SUMPRODUCT(TRANSPOSE(F552:H552),pass_per_van_by_vptype,rt_miles_avg_by_vanpool_type))</f>
        <v/>
      </c>
    </row>
    <row r="553" spans="1:11" x14ac:dyDescent="0.45">
      <c r="A553" s="331" t="s">
        <v>453</v>
      </c>
      <c r="B553" s="331" t="s">
        <v>453</v>
      </c>
      <c r="C553" s="331" t="s">
        <v>453</v>
      </c>
      <c r="D553" s="331" t="s">
        <v>453</v>
      </c>
      <c r="E553" s="331" t="s">
        <v>453</v>
      </c>
      <c r="F553" s="331" t="str" cm="1">
        <f t="array" aca="1" ref="F553" ca="1">IF($B553="","",IFERROR(INDEX(INDIRECT("vd_emp_"&amp;$A553&amp;"_"&amp;F$1&amp;"_tab"),$B553+1,$C553+1)*IF($A553=2020,1,INDEX(INDIRECT("vd_ml_"&amp;$A553&amp;"_"&amp;F$1&amp;"_tab"),$B553+1,$C553+1)),0))</f>
        <v/>
      </c>
      <c r="G553" s="331" t="str" cm="1">
        <f t="array" aca="1" ref="G553" ca="1">IF($B553="","",IFERROR(INDEX(INDIRECT("vd_emp_"&amp;$A553&amp;"_"&amp;G$1&amp;"_tab"),$B553+1,$C553+1)*IF($A553=2020,1,INDEX(INDIRECT("vd_ml_"&amp;$A553&amp;"_"&amp;G$1&amp;"_tab"),$B553+1,$C553+1)),0))</f>
        <v/>
      </c>
      <c r="H553" s="331" t="str" cm="1">
        <f t="array" aca="1" ref="H553" ca="1">IF($B553="","",IFERROR(INDEX(INDIRECT("vd_emp_"&amp;$A553&amp;"_"&amp;H$1&amp;"_tab"),$B553+1,$C553+1)*IF($A553=2020,1,INDEX(INDIRECT("vd_ml_"&amp;$A553&amp;"_"&amp;H$1&amp;"_tab"),$B553+1,$C553+1)),0))</f>
        <v/>
      </c>
      <c r="I553" s="331" t="str">
        <f ca="1"/>
        <v/>
      </c>
      <c r="J553" s="331" t="str" cm="1">
        <f t="array" ref="J553">IF(A553="","",SUMPRODUCT(TRANSPOSE(F553:H553),pass_per_van_by_vptype)*2)</f>
        <v/>
      </c>
      <c r="K553" s="331" t="str" cm="1">
        <f t="array" ref="K553">IF(A553="","",SUMPRODUCT(TRANSPOSE(F553:H553),pass_per_van_by_vptype,rt_miles_avg_by_vanpool_type))</f>
        <v/>
      </c>
    </row>
    <row r="554" spans="1:11" x14ac:dyDescent="0.45">
      <c r="A554" s="331" t="s">
        <v>453</v>
      </c>
      <c r="B554" s="331" t="s">
        <v>453</v>
      </c>
      <c r="C554" s="331" t="s">
        <v>453</v>
      </c>
      <c r="D554" s="331" t="s">
        <v>453</v>
      </c>
      <c r="E554" s="331" t="s">
        <v>453</v>
      </c>
      <c r="F554" s="331" t="str" cm="1">
        <f t="array" aca="1" ref="F554" ca="1">IF($B554="","",IFERROR(INDEX(INDIRECT("vd_emp_"&amp;$A554&amp;"_"&amp;F$1&amp;"_tab"),$B554+1,$C554+1)*IF($A554=2020,1,INDEX(INDIRECT("vd_ml_"&amp;$A554&amp;"_"&amp;F$1&amp;"_tab"),$B554+1,$C554+1)),0))</f>
        <v/>
      </c>
      <c r="G554" s="331" t="str" cm="1">
        <f t="array" aca="1" ref="G554" ca="1">IF($B554="","",IFERROR(INDEX(INDIRECT("vd_emp_"&amp;$A554&amp;"_"&amp;G$1&amp;"_tab"),$B554+1,$C554+1)*IF($A554=2020,1,INDEX(INDIRECT("vd_ml_"&amp;$A554&amp;"_"&amp;G$1&amp;"_tab"),$B554+1,$C554+1)),0))</f>
        <v/>
      </c>
      <c r="H554" s="331" t="str" cm="1">
        <f t="array" aca="1" ref="H554" ca="1">IF($B554="","",IFERROR(INDEX(INDIRECT("vd_emp_"&amp;$A554&amp;"_"&amp;H$1&amp;"_tab"),$B554+1,$C554+1)*IF($A554=2020,1,INDEX(INDIRECT("vd_ml_"&amp;$A554&amp;"_"&amp;H$1&amp;"_tab"),$B554+1,$C554+1)),0))</f>
        <v/>
      </c>
      <c r="I554" s="331" t="str">
        <f ca="1"/>
        <v/>
      </c>
      <c r="J554" s="331" t="str" cm="1">
        <f t="array" ref="J554">IF(A554="","",SUMPRODUCT(TRANSPOSE(F554:H554),pass_per_van_by_vptype)*2)</f>
        <v/>
      </c>
      <c r="K554" s="331" t="str" cm="1">
        <f t="array" ref="K554">IF(A554="","",SUMPRODUCT(TRANSPOSE(F554:H554),pass_per_van_by_vptype,rt_miles_avg_by_vanpool_type))</f>
        <v/>
      </c>
    </row>
    <row r="555" spans="1:11" x14ac:dyDescent="0.45">
      <c r="A555" s="331" t="s">
        <v>453</v>
      </c>
      <c r="B555" s="331" t="s">
        <v>453</v>
      </c>
      <c r="C555" s="331" t="s">
        <v>453</v>
      </c>
      <c r="D555" s="331" t="s">
        <v>453</v>
      </c>
      <c r="E555" s="331" t="s">
        <v>453</v>
      </c>
      <c r="F555" s="331" t="str" cm="1">
        <f t="array" aca="1" ref="F555" ca="1">IF($B555="","",IFERROR(INDEX(INDIRECT("vd_emp_"&amp;$A555&amp;"_"&amp;F$1&amp;"_tab"),$B555+1,$C555+1)*IF($A555=2020,1,INDEX(INDIRECT("vd_ml_"&amp;$A555&amp;"_"&amp;F$1&amp;"_tab"),$B555+1,$C555+1)),0))</f>
        <v/>
      </c>
      <c r="G555" s="331" t="str" cm="1">
        <f t="array" aca="1" ref="G555" ca="1">IF($B555="","",IFERROR(INDEX(INDIRECT("vd_emp_"&amp;$A555&amp;"_"&amp;G$1&amp;"_tab"),$B555+1,$C555+1)*IF($A555=2020,1,INDEX(INDIRECT("vd_ml_"&amp;$A555&amp;"_"&amp;G$1&amp;"_tab"),$B555+1,$C555+1)),0))</f>
        <v/>
      </c>
      <c r="H555" s="331" t="str" cm="1">
        <f t="array" aca="1" ref="H555" ca="1">IF($B555="","",IFERROR(INDEX(INDIRECT("vd_emp_"&amp;$A555&amp;"_"&amp;H$1&amp;"_tab"),$B555+1,$C555+1)*IF($A555=2020,1,INDEX(INDIRECT("vd_ml_"&amp;$A555&amp;"_"&amp;H$1&amp;"_tab"),$B555+1,$C555+1)),0))</f>
        <v/>
      </c>
      <c r="I555" s="331" t="str">
        <f ca="1"/>
        <v/>
      </c>
      <c r="J555" s="331" t="str" cm="1">
        <f t="array" ref="J555">IF(A555="","",SUMPRODUCT(TRANSPOSE(F555:H555),pass_per_van_by_vptype)*2)</f>
        <v/>
      </c>
      <c r="K555" s="331" t="str" cm="1">
        <f t="array" ref="K555">IF(A555="","",SUMPRODUCT(TRANSPOSE(F555:H555),pass_per_van_by_vptype,rt_miles_avg_by_vanpool_type))</f>
        <v/>
      </c>
    </row>
    <row r="556" spans="1:11" x14ac:dyDescent="0.45">
      <c r="A556" s="331" t="s">
        <v>453</v>
      </c>
      <c r="B556" s="331" t="s">
        <v>453</v>
      </c>
      <c r="C556" s="331" t="s">
        <v>453</v>
      </c>
      <c r="D556" s="331" t="s">
        <v>453</v>
      </c>
      <c r="E556" s="331" t="s">
        <v>453</v>
      </c>
      <c r="F556" s="331" t="str" cm="1">
        <f t="array" aca="1" ref="F556" ca="1">IF($B556="","",IFERROR(INDEX(INDIRECT("vd_emp_"&amp;$A556&amp;"_"&amp;F$1&amp;"_tab"),$B556+1,$C556+1)*IF($A556=2020,1,INDEX(INDIRECT("vd_ml_"&amp;$A556&amp;"_"&amp;F$1&amp;"_tab"),$B556+1,$C556+1)),0))</f>
        <v/>
      </c>
      <c r="G556" s="331" t="str" cm="1">
        <f t="array" aca="1" ref="G556" ca="1">IF($B556="","",IFERROR(INDEX(INDIRECT("vd_emp_"&amp;$A556&amp;"_"&amp;G$1&amp;"_tab"),$B556+1,$C556+1)*IF($A556=2020,1,INDEX(INDIRECT("vd_ml_"&amp;$A556&amp;"_"&amp;G$1&amp;"_tab"),$B556+1,$C556+1)),0))</f>
        <v/>
      </c>
      <c r="H556" s="331" t="str" cm="1">
        <f t="array" aca="1" ref="H556" ca="1">IF($B556="","",IFERROR(INDEX(INDIRECT("vd_emp_"&amp;$A556&amp;"_"&amp;H$1&amp;"_tab"),$B556+1,$C556+1)*IF($A556=2020,1,INDEX(INDIRECT("vd_ml_"&amp;$A556&amp;"_"&amp;H$1&amp;"_tab"),$B556+1,$C556+1)),0))</f>
        <v/>
      </c>
      <c r="I556" s="331" t="str">
        <f ca="1"/>
        <v/>
      </c>
      <c r="J556" s="331" t="str" cm="1">
        <f t="array" ref="J556">IF(A556="","",SUMPRODUCT(TRANSPOSE(F556:H556),pass_per_van_by_vptype)*2)</f>
        <v/>
      </c>
      <c r="K556" s="331" t="str" cm="1">
        <f t="array" ref="K556">IF(A556="","",SUMPRODUCT(TRANSPOSE(F556:H556),pass_per_van_by_vptype,rt_miles_avg_by_vanpool_type))</f>
        <v/>
      </c>
    </row>
    <row r="557" spans="1:11" x14ac:dyDescent="0.45">
      <c r="A557" s="331" t="s">
        <v>453</v>
      </c>
      <c r="B557" s="331" t="s">
        <v>453</v>
      </c>
      <c r="C557" s="331" t="s">
        <v>453</v>
      </c>
      <c r="D557" s="331" t="s">
        <v>453</v>
      </c>
      <c r="E557" s="331" t="s">
        <v>453</v>
      </c>
      <c r="F557" s="331" t="str" cm="1">
        <f t="array" aca="1" ref="F557" ca="1">IF($B557="","",IFERROR(INDEX(INDIRECT("vd_emp_"&amp;$A557&amp;"_"&amp;F$1&amp;"_tab"),$B557+1,$C557+1)*IF($A557=2020,1,INDEX(INDIRECT("vd_ml_"&amp;$A557&amp;"_"&amp;F$1&amp;"_tab"),$B557+1,$C557+1)),0))</f>
        <v/>
      </c>
      <c r="G557" s="331" t="str" cm="1">
        <f t="array" aca="1" ref="G557" ca="1">IF($B557="","",IFERROR(INDEX(INDIRECT("vd_emp_"&amp;$A557&amp;"_"&amp;G$1&amp;"_tab"),$B557+1,$C557+1)*IF($A557=2020,1,INDEX(INDIRECT("vd_ml_"&amp;$A557&amp;"_"&amp;G$1&amp;"_tab"),$B557+1,$C557+1)),0))</f>
        <v/>
      </c>
      <c r="H557" s="331" t="str" cm="1">
        <f t="array" aca="1" ref="H557" ca="1">IF($B557="","",IFERROR(INDEX(INDIRECT("vd_emp_"&amp;$A557&amp;"_"&amp;H$1&amp;"_tab"),$B557+1,$C557+1)*IF($A557=2020,1,INDEX(INDIRECT("vd_ml_"&amp;$A557&amp;"_"&amp;H$1&amp;"_tab"),$B557+1,$C557+1)),0))</f>
        <v/>
      </c>
      <c r="I557" s="331" t="str">
        <f ca="1"/>
        <v/>
      </c>
      <c r="J557" s="331" t="str" cm="1">
        <f t="array" ref="J557">IF(A557="","",SUMPRODUCT(TRANSPOSE(F557:H557),pass_per_van_by_vptype)*2)</f>
        <v/>
      </c>
      <c r="K557" s="331" t="str" cm="1">
        <f t="array" ref="K557">IF(A557="","",SUMPRODUCT(TRANSPOSE(F557:H557),pass_per_van_by_vptype,rt_miles_avg_by_vanpool_type))</f>
        <v/>
      </c>
    </row>
    <row r="558" spans="1:11" x14ac:dyDescent="0.45">
      <c r="A558" s="331" t="s">
        <v>453</v>
      </c>
      <c r="B558" s="331" t="s">
        <v>453</v>
      </c>
      <c r="C558" s="331" t="s">
        <v>453</v>
      </c>
      <c r="D558" s="331" t="s">
        <v>453</v>
      </c>
      <c r="E558" s="331" t="s">
        <v>453</v>
      </c>
      <c r="F558" s="331" t="str" cm="1">
        <f t="array" aca="1" ref="F558" ca="1">IF($B558="","",IFERROR(INDEX(INDIRECT("vd_emp_"&amp;$A558&amp;"_"&amp;F$1&amp;"_tab"),$B558+1,$C558+1)*IF($A558=2020,1,INDEX(INDIRECT("vd_ml_"&amp;$A558&amp;"_"&amp;F$1&amp;"_tab"),$B558+1,$C558+1)),0))</f>
        <v/>
      </c>
      <c r="G558" s="331" t="str" cm="1">
        <f t="array" aca="1" ref="G558" ca="1">IF($B558="","",IFERROR(INDEX(INDIRECT("vd_emp_"&amp;$A558&amp;"_"&amp;G$1&amp;"_tab"),$B558+1,$C558+1)*IF($A558=2020,1,INDEX(INDIRECT("vd_ml_"&amp;$A558&amp;"_"&amp;G$1&amp;"_tab"),$B558+1,$C558+1)),0))</f>
        <v/>
      </c>
      <c r="H558" s="331" t="str" cm="1">
        <f t="array" aca="1" ref="H558" ca="1">IF($B558="","",IFERROR(INDEX(INDIRECT("vd_emp_"&amp;$A558&amp;"_"&amp;H$1&amp;"_tab"),$B558+1,$C558+1)*IF($A558=2020,1,INDEX(INDIRECT("vd_ml_"&amp;$A558&amp;"_"&amp;H$1&amp;"_tab"),$B558+1,$C558+1)),0))</f>
        <v/>
      </c>
      <c r="I558" s="331" t="str">
        <f ca="1"/>
        <v/>
      </c>
      <c r="J558" s="331" t="str" cm="1">
        <f t="array" ref="J558">IF(A558="","",SUMPRODUCT(TRANSPOSE(F558:H558),pass_per_van_by_vptype)*2)</f>
        <v/>
      </c>
      <c r="K558" s="331" t="str" cm="1">
        <f t="array" ref="K558">IF(A558="","",SUMPRODUCT(TRANSPOSE(F558:H558),pass_per_van_by_vptype,rt_miles_avg_by_vanpool_type))</f>
        <v/>
      </c>
    </row>
    <row r="559" spans="1:11" x14ac:dyDescent="0.45">
      <c r="A559" s="331" t="s">
        <v>453</v>
      </c>
      <c r="B559" s="331" t="s">
        <v>453</v>
      </c>
      <c r="C559" s="331" t="s">
        <v>453</v>
      </c>
      <c r="D559" s="331" t="s">
        <v>453</v>
      </c>
      <c r="E559" s="331" t="s">
        <v>453</v>
      </c>
      <c r="F559" s="331" t="str" cm="1">
        <f t="array" aca="1" ref="F559" ca="1">IF($B559="","",IFERROR(INDEX(INDIRECT("vd_emp_"&amp;$A559&amp;"_"&amp;F$1&amp;"_tab"),$B559+1,$C559+1)*IF($A559=2020,1,INDEX(INDIRECT("vd_ml_"&amp;$A559&amp;"_"&amp;F$1&amp;"_tab"),$B559+1,$C559+1)),0))</f>
        <v/>
      </c>
      <c r="G559" s="331" t="str" cm="1">
        <f t="array" aca="1" ref="G559" ca="1">IF($B559="","",IFERROR(INDEX(INDIRECT("vd_emp_"&amp;$A559&amp;"_"&amp;G$1&amp;"_tab"),$B559+1,$C559+1)*IF($A559=2020,1,INDEX(INDIRECT("vd_ml_"&amp;$A559&amp;"_"&amp;G$1&amp;"_tab"),$B559+1,$C559+1)),0))</f>
        <v/>
      </c>
      <c r="H559" s="331" t="str" cm="1">
        <f t="array" aca="1" ref="H559" ca="1">IF($B559="","",IFERROR(INDEX(INDIRECT("vd_emp_"&amp;$A559&amp;"_"&amp;H$1&amp;"_tab"),$B559+1,$C559+1)*IF($A559=2020,1,INDEX(INDIRECT("vd_ml_"&amp;$A559&amp;"_"&amp;H$1&amp;"_tab"),$B559+1,$C559+1)),0))</f>
        <v/>
      </c>
      <c r="I559" s="331" t="str">
        <f ca="1"/>
        <v/>
      </c>
      <c r="J559" s="331" t="str" cm="1">
        <f t="array" ref="J559">IF(A559="","",SUMPRODUCT(TRANSPOSE(F559:H559),pass_per_van_by_vptype)*2)</f>
        <v/>
      </c>
      <c r="K559" s="331" t="str" cm="1">
        <f t="array" ref="K559">IF(A559="","",SUMPRODUCT(TRANSPOSE(F559:H559),pass_per_van_by_vptype,rt_miles_avg_by_vanpool_type))</f>
        <v/>
      </c>
    </row>
    <row r="560" spans="1:11" x14ac:dyDescent="0.45">
      <c r="A560" s="331" t="s">
        <v>453</v>
      </c>
      <c r="B560" s="331" t="s">
        <v>453</v>
      </c>
      <c r="C560" s="331" t="s">
        <v>453</v>
      </c>
      <c r="D560" s="331" t="s">
        <v>453</v>
      </c>
      <c r="E560" s="331" t="s">
        <v>453</v>
      </c>
      <c r="F560" s="331" t="str" cm="1">
        <f t="array" aca="1" ref="F560" ca="1">IF($B560="","",IFERROR(INDEX(INDIRECT("vd_emp_"&amp;$A560&amp;"_"&amp;F$1&amp;"_tab"),$B560+1,$C560+1)*IF($A560=2020,1,INDEX(INDIRECT("vd_ml_"&amp;$A560&amp;"_"&amp;F$1&amp;"_tab"),$B560+1,$C560+1)),0))</f>
        <v/>
      </c>
      <c r="G560" s="331" t="str" cm="1">
        <f t="array" aca="1" ref="G560" ca="1">IF($B560="","",IFERROR(INDEX(INDIRECT("vd_emp_"&amp;$A560&amp;"_"&amp;G$1&amp;"_tab"),$B560+1,$C560+1)*IF($A560=2020,1,INDEX(INDIRECT("vd_ml_"&amp;$A560&amp;"_"&amp;G$1&amp;"_tab"),$B560+1,$C560+1)),0))</f>
        <v/>
      </c>
      <c r="H560" s="331" t="str" cm="1">
        <f t="array" aca="1" ref="H560" ca="1">IF($B560="","",IFERROR(INDEX(INDIRECT("vd_emp_"&amp;$A560&amp;"_"&amp;H$1&amp;"_tab"),$B560+1,$C560+1)*IF($A560=2020,1,INDEX(INDIRECT("vd_ml_"&amp;$A560&amp;"_"&amp;H$1&amp;"_tab"),$B560+1,$C560+1)),0))</f>
        <v/>
      </c>
      <c r="I560" s="331" t="str">
        <f ca="1"/>
        <v/>
      </c>
      <c r="J560" s="331" t="str" cm="1">
        <f t="array" ref="J560">IF(A560="","",SUMPRODUCT(TRANSPOSE(F560:H560),pass_per_van_by_vptype)*2)</f>
        <v/>
      </c>
      <c r="K560" s="331" t="str" cm="1">
        <f t="array" ref="K560">IF(A560="","",SUMPRODUCT(TRANSPOSE(F560:H560),pass_per_van_by_vptype,rt_miles_avg_by_vanpool_type))</f>
        <v/>
      </c>
    </row>
    <row r="561" spans="1:11" x14ac:dyDescent="0.45">
      <c r="A561" s="331" t="s">
        <v>453</v>
      </c>
      <c r="B561" s="331" t="s">
        <v>453</v>
      </c>
      <c r="C561" s="331" t="s">
        <v>453</v>
      </c>
      <c r="D561" s="331" t="s">
        <v>453</v>
      </c>
      <c r="E561" s="331" t="s">
        <v>453</v>
      </c>
      <c r="F561" s="331" t="str" cm="1">
        <f t="array" aca="1" ref="F561" ca="1">IF($B561="","",IFERROR(INDEX(INDIRECT("vd_emp_"&amp;$A561&amp;"_"&amp;F$1&amp;"_tab"),$B561+1,$C561+1)*IF($A561=2020,1,INDEX(INDIRECT("vd_ml_"&amp;$A561&amp;"_"&amp;F$1&amp;"_tab"),$B561+1,$C561+1)),0))</f>
        <v/>
      </c>
      <c r="G561" s="331" t="str" cm="1">
        <f t="array" aca="1" ref="G561" ca="1">IF($B561="","",IFERROR(INDEX(INDIRECT("vd_emp_"&amp;$A561&amp;"_"&amp;G$1&amp;"_tab"),$B561+1,$C561+1)*IF($A561=2020,1,INDEX(INDIRECT("vd_ml_"&amp;$A561&amp;"_"&amp;G$1&amp;"_tab"),$B561+1,$C561+1)),0))</f>
        <v/>
      </c>
      <c r="H561" s="331" t="str" cm="1">
        <f t="array" aca="1" ref="H561" ca="1">IF($B561="","",IFERROR(INDEX(INDIRECT("vd_emp_"&amp;$A561&amp;"_"&amp;H$1&amp;"_tab"),$B561+1,$C561+1)*IF($A561=2020,1,INDEX(INDIRECT("vd_ml_"&amp;$A561&amp;"_"&amp;H$1&amp;"_tab"),$B561+1,$C561+1)),0))</f>
        <v/>
      </c>
      <c r="I561" s="331" t="str">
        <f ca="1"/>
        <v/>
      </c>
      <c r="J561" s="331" t="str" cm="1">
        <f t="array" ref="J561">IF(A561="","",SUMPRODUCT(TRANSPOSE(F561:H561),pass_per_van_by_vptype)*2)</f>
        <v/>
      </c>
      <c r="K561" s="331" t="str" cm="1">
        <f t="array" ref="K561">IF(A561="","",SUMPRODUCT(TRANSPOSE(F561:H561),pass_per_van_by_vptype,rt_miles_avg_by_vanpool_type))</f>
        <v/>
      </c>
    </row>
    <row r="562" spans="1:11" x14ac:dyDescent="0.45">
      <c r="A562" s="331" t="s">
        <v>453</v>
      </c>
      <c r="B562" s="331" t="s">
        <v>453</v>
      </c>
      <c r="C562" s="331" t="s">
        <v>453</v>
      </c>
      <c r="D562" s="331" t="s">
        <v>453</v>
      </c>
      <c r="E562" s="331" t="s">
        <v>453</v>
      </c>
      <c r="F562" s="331" t="str" cm="1">
        <f t="array" aca="1" ref="F562" ca="1">IF($B562="","",IFERROR(INDEX(INDIRECT("vd_emp_"&amp;$A562&amp;"_"&amp;F$1&amp;"_tab"),$B562+1,$C562+1)*IF($A562=2020,1,INDEX(INDIRECT("vd_ml_"&amp;$A562&amp;"_"&amp;F$1&amp;"_tab"),$B562+1,$C562+1)),0))</f>
        <v/>
      </c>
      <c r="G562" s="331" t="str" cm="1">
        <f t="array" aca="1" ref="G562" ca="1">IF($B562="","",IFERROR(INDEX(INDIRECT("vd_emp_"&amp;$A562&amp;"_"&amp;G$1&amp;"_tab"),$B562+1,$C562+1)*IF($A562=2020,1,INDEX(INDIRECT("vd_ml_"&amp;$A562&amp;"_"&amp;G$1&amp;"_tab"),$B562+1,$C562+1)),0))</f>
        <v/>
      </c>
      <c r="H562" s="331" t="str" cm="1">
        <f t="array" aca="1" ref="H562" ca="1">IF($B562="","",IFERROR(INDEX(INDIRECT("vd_emp_"&amp;$A562&amp;"_"&amp;H$1&amp;"_tab"),$B562+1,$C562+1)*IF($A562=2020,1,INDEX(INDIRECT("vd_ml_"&amp;$A562&amp;"_"&amp;H$1&amp;"_tab"),$B562+1,$C562+1)),0))</f>
        <v/>
      </c>
      <c r="I562" s="331" t="str">
        <f ca="1"/>
        <v/>
      </c>
      <c r="J562" s="331" t="str" cm="1">
        <f t="array" ref="J562">IF(A562="","",SUMPRODUCT(TRANSPOSE(F562:H562),pass_per_van_by_vptype)*2)</f>
        <v/>
      </c>
      <c r="K562" s="331" t="str" cm="1">
        <f t="array" ref="K562">IF(A562="","",SUMPRODUCT(TRANSPOSE(F562:H562),pass_per_van_by_vptype,rt_miles_avg_by_vanpool_type))</f>
        <v/>
      </c>
    </row>
    <row r="563" spans="1:11" x14ac:dyDescent="0.45">
      <c r="A563" s="331" t="s">
        <v>453</v>
      </c>
      <c r="B563" s="331" t="s">
        <v>453</v>
      </c>
      <c r="C563" s="331" t="s">
        <v>453</v>
      </c>
      <c r="D563" s="331" t="s">
        <v>453</v>
      </c>
      <c r="E563" s="331" t="s">
        <v>453</v>
      </c>
      <c r="F563" s="331" t="str" cm="1">
        <f t="array" aca="1" ref="F563" ca="1">IF($B563="","",IFERROR(INDEX(INDIRECT("vd_emp_"&amp;$A563&amp;"_"&amp;F$1&amp;"_tab"),$B563+1,$C563+1)*IF($A563=2020,1,INDEX(INDIRECT("vd_ml_"&amp;$A563&amp;"_"&amp;F$1&amp;"_tab"),$B563+1,$C563+1)),0))</f>
        <v/>
      </c>
      <c r="G563" s="331" t="str" cm="1">
        <f t="array" aca="1" ref="G563" ca="1">IF($B563="","",IFERROR(INDEX(INDIRECT("vd_emp_"&amp;$A563&amp;"_"&amp;G$1&amp;"_tab"),$B563+1,$C563+1)*IF($A563=2020,1,INDEX(INDIRECT("vd_ml_"&amp;$A563&amp;"_"&amp;G$1&amp;"_tab"),$B563+1,$C563+1)),0))</f>
        <v/>
      </c>
      <c r="H563" s="331" t="str" cm="1">
        <f t="array" aca="1" ref="H563" ca="1">IF($B563="","",IFERROR(INDEX(INDIRECT("vd_emp_"&amp;$A563&amp;"_"&amp;H$1&amp;"_tab"),$B563+1,$C563+1)*IF($A563=2020,1,INDEX(INDIRECT("vd_ml_"&amp;$A563&amp;"_"&amp;H$1&amp;"_tab"),$B563+1,$C563+1)),0))</f>
        <v/>
      </c>
      <c r="I563" s="331" t="str">
        <f ca="1"/>
        <v/>
      </c>
      <c r="J563" s="331" t="str" cm="1">
        <f t="array" ref="J563">IF(A563="","",SUMPRODUCT(TRANSPOSE(F563:H563),pass_per_van_by_vptype)*2)</f>
        <v/>
      </c>
      <c r="K563" s="331" t="str" cm="1">
        <f t="array" ref="K563">IF(A563="","",SUMPRODUCT(TRANSPOSE(F563:H563),pass_per_van_by_vptype,rt_miles_avg_by_vanpool_type))</f>
        <v/>
      </c>
    </row>
    <row r="564" spans="1:11" x14ac:dyDescent="0.45">
      <c r="A564" s="331" t="s">
        <v>453</v>
      </c>
      <c r="B564" s="331" t="s">
        <v>453</v>
      </c>
      <c r="C564" s="331" t="s">
        <v>453</v>
      </c>
      <c r="D564" s="331" t="s">
        <v>453</v>
      </c>
      <c r="E564" s="331" t="s">
        <v>453</v>
      </c>
      <c r="F564" s="331" t="str" cm="1">
        <f t="array" aca="1" ref="F564" ca="1">IF($B564="","",IFERROR(INDEX(INDIRECT("vd_emp_"&amp;$A564&amp;"_"&amp;F$1&amp;"_tab"),$B564+1,$C564+1)*IF($A564=2020,1,INDEX(INDIRECT("vd_ml_"&amp;$A564&amp;"_"&amp;F$1&amp;"_tab"),$B564+1,$C564+1)),0))</f>
        <v/>
      </c>
      <c r="G564" s="331" t="str" cm="1">
        <f t="array" aca="1" ref="G564" ca="1">IF($B564="","",IFERROR(INDEX(INDIRECT("vd_emp_"&amp;$A564&amp;"_"&amp;G$1&amp;"_tab"),$B564+1,$C564+1)*IF($A564=2020,1,INDEX(INDIRECT("vd_ml_"&amp;$A564&amp;"_"&amp;G$1&amp;"_tab"),$B564+1,$C564+1)),0))</f>
        <v/>
      </c>
      <c r="H564" s="331" t="str" cm="1">
        <f t="array" aca="1" ref="H564" ca="1">IF($B564="","",IFERROR(INDEX(INDIRECT("vd_emp_"&amp;$A564&amp;"_"&amp;H$1&amp;"_tab"),$B564+1,$C564+1)*IF($A564=2020,1,INDEX(INDIRECT("vd_ml_"&amp;$A564&amp;"_"&amp;H$1&amp;"_tab"),$B564+1,$C564+1)),0))</f>
        <v/>
      </c>
      <c r="I564" s="331" t="str">
        <f ca="1"/>
        <v/>
      </c>
      <c r="J564" s="331" t="str" cm="1">
        <f t="array" ref="J564">IF(A564="","",SUMPRODUCT(TRANSPOSE(F564:H564),pass_per_van_by_vptype)*2)</f>
        <v/>
      </c>
      <c r="K564" s="331" t="str" cm="1">
        <f t="array" ref="K564">IF(A564="","",SUMPRODUCT(TRANSPOSE(F564:H564),pass_per_van_by_vptype,rt_miles_avg_by_vanpool_type))</f>
        <v/>
      </c>
    </row>
    <row r="565" spans="1:11" x14ac:dyDescent="0.45">
      <c r="A565" s="331" t="s">
        <v>453</v>
      </c>
      <c r="B565" s="331" t="s">
        <v>453</v>
      </c>
      <c r="C565" s="331" t="s">
        <v>453</v>
      </c>
      <c r="D565" s="331" t="s">
        <v>453</v>
      </c>
      <c r="E565" s="331" t="s">
        <v>453</v>
      </c>
      <c r="F565" s="331" t="str" cm="1">
        <f t="array" aca="1" ref="F565" ca="1">IF($B565="","",IFERROR(INDEX(INDIRECT("vd_emp_"&amp;$A565&amp;"_"&amp;F$1&amp;"_tab"),$B565+1,$C565+1)*IF($A565=2020,1,INDEX(INDIRECT("vd_ml_"&amp;$A565&amp;"_"&amp;F$1&amp;"_tab"),$B565+1,$C565+1)),0))</f>
        <v/>
      </c>
      <c r="G565" s="331" t="str" cm="1">
        <f t="array" aca="1" ref="G565" ca="1">IF($B565="","",IFERROR(INDEX(INDIRECT("vd_emp_"&amp;$A565&amp;"_"&amp;G$1&amp;"_tab"),$B565+1,$C565+1)*IF($A565=2020,1,INDEX(INDIRECT("vd_ml_"&amp;$A565&amp;"_"&amp;G$1&amp;"_tab"),$B565+1,$C565+1)),0))</f>
        <v/>
      </c>
      <c r="H565" s="331" t="str" cm="1">
        <f t="array" aca="1" ref="H565" ca="1">IF($B565="","",IFERROR(INDEX(INDIRECT("vd_emp_"&amp;$A565&amp;"_"&amp;H$1&amp;"_tab"),$B565+1,$C565+1)*IF($A565=2020,1,INDEX(INDIRECT("vd_ml_"&amp;$A565&amp;"_"&amp;H$1&amp;"_tab"),$B565+1,$C565+1)),0))</f>
        <v/>
      </c>
      <c r="I565" s="331" t="str">
        <f ca="1"/>
        <v/>
      </c>
      <c r="J565" s="331" t="str" cm="1">
        <f t="array" ref="J565">IF(A565="","",SUMPRODUCT(TRANSPOSE(F565:H565),pass_per_van_by_vptype)*2)</f>
        <v/>
      </c>
      <c r="K565" s="331" t="str" cm="1">
        <f t="array" ref="K565">IF(A565="","",SUMPRODUCT(TRANSPOSE(F565:H565),pass_per_van_by_vptype,rt_miles_avg_by_vanpool_type))</f>
        <v/>
      </c>
    </row>
    <row r="566" spans="1:11" x14ac:dyDescent="0.45">
      <c r="A566" s="331" t="s">
        <v>453</v>
      </c>
      <c r="B566" s="331" t="s">
        <v>453</v>
      </c>
      <c r="C566" s="331" t="s">
        <v>453</v>
      </c>
      <c r="D566" s="331" t="s">
        <v>453</v>
      </c>
      <c r="E566" s="331" t="s">
        <v>453</v>
      </c>
      <c r="F566" s="331" t="str" cm="1">
        <f t="array" aca="1" ref="F566" ca="1">IF($B566="","",IFERROR(INDEX(INDIRECT("vd_emp_"&amp;$A566&amp;"_"&amp;F$1&amp;"_tab"),$B566+1,$C566+1)*IF($A566=2020,1,INDEX(INDIRECT("vd_ml_"&amp;$A566&amp;"_"&amp;F$1&amp;"_tab"),$B566+1,$C566+1)),0))</f>
        <v/>
      </c>
      <c r="G566" s="331" t="str" cm="1">
        <f t="array" aca="1" ref="G566" ca="1">IF($B566="","",IFERROR(INDEX(INDIRECT("vd_emp_"&amp;$A566&amp;"_"&amp;G$1&amp;"_tab"),$B566+1,$C566+1)*IF($A566=2020,1,INDEX(INDIRECT("vd_ml_"&amp;$A566&amp;"_"&amp;G$1&amp;"_tab"),$B566+1,$C566+1)),0))</f>
        <v/>
      </c>
      <c r="H566" s="331" t="str" cm="1">
        <f t="array" aca="1" ref="H566" ca="1">IF($B566="","",IFERROR(INDEX(INDIRECT("vd_emp_"&amp;$A566&amp;"_"&amp;H$1&amp;"_tab"),$B566+1,$C566+1)*IF($A566=2020,1,INDEX(INDIRECT("vd_ml_"&amp;$A566&amp;"_"&amp;H$1&amp;"_tab"),$B566+1,$C566+1)),0))</f>
        <v/>
      </c>
      <c r="I566" s="331" t="str">
        <f ca="1"/>
        <v/>
      </c>
      <c r="J566" s="331" t="str" cm="1">
        <f t="array" ref="J566">IF(A566="","",SUMPRODUCT(TRANSPOSE(F566:H566),pass_per_van_by_vptype)*2)</f>
        <v/>
      </c>
      <c r="K566" s="331" t="str" cm="1">
        <f t="array" ref="K566">IF(A566="","",SUMPRODUCT(TRANSPOSE(F566:H566),pass_per_van_by_vptype,rt_miles_avg_by_vanpool_type))</f>
        <v/>
      </c>
    </row>
    <row r="567" spans="1:11" x14ac:dyDescent="0.45">
      <c r="A567" s="331" t="s">
        <v>453</v>
      </c>
      <c r="B567" s="331" t="s">
        <v>453</v>
      </c>
      <c r="C567" s="331" t="s">
        <v>453</v>
      </c>
      <c r="D567" s="331" t="s">
        <v>453</v>
      </c>
      <c r="E567" s="331" t="s">
        <v>453</v>
      </c>
      <c r="F567" s="331" t="str" cm="1">
        <f t="array" aca="1" ref="F567" ca="1">IF($B567="","",IFERROR(INDEX(INDIRECT("vd_emp_"&amp;$A567&amp;"_"&amp;F$1&amp;"_tab"),$B567+1,$C567+1)*IF($A567=2020,1,INDEX(INDIRECT("vd_ml_"&amp;$A567&amp;"_"&amp;F$1&amp;"_tab"),$B567+1,$C567+1)),0))</f>
        <v/>
      </c>
      <c r="G567" s="331" t="str" cm="1">
        <f t="array" aca="1" ref="G567" ca="1">IF($B567="","",IFERROR(INDEX(INDIRECT("vd_emp_"&amp;$A567&amp;"_"&amp;G$1&amp;"_tab"),$B567+1,$C567+1)*IF($A567=2020,1,INDEX(INDIRECT("vd_ml_"&amp;$A567&amp;"_"&amp;G$1&amp;"_tab"),$B567+1,$C567+1)),0))</f>
        <v/>
      </c>
      <c r="H567" s="331" t="str" cm="1">
        <f t="array" aca="1" ref="H567" ca="1">IF($B567="","",IFERROR(INDEX(INDIRECT("vd_emp_"&amp;$A567&amp;"_"&amp;H$1&amp;"_tab"),$B567+1,$C567+1)*IF($A567=2020,1,INDEX(INDIRECT("vd_ml_"&amp;$A567&amp;"_"&amp;H$1&amp;"_tab"),$B567+1,$C567+1)),0))</f>
        <v/>
      </c>
      <c r="I567" s="331" t="str">
        <f ca="1"/>
        <v/>
      </c>
      <c r="J567" s="331" t="str" cm="1">
        <f t="array" ref="J567">IF(A567="","",SUMPRODUCT(TRANSPOSE(F567:H567),pass_per_van_by_vptype)*2)</f>
        <v/>
      </c>
      <c r="K567" s="331" t="str" cm="1">
        <f t="array" ref="K567">IF(A567="","",SUMPRODUCT(TRANSPOSE(F567:H567),pass_per_van_by_vptype,rt_miles_avg_by_vanpool_type))</f>
        <v/>
      </c>
    </row>
    <row r="568" spans="1:11" x14ac:dyDescent="0.45">
      <c r="A568" s="331" t="s">
        <v>453</v>
      </c>
      <c r="B568" s="331" t="s">
        <v>453</v>
      </c>
      <c r="C568" s="331" t="s">
        <v>453</v>
      </c>
      <c r="D568" s="331" t="s">
        <v>453</v>
      </c>
      <c r="E568" s="331" t="s">
        <v>453</v>
      </c>
      <c r="F568" s="331" t="str" cm="1">
        <f t="array" aca="1" ref="F568" ca="1">IF($B568="","",IFERROR(INDEX(INDIRECT("vd_emp_"&amp;$A568&amp;"_"&amp;F$1&amp;"_tab"),$B568+1,$C568+1)*IF($A568=2020,1,INDEX(INDIRECT("vd_ml_"&amp;$A568&amp;"_"&amp;F$1&amp;"_tab"),$B568+1,$C568+1)),0))</f>
        <v/>
      </c>
      <c r="G568" s="331" t="str" cm="1">
        <f t="array" aca="1" ref="G568" ca="1">IF($B568="","",IFERROR(INDEX(INDIRECT("vd_emp_"&amp;$A568&amp;"_"&amp;G$1&amp;"_tab"),$B568+1,$C568+1)*IF($A568=2020,1,INDEX(INDIRECT("vd_ml_"&amp;$A568&amp;"_"&amp;G$1&amp;"_tab"),$B568+1,$C568+1)),0))</f>
        <v/>
      </c>
      <c r="H568" s="331" t="str" cm="1">
        <f t="array" aca="1" ref="H568" ca="1">IF($B568="","",IFERROR(INDEX(INDIRECT("vd_emp_"&amp;$A568&amp;"_"&amp;H$1&amp;"_tab"),$B568+1,$C568+1)*IF($A568=2020,1,INDEX(INDIRECT("vd_ml_"&amp;$A568&amp;"_"&amp;H$1&amp;"_tab"),$B568+1,$C568+1)),0))</f>
        <v/>
      </c>
      <c r="I568" s="331" t="str">
        <f ca="1"/>
        <v/>
      </c>
      <c r="J568" s="331" t="str" cm="1">
        <f t="array" ref="J568">IF(A568="","",SUMPRODUCT(TRANSPOSE(F568:H568),pass_per_van_by_vptype)*2)</f>
        <v/>
      </c>
      <c r="K568" s="331" t="str" cm="1">
        <f t="array" ref="K568">IF(A568="","",SUMPRODUCT(TRANSPOSE(F568:H568),pass_per_van_by_vptype,rt_miles_avg_by_vanpool_type))</f>
        <v/>
      </c>
    </row>
    <row r="569" spans="1:11" x14ac:dyDescent="0.45">
      <c r="A569" s="331" t="s">
        <v>453</v>
      </c>
      <c r="B569" s="331" t="s">
        <v>453</v>
      </c>
      <c r="C569" s="331" t="s">
        <v>453</v>
      </c>
      <c r="D569" s="331" t="s">
        <v>453</v>
      </c>
      <c r="E569" s="331" t="s">
        <v>453</v>
      </c>
      <c r="F569" s="331" t="str" cm="1">
        <f t="array" aca="1" ref="F569" ca="1">IF($B569="","",IFERROR(INDEX(INDIRECT("vd_emp_"&amp;$A569&amp;"_"&amp;F$1&amp;"_tab"),$B569+1,$C569+1)*IF($A569=2020,1,INDEX(INDIRECT("vd_ml_"&amp;$A569&amp;"_"&amp;F$1&amp;"_tab"),$B569+1,$C569+1)),0))</f>
        <v/>
      </c>
      <c r="G569" s="331" t="str" cm="1">
        <f t="array" aca="1" ref="G569" ca="1">IF($B569="","",IFERROR(INDEX(INDIRECT("vd_emp_"&amp;$A569&amp;"_"&amp;G$1&amp;"_tab"),$B569+1,$C569+1)*IF($A569=2020,1,INDEX(INDIRECT("vd_ml_"&amp;$A569&amp;"_"&amp;G$1&amp;"_tab"),$B569+1,$C569+1)),0))</f>
        <v/>
      </c>
      <c r="H569" s="331" t="str" cm="1">
        <f t="array" aca="1" ref="H569" ca="1">IF($B569="","",IFERROR(INDEX(INDIRECT("vd_emp_"&amp;$A569&amp;"_"&amp;H$1&amp;"_tab"),$B569+1,$C569+1)*IF($A569=2020,1,INDEX(INDIRECT("vd_ml_"&amp;$A569&amp;"_"&amp;H$1&amp;"_tab"),$B569+1,$C569+1)),0))</f>
        <v/>
      </c>
      <c r="I569" s="331" t="str">
        <f ca="1"/>
        <v/>
      </c>
      <c r="J569" s="331" t="str" cm="1">
        <f t="array" ref="J569">IF(A569="","",SUMPRODUCT(TRANSPOSE(F569:H569),pass_per_van_by_vptype)*2)</f>
        <v/>
      </c>
      <c r="K569" s="331" t="str" cm="1">
        <f t="array" ref="K569">IF(A569="","",SUMPRODUCT(TRANSPOSE(F569:H569),pass_per_van_by_vptype,rt_miles_avg_by_vanpool_type))</f>
        <v/>
      </c>
    </row>
    <row r="570" spans="1:11" x14ac:dyDescent="0.45">
      <c r="A570" s="331" t="s">
        <v>453</v>
      </c>
      <c r="B570" s="331" t="s">
        <v>453</v>
      </c>
      <c r="C570" s="331" t="s">
        <v>453</v>
      </c>
      <c r="D570" s="331" t="s">
        <v>453</v>
      </c>
      <c r="E570" s="331" t="s">
        <v>453</v>
      </c>
      <c r="F570" s="331" t="str" cm="1">
        <f t="array" aca="1" ref="F570" ca="1">IF($B570="","",IFERROR(INDEX(INDIRECT("vd_emp_"&amp;$A570&amp;"_"&amp;F$1&amp;"_tab"),$B570+1,$C570+1)*IF($A570=2020,1,INDEX(INDIRECT("vd_ml_"&amp;$A570&amp;"_"&amp;F$1&amp;"_tab"),$B570+1,$C570+1)),0))</f>
        <v/>
      </c>
      <c r="G570" s="331" t="str" cm="1">
        <f t="array" aca="1" ref="G570" ca="1">IF($B570="","",IFERROR(INDEX(INDIRECT("vd_emp_"&amp;$A570&amp;"_"&amp;G$1&amp;"_tab"),$B570+1,$C570+1)*IF($A570=2020,1,INDEX(INDIRECT("vd_ml_"&amp;$A570&amp;"_"&amp;G$1&amp;"_tab"),$B570+1,$C570+1)),0))</f>
        <v/>
      </c>
      <c r="H570" s="331" t="str" cm="1">
        <f t="array" aca="1" ref="H570" ca="1">IF($B570="","",IFERROR(INDEX(INDIRECT("vd_emp_"&amp;$A570&amp;"_"&amp;H$1&amp;"_tab"),$B570+1,$C570+1)*IF($A570=2020,1,INDEX(INDIRECT("vd_ml_"&amp;$A570&amp;"_"&amp;H$1&amp;"_tab"),$B570+1,$C570+1)),0))</f>
        <v/>
      </c>
      <c r="I570" s="331" t="str">
        <f ca="1"/>
        <v/>
      </c>
      <c r="J570" s="331" t="str" cm="1">
        <f t="array" ref="J570">IF(A570="","",SUMPRODUCT(TRANSPOSE(F570:H570),pass_per_van_by_vptype)*2)</f>
        <v/>
      </c>
      <c r="K570" s="331" t="str" cm="1">
        <f t="array" ref="K570">IF(A570="","",SUMPRODUCT(TRANSPOSE(F570:H570),pass_per_van_by_vptype,rt_miles_avg_by_vanpool_type))</f>
        <v/>
      </c>
    </row>
    <row r="571" spans="1:11" x14ac:dyDescent="0.45">
      <c r="A571" s="331" t="s">
        <v>453</v>
      </c>
      <c r="B571" s="331" t="s">
        <v>453</v>
      </c>
      <c r="C571" s="331" t="s">
        <v>453</v>
      </c>
      <c r="D571" s="331" t="s">
        <v>453</v>
      </c>
      <c r="E571" s="331" t="s">
        <v>453</v>
      </c>
      <c r="F571" s="331" t="str" cm="1">
        <f t="array" aca="1" ref="F571" ca="1">IF($B571="","",IFERROR(INDEX(INDIRECT("vd_emp_"&amp;$A571&amp;"_"&amp;F$1&amp;"_tab"),$B571+1,$C571+1)*IF($A571=2020,1,INDEX(INDIRECT("vd_ml_"&amp;$A571&amp;"_"&amp;F$1&amp;"_tab"),$B571+1,$C571+1)),0))</f>
        <v/>
      </c>
      <c r="G571" s="331" t="str" cm="1">
        <f t="array" aca="1" ref="G571" ca="1">IF($B571="","",IFERROR(INDEX(INDIRECT("vd_emp_"&amp;$A571&amp;"_"&amp;G$1&amp;"_tab"),$B571+1,$C571+1)*IF($A571=2020,1,INDEX(INDIRECT("vd_ml_"&amp;$A571&amp;"_"&amp;G$1&amp;"_tab"),$B571+1,$C571+1)),0))</f>
        <v/>
      </c>
      <c r="H571" s="331" t="str" cm="1">
        <f t="array" aca="1" ref="H571" ca="1">IF($B571="","",IFERROR(INDEX(INDIRECT("vd_emp_"&amp;$A571&amp;"_"&amp;H$1&amp;"_tab"),$B571+1,$C571+1)*IF($A571=2020,1,INDEX(INDIRECT("vd_ml_"&amp;$A571&amp;"_"&amp;H$1&amp;"_tab"),$B571+1,$C571+1)),0))</f>
        <v/>
      </c>
      <c r="I571" s="331" t="str">
        <f ca="1"/>
        <v/>
      </c>
      <c r="J571" s="331" t="str" cm="1">
        <f t="array" ref="J571">IF(A571="","",SUMPRODUCT(TRANSPOSE(F571:H571),pass_per_van_by_vptype)*2)</f>
        <v/>
      </c>
      <c r="K571" s="331" t="str" cm="1">
        <f t="array" ref="K571">IF(A571="","",SUMPRODUCT(TRANSPOSE(F571:H571),pass_per_van_by_vptype,rt_miles_avg_by_vanpool_type))</f>
        <v/>
      </c>
    </row>
    <row r="572" spans="1:11" x14ac:dyDescent="0.45">
      <c r="A572" s="331" t="s">
        <v>453</v>
      </c>
      <c r="B572" s="331" t="s">
        <v>453</v>
      </c>
      <c r="C572" s="331" t="s">
        <v>453</v>
      </c>
      <c r="D572" s="331" t="s">
        <v>453</v>
      </c>
      <c r="E572" s="331" t="s">
        <v>453</v>
      </c>
      <c r="F572" s="331" t="str" cm="1">
        <f t="array" aca="1" ref="F572" ca="1">IF($B572="","",IFERROR(INDEX(INDIRECT("vd_emp_"&amp;$A572&amp;"_"&amp;F$1&amp;"_tab"),$B572+1,$C572+1)*IF($A572=2020,1,INDEX(INDIRECT("vd_ml_"&amp;$A572&amp;"_"&amp;F$1&amp;"_tab"),$B572+1,$C572+1)),0))</f>
        <v/>
      </c>
      <c r="G572" s="331" t="str" cm="1">
        <f t="array" aca="1" ref="G572" ca="1">IF($B572="","",IFERROR(INDEX(INDIRECT("vd_emp_"&amp;$A572&amp;"_"&amp;G$1&amp;"_tab"),$B572+1,$C572+1)*IF($A572=2020,1,INDEX(INDIRECT("vd_ml_"&amp;$A572&amp;"_"&amp;G$1&amp;"_tab"),$B572+1,$C572+1)),0))</f>
        <v/>
      </c>
      <c r="H572" s="331" t="str" cm="1">
        <f t="array" aca="1" ref="H572" ca="1">IF($B572="","",IFERROR(INDEX(INDIRECT("vd_emp_"&amp;$A572&amp;"_"&amp;H$1&amp;"_tab"),$B572+1,$C572+1)*IF($A572=2020,1,INDEX(INDIRECT("vd_ml_"&amp;$A572&amp;"_"&amp;H$1&amp;"_tab"),$B572+1,$C572+1)),0))</f>
        <v/>
      </c>
      <c r="I572" s="331" t="str">
        <f ca="1"/>
        <v/>
      </c>
      <c r="J572" s="331" t="str" cm="1">
        <f t="array" ref="J572">IF(A572="","",SUMPRODUCT(TRANSPOSE(F572:H572),pass_per_van_by_vptype)*2)</f>
        <v/>
      </c>
      <c r="K572" s="331" t="str" cm="1">
        <f t="array" ref="K572">IF(A572="","",SUMPRODUCT(TRANSPOSE(F572:H572),pass_per_van_by_vptype,rt_miles_avg_by_vanpool_type))</f>
        <v/>
      </c>
    </row>
    <row r="573" spans="1:11" x14ac:dyDescent="0.45">
      <c r="A573" s="331" t="s">
        <v>453</v>
      </c>
      <c r="B573" s="331" t="s">
        <v>453</v>
      </c>
      <c r="C573" s="331" t="s">
        <v>453</v>
      </c>
      <c r="D573" s="331" t="s">
        <v>453</v>
      </c>
      <c r="E573" s="331" t="s">
        <v>453</v>
      </c>
      <c r="F573" s="331" t="str" cm="1">
        <f t="array" aca="1" ref="F573" ca="1">IF($B573="","",IFERROR(INDEX(INDIRECT("vd_emp_"&amp;$A573&amp;"_"&amp;F$1&amp;"_tab"),$B573+1,$C573+1)*IF($A573=2020,1,INDEX(INDIRECT("vd_ml_"&amp;$A573&amp;"_"&amp;F$1&amp;"_tab"),$B573+1,$C573+1)),0))</f>
        <v/>
      </c>
      <c r="G573" s="331" t="str" cm="1">
        <f t="array" aca="1" ref="G573" ca="1">IF($B573="","",IFERROR(INDEX(INDIRECT("vd_emp_"&amp;$A573&amp;"_"&amp;G$1&amp;"_tab"),$B573+1,$C573+1)*IF($A573=2020,1,INDEX(INDIRECT("vd_ml_"&amp;$A573&amp;"_"&amp;G$1&amp;"_tab"),$B573+1,$C573+1)),0))</f>
        <v/>
      </c>
      <c r="H573" s="331" t="str" cm="1">
        <f t="array" aca="1" ref="H573" ca="1">IF($B573="","",IFERROR(INDEX(INDIRECT("vd_emp_"&amp;$A573&amp;"_"&amp;H$1&amp;"_tab"),$B573+1,$C573+1)*IF($A573=2020,1,INDEX(INDIRECT("vd_ml_"&amp;$A573&amp;"_"&amp;H$1&amp;"_tab"),$B573+1,$C573+1)),0))</f>
        <v/>
      </c>
      <c r="I573" s="331" t="str">
        <f ca="1"/>
        <v/>
      </c>
      <c r="J573" s="331" t="str" cm="1">
        <f t="array" ref="J573">IF(A573="","",SUMPRODUCT(TRANSPOSE(F573:H573),pass_per_van_by_vptype)*2)</f>
        <v/>
      </c>
      <c r="K573" s="331" t="str" cm="1">
        <f t="array" ref="K573">IF(A573="","",SUMPRODUCT(TRANSPOSE(F573:H573),pass_per_van_by_vptype,rt_miles_avg_by_vanpool_type))</f>
        <v/>
      </c>
    </row>
    <row r="574" spans="1:11" x14ac:dyDescent="0.45">
      <c r="A574" s="331" t="s">
        <v>453</v>
      </c>
      <c r="B574" s="331" t="s">
        <v>453</v>
      </c>
      <c r="C574" s="331" t="s">
        <v>453</v>
      </c>
      <c r="D574" s="331" t="s">
        <v>453</v>
      </c>
      <c r="E574" s="331" t="s">
        <v>453</v>
      </c>
      <c r="F574" s="331" t="str" cm="1">
        <f t="array" aca="1" ref="F574" ca="1">IF($B574="","",IFERROR(INDEX(INDIRECT("vd_emp_"&amp;$A574&amp;"_"&amp;F$1&amp;"_tab"),$B574+1,$C574+1)*IF($A574=2020,1,INDEX(INDIRECT("vd_ml_"&amp;$A574&amp;"_"&amp;F$1&amp;"_tab"),$B574+1,$C574+1)),0))</f>
        <v/>
      </c>
      <c r="G574" s="331" t="str" cm="1">
        <f t="array" aca="1" ref="G574" ca="1">IF($B574="","",IFERROR(INDEX(INDIRECT("vd_emp_"&amp;$A574&amp;"_"&amp;G$1&amp;"_tab"),$B574+1,$C574+1)*IF($A574=2020,1,INDEX(INDIRECT("vd_ml_"&amp;$A574&amp;"_"&amp;G$1&amp;"_tab"),$B574+1,$C574+1)),0))</f>
        <v/>
      </c>
      <c r="H574" s="331" t="str" cm="1">
        <f t="array" aca="1" ref="H574" ca="1">IF($B574="","",IFERROR(INDEX(INDIRECT("vd_emp_"&amp;$A574&amp;"_"&amp;H$1&amp;"_tab"),$B574+1,$C574+1)*IF($A574=2020,1,INDEX(INDIRECT("vd_ml_"&amp;$A574&amp;"_"&amp;H$1&amp;"_tab"),$B574+1,$C574+1)),0))</f>
        <v/>
      </c>
      <c r="I574" s="331" t="str">
        <f ca="1"/>
        <v/>
      </c>
      <c r="J574" s="331" t="str" cm="1">
        <f t="array" ref="J574">IF(A574="","",SUMPRODUCT(TRANSPOSE(F574:H574),pass_per_van_by_vptype)*2)</f>
        <v/>
      </c>
      <c r="K574" s="331" t="str" cm="1">
        <f t="array" ref="K574">IF(A574="","",SUMPRODUCT(TRANSPOSE(F574:H574),pass_per_van_by_vptype,rt_miles_avg_by_vanpool_type))</f>
        <v/>
      </c>
    </row>
    <row r="575" spans="1:11" x14ac:dyDescent="0.45">
      <c r="A575" s="331" t="s">
        <v>453</v>
      </c>
      <c r="B575" s="331" t="s">
        <v>453</v>
      </c>
      <c r="C575" s="331" t="s">
        <v>453</v>
      </c>
      <c r="D575" s="331" t="s">
        <v>453</v>
      </c>
      <c r="E575" s="331" t="s">
        <v>453</v>
      </c>
      <c r="F575" s="331" t="str" cm="1">
        <f t="array" aca="1" ref="F575" ca="1">IF($B575="","",IFERROR(INDEX(INDIRECT("vd_emp_"&amp;$A575&amp;"_"&amp;F$1&amp;"_tab"),$B575+1,$C575+1)*IF($A575=2020,1,INDEX(INDIRECT("vd_ml_"&amp;$A575&amp;"_"&amp;F$1&amp;"_tab"),$B575+1,$C575+1)),0))</f>
        <v/>
      </c>
      <c r="G575" s="331" t="str" cm="1">
        <f t="array" aca="1" ref="G575" ca="1">IF($B575="","",IFERROR(INDEX(INDIRECT("vd_emp_"&amp;$A575&amp;"_"&amp;G$1&amp;"_tab"),$B575+1,$C575+1)*IF($A575=2020,1,INDEX(INDIRECT("vd_ml_"&amp;$A575&amp;"_"&amp;G$1&amp;"_tab"),$B575+1,$C575+1)),0))</f>
        <v/>
      </c>
      <c r="H575" s="331" t="str" cm="1">
        <f t="array" aca="1" ref="H575" ca="1">IF($B575="","",IFERROR(INDEX(INDIRECT("vd_emp_"&amp;$A575&amp;"_"&amp;H$1&amp;"_tab"),$B575+1,$C575+1)*IF($A575=2020,1,INDEX(INDIRECT("vd_ml_"&amp;$A575&amp;"_"&amp;H$1&amp;"_tab"),$B575+1,$C575+1)),0))</f>
        <v/>
      </c>
      <c r="I575" s="331" t="str">
        <f ca="1"/>
        <v/>
      </c>
      <c r="J575" s="331" t="str" cm="1">
        <f t="array" ref="J575">IF(A575="","",SUMPRODUCT(TRANSPOSE(F575:H575),pass_per_van_by_vptype)*2)</f>
        <v/>
      </c>
      <c r="K575" s="331" t="str" cm="1">
        <f t="array" ref="K575">IF(A575="","",SUMPRODUCT(TRANSPOSE(F575:H575),pass_per_van_by_vptype,rt_miles_avg_by_vanpool_type))</f>
        <v/>
      </c>
    </row>
    <row r="576" spans="1:11" x14ac:dyDescent="0.45">
      <c r="A576" s="331" t="s">
        <v>453</v>
      </c>
      <c r="B576" s="331" t="s">
        <v>453</v>
      </c>
      <c r="C576" s="331" t="s">
        <v>453</v>
      </c>
      <c r="D576" s="331" t="s">
        <v>453</v>
      </c>
      <c r="E576" s="331" t="s">
        <v>453</v>
      </c>
      <c r="F576" s="331" t="str" cm="1">
        <f t="array" aca="1" ref="F576" ca="1">IF($B576="","",IFERROR(INDEX(INDIRECT("vd_emp_"&amp;$A576&amp;"_"&amp;F$1&amp;"_tab"),$B576+1,$C576+1)*IF($A576=2020,1,INDEX(INDIRECT("vd_ml_"&amp;$A576&amp;"_"&amp;F$1&amp;"_tab"),$B576+1,$C576+1)),0))</f>
        <v/>
      </c>
      <c r="G576" s="331" t="str" cm="1">
        <f t="array" aca="1" ref="G576" ca="1">IF($B576="","",IFERROR(INDEX(INDIRECT("vd_emp_"&amp;$A576&amp;"_"&amp;G$1&amp;"_tab"),$B576+1,$C576+1)*IF($A576=2020,1,INDEX(INDIRECT("vd_ml_"&amp;$A576&amp;"_"&amp;G$1&amp;"_tab"),$B576+1,$C576+1)),0))</f>
        <v/>
      </c>
      <c r="H576" s="331" t="str" cm="1">
        <f t="array" aca="1" ref="H576" ca="1">IF($B576="","",IFERROR(INDEX(INDIRECT("vd_emp_"&amp;$A576&amp;"_"&amp;H$1&amp;"_tab"),$B576+1,$C576+1)*IF($A576=2020,1,INDEX(INDIRECT("vd_ml_"&amp;$A576&amp;"_"&amp;H$1&amp;"_tab"),$B576+1,$C576+1)),0))</f>
        <v/>
      </c>
      <c r="I576" s="331" t="str">
        <f ca="1"/>
        <v/>
      </c>
      <c r="J576" s="331" t="str" cm="1">
        <f t="array" ref="J576">IF(A576="","",SUMPRODUCT(TRANSPOSE(F576:H576),pass_per_van_by_vptype)*2)</f>
        <v/>
      </c>
      <c r="K576" s="331" t="str" cm="1">
        <f t="array" ref="K576">IF(A576="","",SUMPRODUCT(TRANSPOSE(F576:H576),pass_per_van_by_vptype,rt_miles_avg_by_vanpool_type))</f>
        <v/>
      </c>
    </row>
    <row r="577" spans="1:11" x14ac:dyDescent="0.45">
      <c r="A577" s="331" t="s">
        <v>453</v>
      </c>
      <c r="B577" s="331" t="s">
        <v>453</v>
      </c>
      <c r="C577" s="331" t="s">
        <v>453</v>
      </c>
      <c r="D577" s="331" t="s">
        <v>453</v>
      </c>
      <c r="E577" s="331" t="s">
        <v>453</v>
      </c>
      <c r="F577" s="331" t="str" cm="1">
        <f t="array" aca="1" ref="F577" ca="1">IF($B577="","",IFERROR(INDEX(INDIRECT("vd_emp_"&amp;$A577&amp;"_"&amp;F$1&amp;"_tab"),$B577+1,$C577+1)*IF($A577=2020,1,INDEX(INDIRECT("vd_ml_"&amp;$A577&amp;"_"&amp;F$1&amp;"_tab"),$B577+1,$C577+1)),0))</f>
        <v/>
      </c>
      <c r="G577" s="331" t="str" cm="1">
        <f t="array" aca="1" ref="G577" ca="1">IF($B577="","",IFERROR(INDEX(INDIRECT("vd_emp_"&amp;$A577&amp;"_"&amp;G$1&amp;"_tab"),$B577+1,$C577+1)*IF($A577=2020,1,INDEX(INDIRECT("vd_ml_"&amp;$A577&amp;"_"&amp;G$1&amp;"_tab"),$B577+1,$C577+1)),0))</f>
        <v/>
      </c>
      <c r="H577" s="331" t="str" cm="1">
        <f t="array" aca="1" ref="H577" ca="1">IF($B577="","",IFERROR(INDEX(INDIRECT("vd_emp_"&amp;$A577&amp;"_"&amp;H$1&amp;"_tab"),$B577+1,$C577+1)*IF($A577=2020,1,INDEX(INDIRECT("vd_ml_"&amp;$A577&amp;"_"&amp;H$1&amp;"_tab"),$B577+1,$C577+1)),0))</f>
        <v/>
      </c>
      <c r="I577" s="331" t="str">
        <f ca="1"/>
        <v/>
      </c>
      <c r="J577" s="331" t="str" cm="1">
        <f t="array" ref="J577">IF(A577="","",SUMPRODUCT(TRANSPOSE(F577:H577),pass_per_van_by_vptype)*2)</f>
        <v/>
      </c>
      <c r="K577" s="331" t="str" cm="1">
        <f t="array" ref="K577">IF(A577="","",SUMPRODUCT(TRANSPOSE(F577:H577),pass_per_van_by_vptype,rt_miles_avg_by_vanpool_type))</f>
        <v/>
      </c>
    </row>
    <row r="578" spans="1:11" x14ac:dyDescent="0.45">
      <c r="A578" s="331" t="s">
        <v>453</v>
      </c>
      <c r="B578" s="331" t="s">
        <v>453</v>
      </c>
      <c r="C578" s="331" t="s">
        <v>453</v>
      </c>
      <c r="D578" s="331" t="s">
        <v>453</v>
      </c>
      <c r="E578" s="331" t="s">
        <v>453</v>
      </c>
      <c r="F578" s="331" t="str" cm="1">
        <f t="array" aca="1" ref="F578" ca="1">IF($B578="","",IFERROR(INDEX(INDIRECT("vd_emp_"&amp;$A578&amp;"_"&amp;F$1&amp;"_tab"),$B578+1,$C578+1)*IF($A578=2020,1,INDEX(INDIRECT("vd_ml_"&amp;$A578&amp;"_"&amp;F$1&amp;"_tab"),$B578+1,$C578+1)),0))</f>
        <v/>
      </c>
      <c r="G578" s="331" t="str" cm="1">
        <f t="array" aca="1" ref="G578" ca="1">IF($B578="","",IFERROR(INDEX(INDIRECT("vd_emp_"&amp;$A578&amp;"_"&amp;G$1&amp;"_tab"),$B578+1,$C578+1)*IF($A578=2020,1,INDEX(INDIRECT("vd_ml_"&amp;$A578&amp;"_"&amp;G$1&amp;"_tab"),$B578+1,$C578+1)),0))</f>
        <v/>
      </c>
      <c r="H578" s="331" t="str" cm="1">
        <f t="array" aca="1" ref="H578" ca="1">IF($B578="","",IFERROR(INDEX(INDIRECT("vd_emp_"&amp;$A578&amp;"_"&amp;H$1&amp;"_tab"),$B578+1,$C578+1)*IF($A578=2020,1,INDEX(INDIRECT("vd_ml_"&amp;$A578&amp;"_"&amp;H$1&amp;"_tab"),$B578+1,$C578+1)),0))</f>
        <v/>
      </c>
      <c r="I578" s="331" t="str">
        <f ca="1"/>
        <v/>
      </c>
      <c r="J578" s="331" t="str" cm="1">
        <f t="array" ref="J578">IF(A578="","",SUMPRODUCT(TRANSPOSE(F578:H578),pass_per_van_by_vptype)*2)</f>
        <v/>
      </c>
      <c r="K578" s="331" t="str" cm="1">
        <f t="array" ref="K578">IF(A578="","",SUMPRODUCT(TRANSPOSE(F578:H578),pass_per_van_by_vptype,rt_miles_avg_by_vanpool_type))</f>
        <v/>
      </c>
    </row>
    <row r="579" spans="1:11" x14ac:dyDescent="0.45">
      <c r="A579" s="331" t="s">
        <v>453</v>
      </c>
      <c r="B579" s="331" t="s">
        <v>453</v>
      </c>
      <c r="C579" s="331" t="s">
        <v>453</v>
      </c>
      <c r="D579" s="331" t="s">
        <v>453</v>
      </c>
      <c r="E579" s="331" t="s">
        <v>453</v>
      </c>
      <c r="F579" s="331" t="str" cm="1">
        <f t="array" aca="1" ref="F579" ca="1">IF($B579="","",IFERROR(INDEX(INDIRECT("vd_emp_"&amp;$A579&amp;"_"&amp;F$1&amp;"_tab"),$B579+1,$C579+1)*IF($A579=2020,1,INDEX(INDIRECT("vd_ml_"&amp;$A579&amp;"_"&amp;F$1&amp;"_tab"),$B579+1,$C579+1)),0))</f>
        <v/>
      </c>
      <c r="G579" s="331" t="str" cm="1">
        <f t="array" aca="1" ref="G579" ca="1">IF($B579="","",IFERROR(INDEX(INDIRECT("vd_emp_"&amp;$A579&amp;"_"&amp;G$1&amp;"_tab"),$B579+1,$C579+1)*IF($A579=2020,1,INDEX(INDIRECT("vd_ml_"&amp;$A579&amp;"_"&amp;G$1&amp;"_tab"),$B579+1,$C579+1)),0))</f>
        <v/>
      </c>
      <c r="H579" s="331" t="str" cm="1">
        <f t="array" aca="1" ref="H579" ca="1">IF($B579="","",IFERROR(INDEX(INDIRECT("vd_emp_"&amp;$A579&amp;"_"&amp;H$1&amp;"_tab"),$B579+1,$C579+1)*IF($A579=2020,1,INDEX(INDIRECT("vd_ml_"&amp;$A579&amp;"_"&amp;H$1&amp;"_tab"),$B579+1,$C579+1)),0))</f>
        <v/>
      </c>
      <c r="I579" s="331" t="str">
        <f ca="1"/>
        <v/>
      </c>
      <c r="J579" s="331" t="str" cm="1">
        <f t="array" ref="J579">IF(A579="","",SUMPRODUCT(TRANSPOSE(F579:H579),pass_per_van_by_vptype)*2)</f>
        <v/>
      </c>
      <c r="K579" s="331" t="str" cm="1">
        <f t="array" ref="K579">IF(A579="","",SUMPRODUCT(TRANSPOSE(F579:H579),pass_per_van_by_vptype,rt_miles_avg_by_vanpool_type))</f>
        <v/>
      </c>
    </row>
    <row r="580" spans="1:11" x14ac:dyDescent="0.45">
      <c r="A580" s="331" t="s">
        <v>453</v>
      </c>
      <c r="B580" s="331" t="s">
        <v>453</v>
      </c>
      <c r="C580" s="331" t="s">
        <v>453</v>
      </c>
      <c r="D580" s="331" t="s">
        <v>453</v>
      </c>
      <c r="E580" s="331" t="s">
        <v>453</v>
      </c>
      <c r="F580" s="331" t="str" cm="1">
        <f t="array" aca="1" ref="F580" ca="1">IF($B580="","",IFERROR(INDEX(INDIRECT("vd_emp_"&amp;$A580&amp;"_"&amp;F$1&amp;"_tab"),$B580+1,$C580+1)*IF($A580=2020,1,INDEX(INDIRECT("vd_ml_"&amp;$A580&amp;"_"&amp;F$1&amp;"_tab"),$B580+1,$C580+1)),0))</f>
        <v/>
      </c>
      <c r="G580" s="331" t="str" cm="1">
        <f t="array" aca="1" ref="G580" ca="1">IF($B580="","",IFERROR(INDEX(INDIRECT("vd_emp_"&amp;$A580&amp;"_"&amp;G$1&amp;"_tab"),$B580+1,$C580+1)*IF($A580=2020,1,INDEX(INDIRECT("vd_ml_"&amp;$A580&amp;"_"&amp;G$1&amp;"_tab"),$B580+1,$C580+1)),0))</f>
        <v/>
      </c>
      <c r="H580" s="331" t="str" cm="1">
        <f t="array" aca="1" ref="H580" ca="1">IF($B580="","",IFERROR(INDEX(INDIRECT("vd_emp_"&amp;$A580&amp;"_"&amp;H$1&amp;"_tab"),$B580+1,$C580+1)*IF($A580=2020,1,INDEX(INDIRECT("vd_ml_"&amp;$A580&amp;"_"&amp;H$1&amp;"_tab"),$B580+1,$C580+1)),0))</f>
        <v/>
      </c>
      <c r="I580" s="331" t="str">
        <f ca="1"/>
        <v/>
      </c>
      <c r="J580" s="331" t="str" cm="1">
        <f t="array" ref="J580">IF(A580="","",SUMPRODUCT(TRANSPOSE(F580:H580),pass_per_van_by_vptype)*2)</f>
        <v/>
      </c>
      <c r="K580" s="331" t="str" cm="1">
        <f t="array" ref="K580">IF(A580="","",SUMPRODUCT(TRANSPOSE(F580:H580),pass_per_van_by_vptype,rt_miles_avg_by_vanpool_type))</f>
        <v/>
      </c>
    </row>
    <row r="581" spans="1:11" x14ac:dyDescent="0.45">
      <c r="A581" s="331" t="s">
        <v>453</v>
      </c>
      <c r="B581" s="331" t="s">
        <v>453</v>
      </c>
      <c r="C581" s="331" t="s">
        <v>453</v>
      </c>
      <c r="D581" s="331" t="s">
        <v>453</v>
      </c>
      <c r="E581" s="331" t="s">
        <v>453</v>
      </c>
      <c r="F581" s="331" t="str" cm="1">
        <f t="array" aca="1" ref="F581" ca="1">IF($B581="","",IFERROR(INDEX(INDIRECT("vd_emp_"&amp;$A581&amp;"_"&amp;F$1&amp;"_tab"),$B581+1,$C581+1)*IF($A581=2020,1,INDEX(INDIRECT("vd_ml_"&amp;$A581&amp;"_"&amp;F$1&amp;"_tab"),$B581+1,$C581+1)),0))</f>
        <v/>
      </c>
      <c r="G581" s="331" t="str" cm="1">
        <f t="array" aca="1" ref="G581" ca="1">IF($B581="","",IFERROR(INDEX(INDIRECT("vd_emp_"&amp;$A581&amp;"_"&amp;G$1&amp;"_tab"),$B581+1,$C581+1)*IF($A581=2020,1,INDEX(INDIRECT("vd_ml_"&amp;$A581&amp;"_"&amp;G$1&amp;"_tab"),$B581+1,$C581+1)),0))</f>
        <v/>
      </c>
      <c r="H581" s="331" t="str" cm="1">
        <f t="array" aca="1" ref="H581" ca="1">IF($B581="","",IFERROR(INDEX(INDIRECT("vd_emp_"&amp;$A581&amp;"_"&amp;H$1&amp;"_tab"),$B581+1,$C581+1)*IF($A581=2020,1,INDEX(INDIRECT("vd_ml_"&amp;$A581&amp;"_"&amp;H$1&amp;"_tab"),$B581+1,$C581+1)),0))</f>
        <v/>
      </c>
      <c r="I581" s="331" t="str">
        <f ca="1"/>
        <v/>
      </c>
      <c r="J581" s="331" t="str" cm="1">
        <f t="array" ref="J581">IF(A581="","",SUMPRODUCT(TRANSPOSE(F581:H581),pass_per_van_by_vptype)*2)</f>
        <v/>
      </c>
      <c r="K581" s="331" t="str" cm="1">
        <f t="array" ref="K581">IF(A581="","",SUMPRODUCT(TRANSPOSE(F581:H581),pass_per_van_by_vptype,rt_miles_avg_by_vanpool_type))</f>
        <v/>
      </c>
    </row>
    <row r="582" spans="1:11" x14ac:dyDescent="0.45">
      <c r="A582" s="331" t="s">
        <v>453</v>
      </c>
      <c r="B582" s="331" t="s">
        <v>453</v>
      </c>
      <c r="C582" s="331" t="s">
        <v>453</v>
      </c>
      <c r="D582" s="331" t="s">
        <v>453</v>
      </c>
      <c r="E582" s="331" t="s">
        <v>453</v>
      </c>
      <c r="F582" s="331" t="str" cm="1">
        <f t="array" aca="1" ref="F582" ca="1">IF($B582="","",IFERROR(INDEX(INDIRECT("vd_emp_"&amp;$A582&amp;"_"&amp;F$1&amp;"_tab"),$B582+1,$C582+1)*IF($A582=2020,1,INDEX(INDIRECT("vd_ml_"&amp;$A582&amp;"_"&amp;F$1&amp;"_tab"),$B582+1,$C582+1)),0))</f>
        <v/>
      </c>
      <c r="G582" s="331" t="str" cm="1">
        <f t="array" aca="1" ref="G582" ca="1">IF($B582="","",IFERROR(INDEX(INDIRECT("vd_emp_"&amp;$A582&amp;"_"&amp;G$1&amp;"_tab"),$B582+1,$C582+1)*IF($A582=2020,1,INDEX(INDIRECT("vd_ml_"&amp;$A582&amp;"_"&amp;G$1&amp;"_tab"),$B582+1,$C582+1)),0))</f>
        <v/>
      </c>
      <c r="H582" s="331" t="str" cm="1">
        <f t="array" aca="1" ref="H582" ca="1">IF($B582="","",IFERROR(INDEX(INDIRECT("vd_emp_"&amp;$A582&amp;"_"&amp;H$1&amp;"_tab"),$B582+1,$C582+1)*IF($A582=2020,1,INDEX(INDIRECT("vd_ml_"&amp;$A582&amp;"_"&amp;H$1&amp;"_tab"),$B582+1,$C582+1)),0))</f>
        <v/>
      </c>
      <c r="I582" s="331" t="str">
        <f ca="1"/>
        <v/>
      </c>
      <c r="J582" s="331" t="str" cm="1">
        <f t="array" ref="J582">IF(A582="","",SUMPRODUCT(TRANSPOSE(F582:H582),pass_per_van_by_vptype)*2)</f>
        <v/>
      </c>
      <c r="K582" s="331" t="str" cm="1">
        <f t="array" ref="K582">IF(A582="","",SUMPRODUCT(TRANSPOSE(F582:H582),pass_per_van_by_vptype,rt_miles_avg_by_vanpool_type))</f>
        <v/>
      </c>
    </row>
    <row r="583" spans="1:11" x14ac:dyDescent="0.45">
      <c r="A583" s="331" t="s">
        <v>453</v>
      </c>
      <c r="B583" s="331" t="s">
        <v>453</v>
      </c>
      <c r="C583" s="331" t="s">
        <v>453</v>
      </c>
      <c r="D583" s="331" t="s">
        <v>453</v>
      </c>
      <c r="E583" s="331" t="s">
        <v>453</v>
      </c>
      <c r="F583" s="331" t="str" cm="1">
        <f t="array" aca="1" ref="F583" ca="1">IF($B583="","",IFERROR(INDEX(INDIRECT("vd_emp_"&amp;$A583&amp;"_"&amp;F$1&amp;"_tab"),$B583+1,$C583+1)*IF($A583=2020,1,INDEX(INDIRECT("vd_ml_"&amp;$A583&amp;"_"&amp;F$1&amp;"_tab"),$B583+1,$C583+1)),0))</f>
        <v/>
      </c>
      <c r="G583" s="331" t="str" cm="1">
        <f t="array" aca="1" ref="G583" ca="1">IF($B583="","",IFERROR(INDEX(INDIRECT("vd_emp_"&amp;$A583&amp;"_"&amp;G$1&amp;"_tab"),$B583+1,$C583+1)*IF($A583=2020,1,INDEX(INDIRECT("vd_ml_"&amp;$A583&amp;"_"&amp;G$1&amp;"_tab"),$B583+1,$C583+1)),0))</f>
        <v/>
      </c>
      <c r="H583" s="331" t="str" cm="1">
        <f t="array" aca="1" ref="H583" ca="1">IF($B583="","",IFERROR(INDEX(INDIRECT("vd_emp_"&amp;$A583&amp;"_"&amp;H$1&amp;"_tab"),$B583+1,$C583+1)*IF($A583=2020,1,INDEX(INDIRECT("vd_ml_"&amp;$A583&amp;"_"&amp;H$1&amp;"_tab"),$B583+1,$C583+1)),0))</f>
        <v/>
      </c>
      <c r="I583" s="331" t="str">
        <f ca="1"/>
        <v/>
      </c>
      <c r="J583" s="331" t="str" cm="1">
        <f t="array" ref="J583">IF(A583="","",SUMPRODUCT(TRANSPOSE(F583:H583),pass_per_van_by_vptype)*2)</f>
        <v/>
      </c>
      <c r="K583" s="331" t="str" cm="1">
        <f t="array" ref="K583">IF(A583="","",SUMPRODUCT(TRANSPOSE(F583:H583),pass_per_van_by_vptype,rt_miles_avg_by_vanpool_type))</f>
        <v/>
      </c>
    </row>
    <row r="584" spans="1:11" x14ac:dyDescent="0.45">
      <c r="A584" s="331" t="s">
        <v>453</v>
      </c>
      <c r="B584" s="331" t="s">
        <v>453</v>
      </c>
      <c r="C584" s="331" t="s">
        <v>453</v>
      </c>
      <c r="D584" s="331" t="s">
        <v>453</v>
      </c>
      <c r="E584" s="331" t="s">
        <v>453</v>
      </c>
      <c r="F584" s="331" t="str" cm="1">
        <f t="array" aca="1" ref="F584" ca="1">IF($B584="","",IFERROR(INDEX(INDIRECT("vd_emp_"&amp;$A584&amp;"_"&amp;F$1&amp;"_tab"),$B584+1,$C584+1)*IF($A584=2020,1,INDEX(INDIRECT("vd_ml_"&amp;$A584&amp;"_"&amp;F$1&amp;"_tab"),$B584+1,$C584+1)),0))</f>
        <v/>
      </c>
      <c r="G584" s="331" t="str" cm="1">
        <f t="array" aca="1" ref="G584" ca="1">IF($B584="","",IFERROR(INDEX(INDIRECT("vd_emp_"&amp;$A584&amp;"_"&amp;G$1&amp;"_tab"),$B584+1,$C584+1)*IF($A584=2020,1,INDEX(INDIRECT("vd_ml_"&amp;$A584&amp;"_"&amp;G$1&amp;"_tab"),$B584+1,$C584+1)),0))</f>
        <v/>
      </c>
      <c r="H584" s="331" t="str" cm="1">
        <f t="array" aca="1" ref="H584" ca="1">IF($B584="","",IFERROR(INDEX(INDIRECT("vd_emp_"&amp;$A584&amp;"_"&amp;H$1&amp;"_tab"),$B584+1,$C584+1)*IF($A584=2020,1,INDEX(INDIRECT("vd_ml_"&amp;$A584&amp;"_"&amp;H$1&amp;"_tab"),$B584+1,$C584+1)),0))</f>
        <v/>
      </c>
      <c r="I584" s="331" t="str">
        <f ca="1"/>
        <v/>
      </c>
      <c r="J584" s="331" t="str" cm="1">
        <f t="array" ref="J584">IF(A584="","",SUMPRODUCT(TRANSPOSE(F584:H584),pass_per_van_by_vptype)*2)</f>
        <v/>
      </c>
      <c r="K584" s="331" t="str" cm="1">
        <f t="array" ref="K584">IF(A584="","",SUMPRODUCT(TRANSPOSE(F584:H584),pass_per_van_by_vptype,rt_miles_avg_by_vanpool_type))</f>
        <v/>
      </c>
    </row>
    <row r="585" spans="1:11" x14ac:dyDescent="0.45">
      <c r="A585" s="331" t="s">
        <v>453</v>
      </c>
      <c r="B585" s="331" t="s">
        <v>453</v>
      </c>
      <c r="C585" s="331" t="s">
        <v>453</v>
      </c>
      <c r="D585" s="331" t="s">
        <v>453</v>
      </c>
      <c r="E585" s="331" t="s">
        <v>453</v>
      </c>
      <c r="F585" s="331" t="str" cm="1">
        <f t="array" aca="1" ref="F585" ca="1">IF($B585="","",IFERROR(INDEX(INDIRECT("vd_emp_"&amp;$A585&amp;"_"&amp;F$1&amp;"_tab"),$B585+1,$C585+1)*IF($A585=2020,1,INDEX(INDIRECT("vd_ml_"&amp;$A585&amp;"_"&amp;F$1&amp;"_tab"),$B585+1,$C585+1)),0))</f>
        <v/>
      </c>
      <c r="G585" s="331" t="str" cm="1">
        <f t="array" aca="1" ref="G585" ca="1">IF($B585="","",IFERROR(INDEX(INDIRECT("vd_emp_"&amp;$A585&amp;"_"&amp;G$1&amp;"_tab"),$B585+1,$C585+1)*IF($A585=2020,1,INDEX(INDIRECT("vd_ml_"&amp;$A585&amp;"_"&amp;G$1&amp;"_tab"),$B585+1,$C585+1)),0))</f>
        <v/>
      </c>
      <c r="H585" s="331" t="str" cm="1">
        <f t="array" aca="1" ref="H585" ca="1">IF($B585="","",IFERROR(INDEX(INDIRECT("vd_emp_"&amp;$A585&amp;"_"&amp;H$1&amp;"_tab"),$B585+1,$C585+1)*IF($A585=2020,1,INDEX(INDIRECT("vd_ml_"&amp;$A585&amp;"_"&amp;H$1&amp;"_tab"),$B585+1,$C585+1)),0))</f>
        <v/>
      </c>
      <c r="I585" s="331" t="str">
        <f ca="1"/>
        <v/>
      </c>
      <c r="J585" s="331" t="str" cm="1">
        <f t="array" ref="J585">IF(A585="","",SUMPRODUCT(TRANSPOSE(F585:H585),pass_per_van_by_vptype)*2)</f>
        <v/>
      </c>
      <c r="K585" s="331" t="str" cm="1">
        <f t="array" ref="K585">IF(A585="","",SUMPRODUCT(TRANSPOSE(F585:H585),pass_per_van_by_vptype,rt_miles_avg_by_vanpool_type))</f>
        <v/>
      </c>
    </row>
    <row r="586" spans="1:11" x14ac:dyDescent="0.45">
      <c r="A586" s="331" t="s">
        <v>453</v>
      </c>
      <c r="B586" s="331" t="s">
        <v>453</v>
      </c>
      <c r="C586" s="331" t="s">
        <v>453</v>
      </c>
      <c r="D586" s="331" t="s">
        <v>453</v>
      </c>
      <c r="E586" s="331" t="s">
        <v>453</v>
      </c>
      <c r="F586" s="331" t="str" cm="1">
        <f t="array" aca="1" ref="F586" ca="1">IF($B586="","",IFERROR(INDEX(INDIRECT("vd_emp_"&amp;$A586&amp;"_"&amp;F$1&amp;"_tab"),$B586+1,$C586+1)*IF($A586=2020,1,INDEX(INDIRECT("vd_ml_"&amp;$A586&amp;"_"&amp;F$1&amp;"_tab"),$B586+1,$C586+1)),0))</f>
        <v/>
      </c>
      <c r="G586" s="331" t="str" cm="1">
        <f t="array" aca="1" ref="G586" ca="1">IF($B586="","",IFERROR(INDEX(INDIRECT("vd_emp_"&amp;$A586&amp;"_"&amp;G$1&amp;"_tab"),$B586+1,$C586+1)*IF($A586=2020,1,INDEX(INDIRECT("vd_ml_"&amp;$A586&amp;"_"&amp;G$1&amp;"_tab"),$B586+1,$C586+1)),0))</f>
        <v/>
      </c>
      <c r="H586" s="331" t="str" cm="1">
        <f t="array" aca="1" ref="H586" ca="1">IF($B586="","",IFERROR(INDEX(INDIRECT("vd_emp_"&amp;$A586&amp;"_"&amp;H$1&amp;"_tab"),$B586+1,$C586+1)*IF($A586=2020,1,INDEX(INDIRECT("vd_ml_"&amp;$A586&amp;"_"&amp;H$1&amp;"_tab"),$B586+1,$C586+1)),0))</f>
        <v/>
      </c>
      <c r="I586" s="331" t="str">
        <f ca="1"/>
        <v/>
      </c>
      <c r="J586" s="331" t="str" cm="1">
        <f t="array" ref="J586">IF(A586="","",SUMPRODUCT(TRANSPOSE(F586:H586),pass_per_van_by_vptype)*2)</f>
        <v/>
      </c>
      <c r="K586" s="331" t="str" cm="1">
        <f t="array" ref="K586">IF(A586="","",SUMPRODUCT(TRANSPOSE(F586:H586),pass_per_van_by_vptype,rt_miles_avg_by_vanpool_type))</f>
        <v/>
      </c>
    </row>
    <row r="587" spans="1:11" x14ac:dyDescent="0.45">
      <c r="A587" s="331" t="s">
        <v>453</v>
      </c>
      <c r="B587" s="331" t="s">
        <v>453</v>
      </c>
      <c r="C587" s="331" t="s">
        <v>453</v>
      </c>
      <c r="D587" s="331" t="s">
        <v>453</v>
      </c>
      <c r="E587" s="331" t="s">
        <v>453</v>
      </c>
      <c r="F587" s="331" t="str" cm="1">
        <f t="array" aca="1" ref="F587" ca="1">IF($B587="","",IFERROR(INDEX(INDIRECT("vd_emp_"&amp;$A587&amp;"_"&amp;F$1&amp;"_tab"),$B587+1,$C587+1)*IF($A587=2020,1,INDEX(INDIRECT("vd_ml_"&amp;$A587&amp;"_"&amp;F$1&amp;"_tab"),$B587+1,$C587+1)),0))</f>
        <v/>
      </c>
      <c r="G587" s="331" t="str" cm="1">
        <f t="array" aca="1" ref="G587" ca="1">IF($B587="","",IFERROR(INDEX(INDIRECT("vd_emp_"&amp;$A587&amp;"_"&amp;G$1&amp;"_tab"),$B587+1,$C587+1)*IF($A587=2020,1,INDEX(INDIRECT("vd_ml_"&amp;$A587&amp;"_"&amp;G$1&amp;"_tab"),$B587+1,$C587+1)),0))</f>
        <v/>
      </c>
      <c r="H587" s="331" t="str" cm="1">
        <f t="array" aca="1" ref="H587" ca="1">IF($B587="","",IFERROR(INDEX(INDIRECT("vd_emp_"&amp;$A587&amp;"_"&amp;H$1&amp;"_tab"),$B587+1,$C587+1)*IF($A587=2020,1,INDEX(INDIRECT("vd_ml_"&amp;$A587&amp;"_"&amp;H$1&amp;"_tab"),$B587+1,$C587+1)),0))</f>
        <v/>
      </c>
      <c r="I587" s="331" t="str">
        <f ca="1"/>
        <v/>
      </c>
      <c r="J587" s="331" t="str" cm="1">
        <f t="array" ref="J587">IF(A587="","",SUMPRODUCT(TRANSPOSE(F587:H587),pass_per_van_by_vptype)*2)</f>
        <v/>
      </c>
      <c r="K587" s="331" t="str" cm="1">
        <f t="array" ref="K587">IF(A587="","",SUMPRODUCT(TRANSPOSE(F587:H587),pass_per_van_by_vptype,rt_miles_avg_by_vanpool_type))</f>
        <v/>
      </c>
    </row>
    <row r="588" spans="1:11" x14ac:dyDescent="0.45">
      <c r="A588" s="331" t="s">
        <v>453</v>
      </c>
      <c r="B588" s="331" t="s">
        <v>453</v>
      </c>
      <c r="C588" s="331" t="s">
        <v>453</v>
      </c>
      <c r="D588" s="331" t="s">
        <v>453</v>
      </c>
      <c r="E588" s="331" t="s">
        <v>453</v>
      </c>
      <c r="F588" s="331" t="str" cm="1">
        <f t="array" aca="1" ref="F588" ca="1">IF($B588="","",IFERROR(INDEX(INDIRECT("vd_emp_"&amp;$A588&amp;"_"&amp;F$1&amp;"_tab"),$B588+1,$C588+1)*IF($A588=2020,1,INDEX(INDIRECT("vd_ml_"&amp;$A588&amp;"_"&amp;F$1&amp;"_tab"),$B588+1,$C588+1)),0))</f>
        <v/>
      </c>
      <c r="G588" s="331" t="str" cm="1">
        <f t="array" aca="1" ref="G588" ca="1">IF($B588="","",IFERROR(INDEX(INDIRECT("vd_emp_"&amp;$A588&amp;"_"&amp;G$1&amp;"_tab"),$B588+1,$C588+1)*IF($A588=2020,1,INDEX(INDIRECT("vd_ml_"&amp;$A588&amp;"_"&amp;G$1&amp;"_tab"),$B588+1,$C588+1)),0))</f>
        <v/>
      </c>
      <c r="H588" s="331" t="str" cm="1">
        <f t="array" aca="1" ref="H588" ca="1">IF($B588="","",IFERROR(INDEX(INDIRECT("vd_emp_"&amp;$A588&amp;"_"&amp;H$1&amp;"_tab"),$B588+1,$C588+1)*IF($A588=2020,1,INDEX(INDIRECT("vd_ml_"&amp;$A588&amp;"_"&amp;H$1&amp;"_tab"),$B588+1,$C588+1)),0))</f>
        <v/>
      </c>
      <c r="I588" s="331" t="str">
        <f ca="1"/>
        <v/>
      </c>
      <c r="J588" s="331" t="str" cm="1">
        <f t="array" ref="J588">IF(A588="","",SUMPRODUCT(TRANSPOSE(F588:H588),pass_per_van_by_vptype)*2)</f>
        <v/>
      </c>
      <c r="K588" s="331" t="str" cm="1">
        <f t="array" ref="K588">IF(A588="","",SUMPRODUCT(TRANSPOSE(F588:H588),pass_per_van_by_vptype,rt_miles_avg_by_vanpool_type))</f>
        <v/>
      </c>
    </row>
    <row r="589" spans="1:11" x14ac:dyDescent="0.45">
      <c r="A589" s="331" t="s">
        <v>453</v>
      </c>
      <c r="B589" s="331" t="s">
        <v>453</v>
      </c>
      <c r="C589" s="331" t="s">
        <v>453</v>
      </c>
      <c r="D589" s="331" t="s">
        <v>453</v>
      </c>
      <c r="E589" s="331" t="s">
        <v>453</v>
      </c>
      <c r="F589" s="331" t="str" cm="1">
        <f t="array" aca="1" ref="F589" ca="1">IF($B589="","",IFERROR(INDEX(INDIRECT("vd_emp_"&amp;$A589&amp;"_"&amp;F$1&amp;"_tab"),$B589+1,$C589+1)*IF($A589=2020,1,INDEX(INDIRECT("vd_ml_"&amp;$A589&amp;"_"&amp;F$1&amp;"_tab"),$B589+1,$C589+1)),0))</f>
        <v/>
      </c>
      <c r="G589" s="331" t="str" cm="1">
        <f t="array" aca="1" ref="G589" ca="1">IF($B589="","",IFERROR(INDEX(INDIRECT("vd_emp_"&amp;$A589&amp;"_"&amp;G$1&amp;"_tab"),$B589+1,$C589+1)*IF($A589=2020,1,INDEX(INDIRECT("vd_ml_"&amp;$A589&amp;"_"&amp;G$1&amp;"_tab"),$B589+1,$C589+1)),0))</f>
        <v/>
      </c>
      <c r="H589" s="331" t="str" cm="1">
        <f t="array" aca="1" ref="H589" ca="1">IF($B589="","",IFERROR(INDEX(INDIRECT("vd_emp_"&amp;$A589&amp;"_"&amp;H$1&amp;"_tab"),$B589+1,$C589+1)*IF($A589=2020,1,INDEX(INDIRECT("vd_ml_"&amp;$A589&amp;"_"&amp;H$1&amp;"_tab"),$B589+1,$C589+1)),0))</f>
        <v/>
      </c>
      <c r="I589" s="331" t="str">
        <f ca="1"/>
        <v/>
      </c>
      <c r="J589" s="331" t="str" cm="1">
        <f t="array" ref="J589">IF(A589="","",SUMPRODUCT(TRANSPOSE(F589:H589),pass_per_van_by_vptype)*2)</f>
        <v/>
      </c>
      <c r="K589" s="331" t="str" cm="1">
        <f t="array" ref="K589">IF(A589="","",SUMPRODUCT(TRANSPOSE(F589:H589),pass_per_van_by_vptype,rt_miles_avg_by_vanpool_type))</f>
        <v/>
      </c>
    </row>
    <row r="590" spans="1:11" x14ac:dyDescent="0.45">
      <c r="A590" s="331" t="s">
        <v>453</v>
      </c>
      <c r="B590" s="331" t="s">
        <v>453</v>
      </c>
      <c r="C590" s="331" t="s">
        <v>453</v>
      </c>
      <c r="D590" s="331" t="s">
        <v>453</v>
      </c>
      <c r="E590" s="331" t="s">
        <v>453</v>
      </c>
      <c r="F590" s="331" t="str" cm="1">
        <f t="array" aca="1" ref="F590" ca="1">IF($B590="","",IFERROR(INDEX(INDIRECT("vd_emp_"&amp;$A590&amp;"_"&amp;F$1&amp;"_tab"),$B590+1,$C590+1)*IF($A590=2020,1,INDEX(INDIRECT("vd_ml_"&amp;$A590&amp;"_"&amp;F$1&amp;"_tab"),$B590+1,$C590+1)),0))</f>
        <v/>
      </c>
      <c r="G590" s="331" t="str" cm="1">
        <f t="array" aca="1" ref="G590" ca="1">IF($B590="","",IFERROR(INDEX(INDIRECT("vd_emp_"&amp;$A590&amp;"_"&amp;G$1&amp;"_tab"),$B590+1,$C590+1)*IF($A590=2020,1,INDEX(INDIRECT("vd_ml_"&amp;$A590&amp;"_"&amp;G$1&amp;"_tab"),$B590+1,$C590+1)),0))</f>
        <v/>
      </c>
      <c r="H590" s="331" t="str" cm="1">
        <f t="array" aca="1" ref="H590" ca="1">IF($B590="","",IFERROR(INDEX(INDIRECT("vd_emp_"&amp;$A590&amp;"_"&amp;H$1&amp;"_tab"),$B590+1,$C590+1)*IF($A590=2020,1,INDEX(INDIRECT("vd_ml_"&amp;$A590&amp;"_"&amp;H$1&amp;"_tab"),$B590+1,$C590+1)),0))</f>
        <v/>
      </c>
      <c r="I590" s="331" t="str">
        <f ca="1"/>
        <v/>
      </c>
      <c r="J590" s="331" t="str" cm="1">
        <f t="array" ref="J590">IF(A590="","",SUMPRODUCT(TRANSPOSE(F590:H590),pass_per_van_by_vptype)*2)</f>
        <v/>
      </c>
      <c r="K590" s="331" t="str" cm="1">
        <f t="array" ref="K590">IF(A590="","",SUMPRODUCT(TRANSPOSE(F590:H590),pass_per_van_by_vptype,rt_miles_avg_by_vanpool_type))</f>
        <v/>
      </c>
    </row>
    <row r="591" spans="1:11" x14ac:dyDescent="0.45">
      <c r="A591" s="331" t="s">
        <v>453</v>
      </c>
      <c r="B591" s="331" t="s">
        <v>453</v>
      </c>
      <c r="C591" s="331" t="s">
        <v>453</v>
      </c>
      <c r="D591" s="331" t="s">
        <v>453</v>
      </c>
      <c r="E591" s="331" t="s">
        <v>453</v>
      </c>
      <c r="F591" s="331" t="str" cm="1">
        <f t="array" aca="1" ref="F591" ca="1">IF($B591="","",IFERROR(INDEX(INDIRECT("vd_emp_"&amp;$A591&amp;"_"&amp;F$1&amp;"_tab"),$B591+1,$C591+1)*IF($A591=2020,1,INDEX(INDIRECT("vd_ml_"&amp;$A591&amp;"_"&amp;F$1&amp;"_tab"),$B591+1,$C591+1)),0))</f>
        <v/>
      </c>
      <c r="G591" s="331" t="str" cm="1">
        <f t="array" aca="1" ref="G591" ca="1">IF($B591="","",IFERROR(INDEX(INDIRECT("vd_emp_"&amp;$A591&amp;"_"&amp;G$1&amp;"_tab"),$B591+1,$C591+1)*IF($A591=2020,1,INDEX(INDIRECT("vd_ml_"&amp;$A591&amp;"_"&amp;G$1&amp;"_tab"),$B591+1,$C591+1)),0))</f>
        <v/>
      </c>
      <c r="H591" s="331" t="str" cm="1">
        <f t="array" aca="1" ref="H591" ca="1">IF($B591="","",IFERROR(INDEX(INDIRECT("vd_emp_"&amp;$A591&amp;"_"&amp;H$1&amp;"_tab"),$B591+1,$C591+1)*IF($A591=2020,1,INDEX(INDIRECT("vd_ml_"&amp;$A591&amp;"_"&amp;H$1&amp;"_tab"),$B591+1,$C591+1)),0))</f>
        <v/>
      </c>
      <c r="I591" s="331" t="str">
        <f ca="1"/>
        <v/>
      </c>
      <c r="J591" s="331" t="str" cm="1">
        <f t="array" ref="J591">IF(A591="","",SUMPRODUCT(TRANSPOSE(F591:H591),pass_per_van_by_vptype)*2)</f>
        <v/>
      </c>
      <c r="K591" s="331" t="str" cm="1">
        <f t="array" ref="K591">IF(A591="","",SUMPRODUCT(TRANSPOSE(F591:H591),pass_per_van_by_vptype,rt_miles_avg_by_vanpool_type))</f>
        <v/>
      </c>
    </row>
    <row r="592" spans="1:11" x14ac:dyDescent="0.45">
      <c r="A592" s="331" t="s">
        <v>453</v>
      </c>
      <c r="B592" s="331" t="s">
        <v>453</v>
      </c>
      <c r="C592" s="331" t="s">
        <v>453</v>
      </c>
      <c r="D592" s="331" t="s">
        <v>453</v>
      </c>
      <c r="E592" s="331" t="s">
        <v>453</v>
      </c>
      <c r="F592" s="331" t="str" cm="1">
        <f t="array" aca="1" ref="F592" ca="1">IF($B592="","",IFERROR(INDEX(INDIRECT("vd_emp_"&amp;$A592&amp;"_"&amp;F$1&amp;"_tab"),$B592+1,$C592+1)*IF($A592=2020,1,INDEX(INDIRECT("vd_ml_"&amp;$A592&amp;"_"&amp;F$1&amp;"_tab"),$B592+1,$C592+1)),0))</f>
        <v/>
      </c>
      <c r="G592" s="331" t="str" cm="1">
        <f t="array" aca="1" ref="G592" ca="1">IF($B592="","",IFERROR(INDEX(INDIRECT("vd_emp_"&amp;$A592&amp;"_"&amp;G$1&amp;"_tab"),$B592+1,$C592+1)*IF($A592=2020,1,INDEX(INDIRECT("vd_ml_"&amp;$A592&amp;"_"&amp;G$1&amp;"_tab"),$B592+1,$C592+1)),0))</f>
        <v/>
      </c>
      <c r="H592" s="331" t="str" cm="1">
        <f t="array" aca="1" ref="H592" ca="1">IF($B592="","",IFERROR(INDEX(INDIRECT("vd_emp_"&amp;$A592&amp;"_"&amp;H$1&amp;"_tab"),$B592+1,$C592+1)*IF($A592=2020,1,INDEX(INDIRECT("vd_ml_"&amp;$A592&amp;"_"&amp;H$1&amp;"_tab"),$B592+1,$C592+1)),0))</f>
        <v/>
      </c>
      <c r="I592" s="331" t="str">
        <f ca="1"/>
        <v/>
      </c>
      <c r="J592" s="331" t="str" cm="1">
        <f t="array" ref="J592">IF(A592="","",SUMPRODUCT(TRANSPOSE(F592:H592),pass_per_van_by_vptype)*2)</f>
        <v/>
      </c>
      <c r="K592" s="331" t="str" cm="1">
        <f t="array" ref="K592">IF(A592="","",SUMPRODUCT(TRANSPOSE(F592:H592),pass_per_van_by_vptype,rt_miles_avg_by_vanpool_type))</f>
        <v/>
      </c>
    </row>
    <row r="593" spans="1:11" x14ac:dyDescent="0.45">
      <c r="A593" s="331" t="s">
        <v>453</v>
      </c>
      <c r="B593" s="331" t="s">
        <v>453</v>
      </c>
      <c r="C593" s="331" t="s">
        <v>453</v>
      </c>
      <c r="D593" s="331" t="s">
        <v>453</v>
      </c>
      <c r="E593" s="331" t="s">
        <v>453</v>
      </c>
      <c r="F593" s="331" t="str" cm="1">
        <f t="array" aca="1" ref="F593" ca="1">IF($B593="","",IFERROR(INDEX(INDIRECT("vd_emp_"&amp;$A593&amp;"_"&amp;F$1&amp;"_tab"),$B593+1,$C593+1)*IF($A593=2020,1,INDEX(INDIRECT("vd_ml_"&amp;$A593&amp;"_"&amp;F$1&amp;"_tab"),$B593+1,$C593+1)),0))</f>
        <v/>
      </c>
      <c r="G593" s="331" t="str" cm="1">
        <f t="array" aca="1" ref="G593" ca="1">IF($B593="","",IFERROR(INDEX(INDIRECT("vd_emp_"&amp;$A593&amp;"_"&amp;G$1&amp;"_tab"),$B593+1,$C593+1)*IF($A593=2020,1,INDEX(INDIRECT("vd_ml_"&amp;$A593&amp;"_"&amp;G$1&amp;"_tab"),$B593+1,$C593+1)),0))</f>
        <v/>
      </c>
      <c r="H593" s="331" t="str" cm="1">
        <f t="array" aca="1" ref="H593" ca="1">IF($B593="","",IFERROR(INDEX(INDIRECT("vd_emp_"&amp;$A593&amp;"_"&amp;H$1&amp;"_tab"),$B593+1,$C593+1)*IF($A593=2020,1,INDEX(INDIRECT("vd_ml_"&amp;$A593&amp;"_"&amp;H$1&amp;"_tab"),$B593+1,$C593+1)),0))</f>
        <v/>
      </c>
      <c r="I593" s="331" t="str">
        <f ca="1"/>
        <v/>
      </c>
      <c r="J593" s="331" t="str" cm="1">
        <f t="array" ref="J593">IF(A593="","",SUMPRODUCT(TRANSPOSE(F593:H593),pass_per_van_by_vptype)*2)</f>
        <v/>
      </c>
      <c r="K593" s="331" t="str" cm="1">
        <f t="array" ref="K593">IF(A593="","",SUMPRODUCT(TRANSPOSE(F593:H593),pass_per_van_by_vptype,rt_miles_avg_by_vanpool_type))</f>
        <v/>
      </c>
    </row>
    <row r="594" spans="1:11" x14ac:dyDescent="0.45">
      <c r="A594" s="331" t="s">
        <v>453</v>
      </c>
      <c r="B594" s="331" t="s">
        <v>453</v>
      </c>
      <c r="C594" s="331" t="s">
        <v>453</v>
      </c>
      <c r="D594" s="331" t="s">
        <v>453</v>
      </c>
      <c r="E594" s="331" t="s">
        <v>453</v>
      </c>
      <c r="F594" s="331" t="str" cm="1">
        <f t="array" aca="1" ref="F594" ca="1">IF($B594="","",IFERROR(INDEX(INDIRECT("vd_emp_"&amp;$A594&amp;"_"&amp;F$1&amp;"_tab"),$B594+1,$C594+1)*IF($A594=2020,1,INDEX(INDIRECT("vd_ml_"&amp;$A594&amp;"_"&amp;F$1&amp;"_tab"),$B594+1,$C594+1)),0))</f>
        <v/>
      </c>
      <c r="G594" s="331" t="str" cm="1">
        <f t="array" aca="1" ref="G594" ca="1">IF($B594="","",IFERROR(INDEX(INDIRECT("vd_emp_"&amp;$A594&amp;"_"&amp;G$1&amp;"_tab"),$B594+1,$C594+1)*IF($A594=2020,1,INDEX(INDIRECT("vd_ml_"&amp;$A594&amp;"_"&amp;G$1&amp;"_tab"),$B594+1,$C594+1)),0))</f>
        <v/>
      </c>
      <c r="H594" s="331" t="str" cm="1">
        <f t="array" aca="1" ref="H594" ca="1">IF($B594="","",IFERROR(INDEX(INDIRECT("vd_emp_"&amp;$A594&amp;"_"&amp;H$1&amp;"_tab"),$B594+1,$C594+1)*IF($A594=2020,1,INDEX(INDIRECT("vd_ml_"&amp;$A594&amp;"_"&amp;H$1&amp;"_tab"),$B594+1,$C594+1)),0))</f>
        <v/>
      </c>
      <c r="I594" s="331" t="str">
        <f ca="1"/>
        <v/>
      </c>
      <c r="J594" s="331" t="str" cm="1">
        <f t="array" ref="J594">IF(A594="","",SUMPRODUCT(TRANSPOSE(F594:H594),pass_per_van_by_vptype)*2)</f>
        <v/>
      </c>
      <c r="K594" s="331" t="str" cm="1">
        <f t="array" ref="K594">IF(A594="","",SUMPRODUCT(TRANSPOSE(F594:H594),pass_per_van_by_vptype,rt_miles_avg_by_vanpool_type))</f>
        <v/>
      </c>
    </row>
    <row r="595" spans="1:11" x14ac:dyDescent="0.45">
      <c r="A595" s="331" t="s">
        <v>453</v>
      </c>
      <c r="B595" s="331" t="s">
        <v>453</v>
      </c>
      <c r="C595" s="331" t="s">
        <v>453</v>
      </c>
      <c r="D595" s="331" t="s">
        <v>453</v>
      </c>
      <c r="E595" s="331" t="s">
        <v>453</v>
      </c>
      <c r="F595" s="331" t="str" cm="1">
        <f t="array" aca="1" ref="F595" ca="1">IF($B595="","",IFERROR(INDEX(INDIRECT("vd_emp_"&amp;$A595&amp;"_"&amp;F$1&amp;"_tab"),$B595+1,$C595+1)*IF($A595=2020,1,INDEX(INDIRECT("vd_ml_"&amp;$A595&amp;"_"&amp;F$1&amp;"_tab"),$B595+1,$C595+1)),0))</f>
        <v/>
      </c>
      <c r="G595" s="331" t="str" cm="1">
        <f t="array" aca="1" ref="G595" ca="1">IF($B595="","",IFERROR(INDEX(INDIRECT("vd_emp_"&amp;$A595&amp;"_"&amp;G$1&amp;"_tab"),$B595+1,$C595+1)*IF($A595=2020,1,INDEX(INDIRECT("vd_ml_"&amp;$A595&amp;"_"&amp;G$1&amp;"_tab"),$B595+1,$C595+1)),0))</f>
        <v/>
      </c>
      <c r="H595" s="331" t="str" cm="1">
        <f t="array" aca="1" ref="H595" ca="1">IF($B595="","",IFERROR(INDEX(INDIRECT("vd_emp_"&amp;$A595&amp;"_"&amp;H$1&amp;"_tab"),$B595+1,$C595+1)*IF($A595=2020,1,INDEX(INDIRECT("vd_ml_"&amp;$A595&amp;"_"&amp;H$1&amp;"_tab"),$B595+1,$C595+1)),0))</f>
        <v/>
      </c>
      <c r="I595" s="331" t="str">
        <f ca="1"/>
        <v/>
      </c>
      <c r="J595" s="331" t="str" cm="1">
        <f t="array" ref="J595">IF(A595="","",SUMPRODUCT(TRANSPOSE(F595:H595),pass_per_van_by_vptype)*2)</f>
        <v/>
      </c>
      <c r="K595" s="331" t="str" cm="1">
        <f t="array" ref="K595">IF(A595="","",SUMPRODUCT(TRANSPOSE(F595:H595),pass_per_van_by_vptype,rt_miles_avg_by_vanpool_type))</f>
        <v/>
      </c>
    </row>
    <row r="596" spans="1:11" x14ac:dyDescent="0.45">
      <c r="A596" s="331" t="s">
        <v>453</v>
      </c>
      <c r="B596" s="331" t="s">
        <v>453</v>
      </c>
      <c r="C596" s="331" t="s">
        <v>453</v>
      </c>
      <c r="D596" s="331" t="s">
        <v>453</v>
      </c>
      <c r="E596" s="331" t="s">
        <v>453</v>
      </c>
      <c r="F596" s="331" t="str" cm="1">
        <f t="array" aca="1" ref="F596" ca="1">IF($B596="","",IFERROR(INDEX(INDIRECT("vd_emp_"&amp;$A596&amp;"_"&amp;F$1&amp;"_tab"),$B596+1,$C596+1)*IF($A596=2020,1,INDEX(INDIRECT("vd_ml_"&amp;$A596&amp;"_"&amp;F$1&amp;"_tab"),$B596+1,$C596+1)),0))</f>
        <v/>
      </c>
      <c r="G596" s="331" t="str" cm="1">
        <f t="array" aca="1" ref="G596" ca="1">IF($B596="","",IFERROR(INDEX(INDIRECT("vd_emp_"&amp;$A596&amp;"_"&amp;G$1&amp;"_tab"),$B596+1,$C596+1)*IF($A596=2020,1,INDEX(INDIRECT("vd_ml_"&amp;$A596&amp;"_"&amp;G$1&amp;"_tab"),$B596+1,$C596+1)),0))</f>
        <v/>
      </c>
      <c r="H596" s="331" t="str" cm="1">
        <f t="array" aca="1" ref="H596" ca="1">IF($B596="","",IFERROR(INDEX(INDIRECT("vd_emp_"&amp;$A596&amp;"_"&amp;H$1&amp;"_tab"),$B596+1,$C596+1)*IF($A596=2020,1,INDEX(INDIRECT("vd_ml_"&amp;$A596&amp;"_"&amp;H$1&amp;"_tab"),$B596+1,$C596+1)),0))</f>
        <v/>
      </c>
      <c r="I596" s="331" t="str">
        <f ca="1"/>
        <v/>
      </c>
      <c r="J596" s="331" t="str" cm="1">
        <f t="array" ref="J596">IF(A596="","",SUMPRODUCT(TRANSPOSE(F596:H596),pass_per_van_by_vptype)*2)</f>
        <v/>
      </c>
      <c r="K596" s="331" t="str" cm="1">
        <f t="array" ref="K596">IF(A596="","",SUMPRODUCT(TRANSPOSE(F596:H596),pass_per_van_by_vptype,rt_miles_avg_by_vanpool_type))</f>
        <v/>
      </c>
    </row>
    <row r="597" spans="1:11" x14ac:dyDescent="0.45">
      <c r="A597" s="331" t="s">
        <v>453</v>
      </c>
      <c r="B597" s="331" t="s">
        <v>453</v>
      </c>
      <c r="C597" s="331" t="s">
        <v>453</v>
      </c>
      <c r="D597" s="331" t="s">
        <v>453</v>
      </c>
      <c r="E597" s="331" t="s">
        <v>453</v>
      </c>
      <c r="F597" s="331" t="str" cm="1">
        <f t="array" aca="1" ref="F597" ca="1">IF($B597="","",IFERROR(INDEX(INDIRECT("vd_emp_"&amp;$A597&amp;"_"&amp;F$1&amp;"_tab"),$B597+1,$C597+1)*IF($A597=2020,1,INDEX(INDIRECT("vd_ml_"&amp;$A597&amp;"_"&amp;F$1&amp;"_tab"),$B597+1,$C597+1)),0))</f>
        <v/>
      </c>
      <c r="G597" s="331" t="str" cm="1">
        <f t="array" aca="1" ref="G597" ca="1">IF($B597="","",IFERROR(INDEX(INDIRECT("vd_emp_"&amp;$A597&amp;"_"&amp;G$1&amp;"_tab"),$B597+1,$C597+1)*IF($A597=2020,1,INDEX(INDIRECT("vd_ml_"&amp;$A597&amp;"_"&amp;G$1&amp;"_tab"),$B597+1,$C597+1)),0))</f>
        <v/>
      </c>
      <c r="H597" s="331" t="str" cm="1">
        <f t="array" aca="1" ref="H597" ca="1">IF($B597="","",IFERROR(INDEX(INDIRECT("vd_emp_"&amp;$A597&amp;"_"&amp;H$1&amp;"_tab"),$B597+1,$C597+1)*IF($A597=2020,1,INDEX(INDIRECT("vd_ml_"&amp;$A597&amp;"_"&amp;H$1&amp;"_tab"),$B597+1,$C597+1)),0))</f>
        <v/>
      </c>
      <c r="I597" s="331" t="str">
        <f ca="1"/>
        <v/>
      </c>
      <c r="J597" s="331" t="str" cm="1">
        <f t="array" ref="J597">IF(A597="","",SUMPRODUCT(TRANSPOSE(F597:H597),pass_per_van_by_vptype)*2)</f>
        <v/>
      </c>
      <c r="K597" s="331" t="str" cm="1">
        <f t="array" ref="K597">IF(A597="","",SUMPRODUCT(TRANSPOSE(F597:H597),pass_per_van_by_vptype,rt_miles_avg_by_vanpool_type))</f>
        <v/>
      </c>
    </row>
    <row r="598" spans="1:11" x14ac:dyDescent="0.45">
      <c r="A598" s="331" t="s">
        <v>453</v>
      </c>
      <c r="B598" s="331" t="s">
        <v>453</v>
      </c>
      <c r="C598" s="331" t="s">
        <v>453</v>
      </c>
      <c r="D598" s="331" t="s">
        <v>453</v>
      </c>
      <c r="E598" s="331" t="s">
        <v>453</v>
      </c>
      <c r="F598" s="331" t="str" cm="1">
        <f t="array" aca="1" ref="F598" ca="1">IF($B598="","",IFERROR(INDEX(INDIRECT("vd_emp_"&amp;$A598&amp;"_"&amp;F$1&amp;"_tab"),$B598+1,$C598+1)*IF($A598=2020,1,INDEX(INDIRECT("vd_ml_"&amp;$A598&amp;"_"&amp;F$1&amp;"_tab"),$B598+1,$C598+1)),0))</f>
        <v/>
      </c>
      <c r="G598" s="331" t="str" cm="1">
        <f t="array" aca="1" ref="G598" ca="1">IF($B598="","",IFERROR(INDEX(INDIRECT("vd_emp_"&amp;$A598&amp;"_"&amp;G$1&amp;"_tab"),$B598+1,$C598+1)*IF($A598=2020,1,INDEX(INDIRECT("vd_ml_"&amp;$A598&amp;"_"&amp;G$1&amp;"_tab"),$B598+1,$C598+1)),0))</f>
        <v/>
      </c>
      <c r="H598" s="331" t="str" cm="1">
        <f t="array" aca="1" ref="H598" ca="1">IF($B598="","",IFERROR(INDEX(INDIRECT("vd_emp_"&amp;$A598&amp;"_"&amp;H$1&amp;"_tab"),$B598+1,$C598+1)*IF($A598=2020,1,INDEX(INDIRECT("vd_ml_"&amp;$A598&amp;"_"&amp;H$1&amp;"_tab"),$B598+1,$C598+1)),0))</f>
        <v/>
      </c>
      <c r="I598" s="331" t="str">
        <f ca="1"/>
        <v/>
      </c>
      <c r="J598" s="331" t="str" cm="1">
        <f t="array" ref="J598">IF(A598="","",SUMPRODUCT(TRANSPOSE(F598:H598),pass_per_van_by_vptype)*2)</f>
        <v/>
      </c>
      <c r="K598" s="331" t="str" cm="1">
        <f t="array" ref="K598">IF(A598="","",SUMPRODUCT(TRANSPOSE(F598:H598),pass_per_van_by_vptype,rt_miles_avg_by_vanpool_type))</f>
        <v/>
      </c>
    </row>
    <row r="599" spans="1:11" x14ac:dyDescent="0.45">
      <c r="A599" s="331" t="s">
        <v>453</v>
      </c>
      <c r="B599" s="331" t="s">
        <v>453</v>
      </c>
      <c r="C599" s="331" t="s">
        <v>453</v>
      </c>
      <c r="D599" s="331" t="s">
        <v>453</v>
      </c>
      <c r="E599" s="331" t="s">
        <v>453</v>
      </c>
      <c r="F599" s="331" t="str" cm="1">
        <f t="array" aca="1" ref="F599" ca="1">IF($B599="","",IFERROR(INDEX(INDIRECT("vd_emp_"&amp;$A599&amp;"_"&amp;F$1&amp;"_tab"),$B599+1,$C599+1)*IF($A599=2020,1,INDEX(INDIRECT("vd_ml_"&amp;$A599&amp;"_"&amp;F$1&amp;"_tab"),$B599+1,$C599+1)),0))</f>
        <v/>
      </c>
      <c r="G599" s="331" t="str" cm="1">
        <f t="array" aca="1" ref="G599" ca="1">IF($B599="","",IFERROR(INDEX(INDIRECT("vd_emp_"&amp;$A599&amp;"_"&amp;G$1&amp;"_tab"),$B599+1,$C599+1)*IF($A599=2020,1,INDEX(INDIRECT("vd_ml_"&amp;$A599&amp;"_"&amp;G$1&amp;"_tab"),$B599+1,$C599+1)),0))</f>
        <v/>
      </c>
      <c r="H599" s="331" t="str" cm="1">
        <f t="array" aca="1" ref="H599" ca="1">IF($B599="","",IFERROR(INDEX(INDIRECT("vd_emp_"&amp;$A599&amp;"_"&amp;H$1&amp;"_tab"),$B599+1,$C599+1)*IF($A599=2020,1,INDEX(INDIRECT("vd_ml_"&amp;$A599&amp;"_"&amp;H$1&amp;"_tab"),$B599+1,$C599+1)),0))</f>
        <v/>
      </c>
      <c r="I599" s="331" t="str">
        <f ca="1"/>
        <v/>
      </c>
      <c r="J599" s="331" t="str" cm="1">
        <f t="array" ref="J599">IF(A599="","",SUMPRODUCT(TRANSPOSE(F599:H599),pass_per_van_by_vptype)*2)</f>
        <v/>
      </c>
      <c r="K599" s="331" t="str" cm="1">
        <f t="array" ref="K599">IF(A599="","",SUMPRODUCT(TRANSPOSE(F599:H599),pass_per_van_by_vptype,rt_miles_avg_by_vanpool_type))</f>
        <v/>
      </c>
    </row>
    <row r="600" spans="1:11" x14ac:dyDescent="0.45">
      <c r="A600" s="331" t="s">
        <v>453</v>
      </c>
      <c r="B600" s="331" t="s">
        <v>453</v>
      </c>
      <c r="C600" s="331" t="s">
        <v>453</v>
      </c>
      <c r="D600" s="331" t="s">
        <v>453</v>
      </c>
      <c r="E600" s="331" t="s">
        <v>453</v>
      </c>
      <c r="F600" s="331" t="str" cm="1">
        <f t="array" aca="1" ref="F600" ca="1">IF($B600="","",IFERROR(INDEX(INDIRECT("vd_emp_"&amp;$A600&amp;"_"&amp;F$1&amp;"_tab"),$B600+1,$C600+1)*IF($A600=2020,1,INDEX(INDIRECT("vd_ml_"&amp;$A600&amp;"_"&amp;F$1&amp;"_tab"),$B600+1,$C600+1)),0))</f>
        <v/>
      </c>
      <c r="G600" s="331" t="str" cm="1">
        <f t="array" aca="1" ref="G600" ca="1">IF($B600="","",IFERROR(INDEX(INDIRECT("vd_emp_"&amp;$A600&amp;"_"&amp;G$1&amp;"_tab"),$B600+1,$C600+1)*IF($A600=2020,1,INDEX(INDIRECT("vd_ml_"&amp;$A600&amp;"_"&amp;G$1&amp;"_tab"),$B600+1,$C600+1)),0))</f>
        <v/>
      </c>
      <c r="H600" s="331" t="str" cm="1">
        <f t="array" aca="1" ref="H600" ca="1">IF($B600="","",IFERROR(INDEX(INDIRECT("vd_emp_"&amp;$A600&amp;"_"&amp;H$1&amp;"_tab"),$B600+1,$C600+1)*IF($A600=2020,1,INDEX(INDIRECT("vd_ml_"&amp;$A600&amp;"_"&amp;H$1&amp;"_tab"),$B600+1,$C600+1)),0))</f>
        <v/>
      </c>
      <c r="I600" s="331" t="str">
        <f ca="1"/>
        <v/>
      </c>
      <c r="J600" s="331" t="str" cm="1">
        <f t="array" ref="J600">IF(A600="","",SUMPRODUCT(TRANSPOSE(F600:H600),pass_per_van_by_vptype)*2)</f>
        <v/>
      </c>
      <c r="K600" s="331" t="str" cm="1">
        <f t="array" ref="K600">IF(A600="","",SUMPRODUCT(TRANSPOSE(F600:H600),pass_per_van_by_vptype,rt_miles_avg_by_vanpool_type))</f>
        <v/>
      </c>
    </row>
    <row r="601" spans="1:11" x14ac:dyDescent="0.45">
      <c r="A601" s="331" t="s">
        <v>453</v>
      </c>
      <c r="B601" s="331" t="s">
        <v>453</v>
      </c>
      <c r="C601" s="331" t="s">
        <v>453</v>
      </c>
      <c r="D601" s="331" t="s">
        <v>453</v>
      </c>
      <c r="E601" s="331" t="s">
        <v>453</v>
      </c>
      <c r="F601" s="331" t="str" cm="1">
        <f t="array" aca="1" ref="F601" ca="1">IF($B601="","",IFERROR(INDEX(INDIRECT("vd_emp_"&amp;$A601&amp;"_"&amp;F$1&amp;"_tab"),$B601+1,$C601+1)*IF($A601=2020,1,INDEX(INDIRECT("vd_ml_"&amp;$A601&amp;"_"&amp;F$1&amp;"_tab"),$B601+1,$C601+1)),0))</f>
        <v/>
      </c>
      <c r="G601" s="331" t="str" cm="1">
        <f t="array" aca="1" ref="G601" ca="1">IF($B601="","",IFERROR(INDEX(INDIRECT("vd_emp_"&amp;$A601&amp;"_"&amp;G$1&amp;"_tab"),$B601+1,$C601+1)*IF($A601=2020,1,INDEX(INDIRECT("vd_ml_"&amp;$A601&amp;"_"&amp;G$1&amp;"_tab"),$B601+1,$C601+1)),0))</f>
        <v/>
      </c>
      <c r="H601" s="331" t="str" cm="1">
        <f t="array" aca="1" ref="H601" ca="1">IF($B601="","",IFERROR(INDEX(INDIRECT("vd_emp_"&amp;$A601&amp;"_"&amp;H$1&amp;"_tab"),$B601+1,$C601+1)*IF($A601=2020,1,INDEX(INDIRECT("vd_ml_"&amp;$A601&amp;"_"&amp;H$1&amp;"_tab"),$B601+1,$C601+1)),0))</f>
        <v/>
      </c>
      <c r="I601" s="331" t="str">
        <f ca="1"/>
        <v/>
      </c>
      <c r="J601" s="331" t="str" cm="1">
        <f t="array" ref="J601">IF(A601="","",SUMPRODUCT(TRANSPOSE(F601:H601),pass_per_van_by_vptype)*2)</f>
        <v/>
      </c>
      <c r="K601" s="331" t="str" cm="1">
        <f t="array" ref="K601">IF(A601="","",SUMPRODUCT(TRANSPOSE(F601:H601),pass_per_van_by_vptype,rt_miles_avg_by_vanpool_type))</f>
        <v/>
      </c>
    </row>
    <row r="602" spans="1:11" x14ac:dyDescent="0.45">
      <c r="A602" s="331" t="s">
        <v>453</v>
      </c>
      <c r="B602" s="331" t="s">
        <v>453</v>
      </c>
      <c r="C602" s="331" t="s">
        <v>453</v>
      </c>
      <c r="D602" s="331" t="s">
        <v>453</v>
      </c>
      <c r="E602" s="331" t="s">
        <v>453</v>
      </c>
      <c r="F602" s="331" t="str" cm="1">
        <f t="array" aca="1" ref="F602" ca="1">IF($B602="","",IFERROR(INDEX(INDIRECT("vd_emp_"&amp;$A602&amp;"_"&amp;F$1&amp;"_tab"),$B602+1,$C602+1)*IF($A602=2020,1,INDEX(INDIRECT("vd_ml_"&amp;$A602&amp;"_"&amp;F$1&amp;"_tab"),$B602+1,$C602+1)),0))</f>
        <v/>
      </c>
      <c r="G602" s="331" t="str" cm="1">
        <f t="array" aca="1" ref="G602" ca="1">IF($B602="","",IFERROR(INDEX(INDIRECT("vd_emp_"&amp;$A602&amp;"_"&amp;G$1&amp;"_tab"),$B602+1,$C602+1)*IF($A602=2020,1,INDEX(INDIRECT("vd_ml_"&amp;$A602&amp;"_"&amp;G$1&amp;"_tab"),$B602+1,$C602+1)),0))</f>
        <v/>
      </c>
      <c r="H602" s="331" t="str" cm="1">
        <f t="array" aca="1" ref="H602" ca="1">IF($B602="","",IFERROR(INDEX(INDIRECT("vd_emp_"&amp;$A602&amp;"_"&amp;H$1&amp;"_tab"),$B602+1,$C602+1)*IF($A602=2020,1,INDEX(INDIRECT("vd_ml_"&amp;$A602&amp;"_"&amp;H$1&amp;"_tab"),$B602+1,$C602+1)),0))</f>
        <v/>
      </c>
      <c r="I602" s="331" t="str">
        <f ca="1"/>
        <v/>
      </c>
      <c r="J602" s="331" t="str" cm="1">
        <f t="array" ref="J602">IF(A602="","",SUMPRODUCT(TRANSPOSE(F602:H602),pass_per_van_by_vptype)*2)</f>
        <v/>
      </c>
      <c r="K602" s="331" t="str" cm="1">
        <f t="array" ref="K602">IF(A602="","",SUMPRODUCT(TRANSPOSE(F602:H602),pass_per_van_by_vptype,rt_miles_avg_by_vanpool_type))</f>
        <v/>
      </c>
    </row>
    <row r="603" spans="1:11" x14ac:dyDescent="0.45">
      <c r="A603" s="331" t="s">
        <v>453</v>
      </c>
      <c r="B603" s="331" t="s">
        <v>453</v>
      </c>
      <c r="C603" s="331" t="s">
        <v>453</v>
      </c>
      <c r="D603" s="331" t="s">
        <v>453</v>
      </c>
      <c r="E603" s="331" t="s">
        <v>453</v>
      </c>
      <c r="F603" s="331" t="str" cm="1">
        <f t="array" aca="1" ref="F603" ca="1">IF($B603="","",IFERROR(INDEX(INDIRECT("vd_emp_"&amp;$A603&amp;"_"&amp;F$1&amp;"_tab"),$B603+1,$C603+1)*IF($A603=2020,1,INDEX(INDIRECT("vd_ml_"&amp;$A603&amp;"_"&amp;F$1&amp;"_tab"),$B603+1,$C603+1)),0))</f>
        <v/>
      </c>
      <c r="G603" s="331" t="str" cm="1">
        <f t="array" aca="1" ref="G603" ca="1">IF($B603="","",IFERROR(INDEX(INDIRECT("vd_emp_"&amp;$A603&amp;"_"&amp;G$1&amp;"_tab"),$B603+1,$C603+1)*IF($A603=2020,1,INDEX(INDIRECT("vd_ml_"&amp;$A603&amp;"_"&amp;G$1&amp;"_tab"),$B603+1,$C603+1)),0))</f>
        <v/>
      </c>
      <c r="H603" s="331" t="str" cm="1">
        <f t="array" aca="1" ref="H603" ca="1">IF($B603="","",IFERROR(INDEX(INDIRECT("vd_emp_"&amp;$A603&amp;"_"&amp;H$1&amp;"_tab"),$B603+1,$C603+1)*IF($A603=2020,1,INDEX(INDIRECT("vd_ml_"&amp;$A603&amp;"_"&amp;H$1&amp;"_tab"),$B603+1,$C603+1)),0))</f>
        <v/>
      </c>
      <c r="I603" s="331" t="str">
        <f ca="1"/>
        <v/>
      </c>
      <c r="J603" s="331" t="str" cm="1">
        <f t="array" ref="J603">IF(A603="","",SUMPRODUCT(TRANSPOSE(F603:H603),pass_per_van_by_vptype)*2)</f>
        <v/>
      </c>
      <c r="K603" s="331" t="str" cm="1">
        <f t="array" ref="K603">IF(A603="","",SUMPRODUCT(TRANSPOSE(F603:H603),pass_per_van_by_vptype,rt_miles_avg_by_vanpool_type))</f>
        <v/>
      </c>
    </row>
    <row r="604" spans="1:11" x14ac:dyDescent="0.45">
      <c r="A604" s="331" t="s">
        <v>453</v>
      </c>
      <c r="B604" s="331" t="s">
        <v>453</v>
      </c>
      <c r="C604" s="331" t="s">
        <v>453</v>
      </c>
      <c r="D604" s="331" t="s">
        <v>453</v>
      </c>
      <c r="E604" s="331" t="s">
        <v>453</v>
      </c>
      <c r="F604" s="331" t="str" cm="1">
        <f t="array" aca="1" ref="F604" ca="1">IF($B604="","",IFERROR(INDEX(INDIRECT("vd_emp_"&amp;$A604&amp;"_"&amp;F$1&amp;"_tab"),$B604+1,$C604+1)*IF($A604=2020,1,INDEX(INDIRECT("vd_ml_"&amp;$A604&amp;"_"&amp;F$1&amp;"_tab"),$B604+1,$C604+1)),0))</f>
        <v/>
      </c>
      <c r="G604" s="331" t="str" cm="1">
        <f t="array" aca="1" ref="G604" ca="1">IF($B604="","",IFERROR(INDEX(INDIRECT("vd_emp_"&amp;$A604&amp;"_"&amp;G$1&amp;"_tab"),$B604+1,$C604+1)*IF($A604=2020,1,INDEX(INDIRECT("vd_ml_"&amp;$A604&amp;"_"&amp;G$1&amp;"_tab"),$B604+1,$C604+1)),0))</f>
        <v/>
      </c>
      <c r="H604" s="331" t="str" cm="1">
        <f t="array" aca="1" ref="H604" ca="1">IF($B604="","",IFERROR(INDEX(INDIRECT("vd_emp_"&amp;$A604&amp;"_"&amp;H$1&amp;"_tab"),$B604+1,$C604+1)*IF($A604=2020,1,INDEX(INDIRECT("vd_ml_"&amp;$A604&amp;"_"&amp;H$1&amp;"_tab"),$B604+1,$C604+1)),0))</f>
        <v/>
      </c>
      <c r="I604" s="331" t="str">
        <f ca="1"/>
        <v/>
      </c>
      <c r="J604" s="331" t="str" cm="1">
        <f t="array" ref="J604">IF(A604="","",SUMPRODUCT(TRANSPOSE(F604:H604),pass_per_van_by_vptype)*2)</f>
        <v/>
      </c>
      <c r="K604" s="331" t="str" cm="1">
        <f t="array" ref="K604">IF(A604="","",SUMPRODUCT(TRANSPOSE(F604:H604),pass_per_van_by_vptype,rt_miles_avg_by_vanpool_type))</f>
        <v/>
      </c>
    </row>
    <row r="605" spans="1:11" x14ac:dyDescent="0.45">
      <c r="A605" s="331" t="s">
        <v>453</v>
      </c>
      <c r="B605" s="331" t="s">
        <v>453</v>
      </c>
      <c r="C605" s="331" t="s">
        <v>453</v>
      </c>
      <c r="D605" s="331" t="s">
        <v>453</v>
      </c>
      <c r="E605" s="331" t="s">
        <v>453</v>
      </c>
      <c r="F605" s="331" t="str" cm="1">
        <f t="array" aca="1" ref="F605" ca="1">IF($B605="","",IFERROR(INDEX(INDIRECT("vd_emp_"&amp;$A605&amp;"_"&amp;F$1&amp;"_tab"),$B605+1,$C605+1)*IF($A605=2020,1,INDEX(INDIRECT("vd_ml_"&amp;$A605&amp;"_"&amp;F$1&amp;"_tab"),$B605+1,$C605+1)),0))</f>
        <v/>
      </c>
      <c r="G605" s="331" t="str" cm="1">
        <f t="array" aca="1" ref="G605" ca="1">IF($B605="","",IFERROR(INDEX(INDIRECT("vd_emp_"&amp;$A605&amp;"_"&amp;G$1&amp;"_tab"),$B605+1,$C605+1)*IF($A605=2020,1,INDEX(INDIRECT("vd_ml_"&amp;$A605&amp;"_"&amp;G$1&amp;"_tab"),$B605+1,$C605+1)),0))</f>
        <v/>
      </c>
      <c r="H605" s="331" t="str" cm="1">
        <f t="array" aca="1" ref="H605" ca="1">IF($B605="","",IFERROR(INDEX(INDIRECT("vd_emp_"&amp;$A605&amp;"_"&amp;H$1&amp;"_tab"),$B605+1,$C605+1)*IF($A605=2020,1,INDEX(INDIRECT("vd_ml_"&amp;$A605&amp;"_"&amp;H$1&amp;"_tab"),$B605+1,$C605+1)),0))</f>
        <v/>
      </c>
      <c r="I605" s="331" t="str">
        <f ca="1"/>
        <v/>
      </c>
      <c r="J605" s="331" t="str" cm="1">
        <f t="array" ref="J605">IF(A605="","",SUMPRODUCT(TRANSPOSE(F605:H605),pass_per_van_by_vptype)*2)</f>
        <v/>
      </c>
      <c r="K605" s="331" t="str" cm="1">
        <f t="array" ref="K605">IF(A605="","",SUMPRODUCT(TRANSPOSE(F605:H605),pass_per_van_by_vptype,rt_miles_avg_by_vanpool_type))</f>
        <v/>
      </c>
    </row>
    <row r="606" spans="1:11" x14ac:dyDescent="0.45">
      <c r="A606" s="331" t="s">
        <v>453</v>
      </c>
      <c r="B606" s="331" t="s">
        <v>453</v>
      </c>
      <c r="C606" s="331" t="s">
        <v>453</v>
      </c>
      <c r="D606" s="331" t="s">
        <v>453</v>
      </c>
      <c r="E606" s="331" t="s">
        <v>453</v>
      </c>
      <c r="F606" s="331" t="str" cm="1">
        <f t="array" aca="1" ref="F606" ca="1">IF($B606="","",IFERROR(INDEX(INDIRECT("vd_emp_"&amp;$A606&amp;"_"&amp;F$1&amp;"_tab"),$B606+1,$C606+1)*IF($A606=2020,1,INDEX(INDIRECT("vd_ml_"&amp;$A606&amp;"_"&amp;F$1&amp;"_tab"),$B606+1,$C606+1)),0))</f>
        <v/>
      </c>
      <c r="G606" s="331" t="str" cm="1">
        <f t="array" aca="1" ref="G606" ca="1">IF($B606="","",IFERROR(INDEX(INDIRECT("vd_emp_"&amp;$A606&amp;"_"&amp;G$1&amp;"_tab"),$B606+1,$C606+1)*IF($A606=2020,1,INDEX(INDIRECT("vd_ml_"&amp;$A606&amp;"_"&amp;G$1&amp;"_tab"),$B606+1,$C606+1)),0))</f>
        <v/>
      </c>
      <c r="H606" s="331" t="str" cm="1">
        <f t="array" aca="1" ref="H606" ca="1">IF($B606="","",IFERROR(INDEX(INDIRECT("vd_emp_"&amp;$A606&amp;"_"&amp;H$1&amp;"_tab"),$B606+1,$C606+1)*IF($A606=2020,1,INDEX(INDIRECT("vd_ml_"&amp;$A606&amp;"_"&amp;H$1&amp;"_tab"),$B606+1,$C606+1)),0))</f>
        <v/>
      </c>
      <c r="I606" s="331" t="str">
        <f ca="1"/>
        <v/>
      </c>
      <c r="J606" s="331" t="str" cm="1">
        <f t="array" ref="J606">IF(A606="","",SUMPRODUCT(TRANSPOSE(F606:H606),pass_per_van_by_vptype)*2)</f>
        <v/>
      </c>
      <c r="K606" s="331" t="str" cm="1">
        <f t="array" ref="K606">IF(A606="","",SUMPRODUCT(TRANSPOSE(F606:H606),pass_per_van_by_vptype,rt_miles_avg_by_vanpool_type))</f>
        <v/>
      </c>
    </row>
    <row r="607" spans="1:11" x14ac:dyDescent="0.45">
      <c r="A607" s="331" t="s">
        <v>453</v>
      </c>
      <c r="B607" s="331" t="s">
        <v>453</v>
      </c>
      <c r="C607" s="331" t="s">
        <v>453</v>
      </c>
      <c r="D607" s="331" t="s">
        <v>453</v>
      </c>
      <c r="E607" s="331" t="s">
        <v>453</v>
      </c>
      <c r="F607" s="331" t="str" cm="1">
        <f t="array" aca="1" ref="F607" ca="1">IF($B607="","",IFERROR(INDEX(INDIRECT("vd_emp_"&amp;$A607&amp;"_"&amp;F$1&amp;"_tab"),$B607+1,$C607+1)*IF($A607=2020,1,INDEX(INDIRECT("vd_ml_"&amp;$A607&amp;"_"&amp;F$1&amp;"_tab"),$B607+1,$C607+1)),0))</f>
        <v/>
      </c>
      <c r="G607" s="331" t="str" cm="1">
        <f t="array" aca="1" ref="G607" ca="1">IF($B607="","",IFERROR(INDEX(INDIRECT("vd_emp_"&amp;$A607&amp;"_"&amp;G$1&amp;"_tab"),$B607+1,$C607+1)*IF($A607=2020,1,INDEX(INDIRECT("vd_ml_"&amp;$A607&amp;"_"&amp;G$1&amp;"_tab"),$B607+1,$C607+1)),0))</f>
        <v/>
      </c>
      <c r="H607" s="331" t="str" cm="1">
        <f t="array" aca="1" ref="H607" ca="1">IF($B607="","",IFERROR(INDEX(INDIRECT("vd_emp_"&amp;$A607&amp;"_"&amp;H$1&amp;"_tab"),$B607+1,$C607+1)*IF($A607=2020,1,INDEX(INDIRECT("vd_ml_"&amp;$A607&amp;"_"&amp;H$1&amp;"_tab"),$B607+1,$C607+1)),0))</f>
        <v/>
      </c>
      <c r="I607" s="331" t="str">
        <f ca="1"/>
        <v/>
      </c>
      <c r="J607" s="331" t="str" cm="1">
        <f t="array" ref="J607">IF(A607="","",SUMPRODUCT(TRANSPOSE(F607:H607),pass_per_van_by_vptype)*2)</f>
        <v/>
      </c>
      <c r="K607" s="331" t="str" cm="1">
        <f t="array" ref="K607">IF(A607="","",SUMPRODUCT(TRANSPOSE(F607:H607),pass_per_van_by_vptype,rt_miles_avg_by_vanpool_type))</f>
        <v/>
      </c>
    </row>
    <row r="608" spans="1:11" x14ac:dyDescent="0.45">
      <c r="A608" s="331" t="s">
        <v>453</v>
      </c>
      <c r="B608" s="331" t="s">
        <v>453</v>
      </c>
      <c r="C608" s="331" t="s">
        <v>453</v>
      </c>
      <c r="D608" s="331" t="s">
        <v>453</v>
      </c>
      <c r="E608" s="331" t="s">
        <v>453</v>
      </c>
      <c r="F608" s="331" t="str" cm="1">
        <f t="array" aca="1" ref="F608" ca="1">IF($B608="","",IFERROR(INDEX(INDIRECT("vd_emp_"&amp;$A608&amp;"_"&amp;F$1&amp;"_tab"),$B608+1,$C608+1)*IF($A608=2020,1,INDEX(INDIRECT("vd_ml_"&amp;$A608&amp;"_"&amp;F$1&amp;"_tab"),$B608+1,$C608+1)),0))</f>
        <v/>
      </c>
      <c r="G608" s="331" t="str" cm="1">
        <f t="array" aca="1" ref="G608" ca="1">IF($B608="","",IFERROR(INDEX(INDIRECT("vd_emp_"&amp;$A608&amp;"_"&amp;G$1&amp;"_tab"),$B608+1,$C608+1)*IF($A608=2020,1,INDEX(INDIRECT("vd_ml_"&amp;$A608&amp;"_"&amp;G$1&amp;"_tab"),$B608+1,$C608+1)),0))</f>
        <v/>
      </c>
      <c r="H608" s="331" t="str" cm="1">
        <f t="array" aca="1" ref="H608" ca="1">IF($B608="","",IFERROR(INDEX(INDIRECT("vd_emp_"&amp;$A608&amp;"_"&amp;H$1&amp;"_tab"),$B608+1,$C608+1)*IF($A608=2020,1,INDEX(INDIRECT("vd_ml_"&amp;$A608&amp;"_"&amp;H$1&amp;"_tab"),$B608+1,$C608+1)),0))</f>
        <v/>
      </c>
      <c r="I608" s="331" t="str">
        <f ca="1"/>
        <v/>
      </c>
      <c r="J608" s="331" t="str" cm="1">
        <f t="array" ref="J608">IF(A608="","",SUMPRODUCT(TRANSPOSE(F608:H608),pass_per_van_by_vptype)*2)</f>
        <v/>
      </c>
      <c r="K608" s="331" t="str" cm="1">
        <f t="array" ref="K608">IF(A608="","",SUMPRODUCT(TRANSPOSE(F608:H608),pass_per_van_by_vptype,rt_miles_avg_by_vanpool_type))</f>
        <v/>
      </c>
    </row>
    <row r="609" spans="1:11" x14ac:dyDescent="0.45">
      <c r="A609" s="331" t="s">
        <v>453</v>
      </c>
      <c r="B609" s="331" t="s">
        <v>453</v>
      </c>
      <c r="C609" s="331" t="s">
        <v>453</v>
      </c>
      <c r="D609" s="331" t="s">
        <v>453</v>
      </c>
      <c r="E609" s="331" t="s">
        <v>453</v>
      </c>
      <c r="F609" s="331" t="str" cm="1">
        <f t="array" aca="1" ref="F609" ca="1">IF($B609="","",IFERROR(INDEX(INDIRECT("vd_emp_"&amp;$A609&amp;"_"&amp;F$1&amp;"_tab"),$B609+1,$C609+1)*IF($A609=2020,1,INDEX(INDIRECT("vd_ml_"&amp;$A609&amp;"_"&amp;F$1&amp;"_tab"),$B609+1,$C609+1)),0))</f>
        <v/>
      </c>
      <c r="G609" s="331" t="str" cm="1">
        <f t="array" aca="1" ref="G609" ca="1">IF($B609="","",IFERROR(INDEX(INDIRECT("vd_emp_"&amp;$A609&amp;"_"&amp;G$1&amp;"_tab"),$B609+1,$C609+1)*IF($A609=2020,1,INDEX(INDIRECT("vd_ml_"&amp;$A609&amp;"_"&amp;G$1&amp;"_tab"),$B609+1,$C609+1)),0))</f>
        <v/>
      </c>
      <c r="H609" s="331" t="str" cm="1">
        <f t="array" aca="1" ref="H609" ca="1">IF($B609="","",IFERROR(INDEX(INDIRECT("vd_emp_"&amp;$A609&amp;"_"&amp;H$1&amp;"_tab"),$B609+1,$C609+1)*IF($A609=2020,1,INDEX(INDIRECT("vd_ml_"&amp;$A609&amp;"_"&amp;H$1&amp;"_tab"),$B609+1,$C609+1)),0))</f>
        <v/>
      </c>
      <c r="I609" s="331" t="str">
        <f ca="1"/>
        <v/>
      </c>
      <c r="J609" s="331" t="str" cm="1">
        <f t="array" ref="J609">IF(A609="","",SUMPRODUCT(TRANSPOSE(F609:H609),pass_per_van_by_vptype)*2)</f>
        <v/>
      </c>
      <c r="K609" s="331" t="str" cm="1">
        <f t="array" ref="K609">IF(A609="","",SUMPRODUCT(TRANSPOSE(F609:H609),pass_per_van_by_vptype,rt_miles_avg_by_vanpool_type))</f>
        <v/>
      </c>
    </row>
    <row r="610" spans="1:11" x14ac:dyDescent="0.45">
      <c r="A610" s="331" t="s">
        <v>453</v>
      </c>
      <c r="B610" s="331" t="s">
        <v>453</v>
      </c>
      <c r="C610" s="331" t="s">
        <v>453</v>
      </c>
      <c r="D610" s="331" t="s">
        <v>453</v>
      </c>
      <c r="E610" s="331" t="s">
        <v>453</v>
      </c>
      <c r="F610" s="331" t="str" cm="1">
        <f t="array" aca="1" ref="F610" ca="1">IF($B610="","",IFERROR(INDEX(INDIRECT("vd_emp_"&amp;$A610&amp;"_"&amp;F$1&amp;"_tab"),$B610+1,$C610+1)*IF($A610=2020,1,INDEX(INDIRECT("vd_ml_"&amp;$A610&amp;"_"&amp;F$1&amp;"_tab"),$B610+1,$C610+1)),0))</f>
        <v/>
      </c>
      <c r="G610" s="331" t="str" cm="1">
        <f t="array" aca="1" ref="G610" ca="1">IF($B610="","",IFERROR(INDEX(INDIRECT("vd_emp_"&amp;$A610&amp;"_"&amp;G$1&amp;"_tab"),$B610+1,$C610+1)*IF($A610=2020,1,INDEX(INDIRECT("vd_ml_"&amp;$A610&amp;"_"&amp;G$1&amp;"_tab"),$B610+1,$C610+1)),0))</f>
        <v/>
      </c>
      <c r="H610" s="331" t="str" cm="1">
        <f t="array" aca="1" ref="H610" ca="1">IF($B610="","",IFERROR(INDEX(INDIRECT("vd_emp_"&amp;$A610&amp;"_"&amp;H$1&amp;"_tab"),$B610+1,$C610+1)*IF($A610=2020,1,INDEX(INDIRECT("vd_ml_"&amp;$A610&amp;"_"&amp;H$1&amp;"_tab"),$B610+1,$C610+1)),0))</f>
        <v/>
      </c>
      <c r="I610" s="331" t="str">
        <f ca="1"/>
        <v/>
      </c>
      <c r="J610" s="331" t="str" cm="1">
        <f t="array" ref="J610">IF(A610="","",SUMPRODUCT(TRANSPOSE(F610:H610),pass_per_van_by_vptype)*2)</f>
        <v/>
      </c>
      <c r="K610" s="331" t="str" cm="1">
        <f t="array" ref="K610">IF(A610="","",SUMPRODUCT(TRANSPOSE(F610:H610),pass_per_van_by_vptype,rt_miles_avg_by_vanpool_type))</f>
        <v/>
      </c>
    </row>
    <row r="611" spans="1:11" x14ac:dyDescent="0.45">
      <c r="A611" s="331" t="s">
        <v>453</v>
      </c>
      <c r="B611" s="331" t="s">
        <v>453</v>
      </c>
      <c r="C611" s="331" t="s">
        <v>453</v>
      </c>
      <c r="D611" s="331" t="s">
        <v>453</v>
      </c>
      <c r="E611" s="331" t="s">
        <v>453</v>
      </c>
      <c r="F611" s="331" t="str" cm="1">
        <f t="array" aca="1" ref="F611" ca="1">IF($B611="","",IFERROR(INDEX(INDIRECT("vd_emp_"&amp;$A611&amp;"_"&amp;F$1&amp;"_tab"),$B611+1,$C611+1)*IF($A611=2020,1,INDEX(INDIRECT("vd_ml_"&amp;$A611&amp;"_"&amp;F$1&amp;"_tab"),$B611+1,$C611+1)),0))</f>
        <v/>
      </c>
      <c r="G611" s="331" t="str" cm="1">
        <f t="array" aca="1" ref="G611" ca="1">IF($B611="","",IFERROR(INDEX(INDIRECT("vd_emp_"&amp;$A611&amp;"_"&amp;G$1&amp;"_tab"),$B611+1,$C611+1)*IF($A611=2020,1,INDEX(INDIRECT("vd_ml_"&amp;$A611&amp;"_"&amp;G$1&amp;"_tab"),$B611+1,$C611+1)),0))</f>
        <v/>
      </c>
      <c r="H611" s="331" t="str" cm="1">
        <f t="array" aca="1" ref="H611" ca="1">IF($B611="","",IFERROR(INDEX(INDIRECT("vd_emp_"&amp;$A611&amp;"_"&amp;H$1&amp;"_tab"),$B611+1,$C611+1)*IF($A611=2020,1,INDEX(INDIRECT("vd_ml_"&amp;$A611&amp;"_"&amp;H$1&amp;"_tab"),$B611+1,$C611+1)),0))</f>
        <v/>
      </c>
      <c r="I611" s="331" t="str">
        <f ca="1"/>
        <v/>
      </c>
      <c r="J611" s="331" t="str" cm="1">
        <f t="array" ref="J611">IF(A611="","",SUMPRODUCT(TRANSPOSE(F611:H611),pass_per_van_by_vptype)*2)</f>
        <v/>
      </c>
      <c r="K611" s="331" t="str" cm="1">
        <f t="array" ref="K611">IF(A611="","",SUMPRODUCT(TRANSPOSE(F611:H611),pass_per_van_by_vptype,rt_miles_avg_by_vanpool_type))</f>
        <v/>
      </c>
    </row>
    <row r="612" spans="1:11" x14ac:dyDescent="0.45">
      <c r="A612" s="331" t="s">
        <v>453</v>
      </c>
      <c r="B612" s="331" t="s">
        <v>453</v>
      </c>
      <c r="C612" s="331" t="s">
        <v>453</v>
      </c>
      <c r="D612" s="331" t="s">
        <v>453</v>
      </c>
      <c r="E612" s="331" t="s">
        <v>453</v>
      </c>
      <c r="F612" s="331" t="str" cm="1">
        <f t="array" aca="1" ref="F612" ca="1">IF($B612="","",IFERROR(INDEX(INDIRECT("vd_emp_"&amp;$A612&amp;"_"&amp;F$1&amp;"_tab"),$B612+1,$C612+1)*IF($A612=2020,1,INDEX(INDIRECT("vd_ml_"&amp;$A612&amp;"_"&amp;F$1&amp;"_tab"),$B612+1,$C612+1)),0))</f>
        <v/>
      </c>
      <c r="G612" s="331" t="str" cm="1">
        <f t="array" aca="1" ref="G612" ca="1">IF($B612="","",IFERROR(INDEX(INDIRECT("vd_emp_"&amp;$A612&amp;"_"&amp;G$1&amp;"_tab"),$B612+1,$C612+1)*IF($A612=2020,1,INDEX(INDIRECT("vd_ml_"&amp;$A612&amp;"_"&amp;G$1&amp;"_tab"),$B612+1,$C612+1)),0))</f>
        <v/>
      </c>
      <c r="H612" s="331" t="str" cm="1">
        <f t="array" aca="1" ref="H612" ca="1">IF($B612="","",IFERROR(INDEX(INDIRECT("vd_emp_"&amp;$A612&amp;"_"&amp;H$1&amp;"_tab"),$B612+1,$C612+1)*IF($A612=2020,1,INDEX(INDIRECT("vd_ml_"&amp;$A612&amp;"_"&amp;H$1&amp;"_tab"),$B612+1,$C612+1)),0))</f>
        <v/>
      </c>
      <c r="I612" s="331" t="str">
        <f ca="1"/>
        <v/>
      </c>
      <c r="J612" s="331" t="str" cm="1">
        <f t="array" ref="J612">IF(A612="","",SUMPRODUCT(TRANSPOSE(F612:H612),pass_per_van_by_vptype)*2)</f>
        <v/>
      </c>
      <c r="K612" s="331" t="str" cm="1">
        <f t="array" ref="K612">IF(A612="","",SUMPRODUCT(TRANSPOSE(F612:H612),pass_per_van_by_vptype,rt_miles_avg_by_vanpool_type))</f>
        <v/>
      </c>
    </row>
    <row r="613" spans="1:11" x14ac:dyDescent="0.45">
      <c r="A613" s="331" t="s">
        <v>453</v>
      </c>
      <c r="B613" s="331" t="s">
        <v>453</v>
      </c>
      <c r="C613" s="331" t="s">
        <v>453</v>
      </c>
      <c r="D613" s="331" t="s">
        <v>453</v>
      </c>
      <c r="E613" s="331" t="s">
        <v>453</v>
      </c>
      <c r="F613" s="331" t="str" cm="1">
        <f t="array" aca="1" ref="F613" ca="1">IF($B613="","",IFERROR(INDEX(INDIRECT("vd_emp_"&amp;$A613&amp;"_"&amp;F$1&amp;"_tab"),$B613+1,$C613+1)*IF($A613=2020,1,INDEX(INDIRECT("vd_ml_"&amp;$A613&amp;"_"&amp;F$1&amp;"_tab"),$B613+1,$C613+1)),0))</f>
        <v/>
      </c>
      <c r="G613" s="331" t="str" cm="1">
        <f t="array" aca="1" ref="G613" ca="1">IF($B613="","",IFERROR(INDEX(INDIRECT("vd_emp_"&amp;$A613&amp;"_"&amp;G$1&amp;"_tab"),$B613+1,$C613+1)*IF($A613=2020,1,INDEX(INDIRECT("vd_ml_"&amp;$A613&amp;"_"&amp;G$1&amp;"_tab"),$B613+1,$C613+1)),0))</f>
        <v/>
      </c>
      <c r="H613" s="331" t="str" cm="1">
        <f t="array" aca="1" ref="H613" ca="1">IF($B613="","",IFERROR(INDEX(INDIRECT("vd_emp_"&amp;$A613&amp;"_"&amp;H$1&amp;"_tab"),$B613+1,$C613+1)*IF($A613=2020,1,INDEX(INDIRECT("vd_ml_"&amp;$A613&amp;"_"&amp;H$1&amp;"_tab"),$B613+1,$C613+1)),0))</f>
        <v/>
      </c>
      <c r="I613" s="331" t="str">
        <f ca="1"/>
        <v/>
      </c>
      <c r="J613" s="331" t="str" cm="1">
        <f t="array" ref="J613">IF(A613="","",SUMPRODUCT(TRANSPOSE(F613:H613),pass_per_van_by_vptype)*2)</f>
        <v/>
      </c>
      <c r="K613" s="331" t="str" cm="1">
        <f t="array" ref="K613">IF(A613="","",SUMPRODUCT(TRANSPOSE(F613:H613),pass_per_van_by_vptype,rt_miles_avg_by_vanpool_type))</f>
        <v/>
      </c>
    </row>
    <row r="614" spans="1:11" x14ac:dyDescent="0.45">
      <c r="A614" s="331" t="s">
        <v>453</v>
      </c>
      <c r="B614" s="331" t="s">
        <v>453</v>
      </c>
      <c r="C614" s="331" t="s">
        <v>453</v>
      </c>
      <c r="D614" s="331" t="s">
        <v>453</v>
      </c>
      <c r="E614" s="331" t="s">
        <v>453</v>
      </c>
      <c r="F614" s="331" t="str" cm="1">
        <f t="array" aca="1" ref="F614" ca="1">IF($B614="","",IFERROR(INDEX(INDIRECT("vd_emp_"&amp;$A614&amp;"_"&amp;F$1&amp;"_tab"),$B614+1,$C614+1)*IF($A614=2020,1,INDEX(INDIRECT("vd_ml_"&amp;$A614&amp;"_"&amp;F$1&amp;"_tab"),$B614+1,$C614+1)),0))</f>
        <v/>
      </c>
      <c r="G614" s="331" t="str" cm="1">
        <f t="array" aca="1" ref="G614" ca="1">IF($B614="","",IFERROR(INDEX(INDIRECT("vd_emp_"&amp;$A614&amp;"_"&amp;G$1&amp;"_tab"),$B614+1,$C614+1)*IF($A614=2020,1,INDEX(INDIRECT("vd_ml_"&amp;$A614&amp;"_"&amp;G$1&amp;"_tab"),$B614+1,$C614+1)),0))</f>
        <v/>
      </c>
      <c r="H614" s="331" t="str" cm="1">
        <f t="array" aca="1" ref="H614" ca="1">IF($B614="","",IFERROR(INDEX(INDIRECT("vd_emp_"&amp;$A614&amp;"_"&amp;H$1&amp;"_tab"),$B614+1,$C614+1)*IF($A614=2020,1,INDEX(INDIRECT("vd_ml_"&amp;$A614&amp;"_"&amp;H$1&amp;"_tab"),$B614+1,$C614+1)),0))</f>
        <v/>
      </c>
      <c r="I614" s="331" t="str">
        <f ca="1"/>
        <v/>
      </c>
      <c r="J614" s="331" t="str" cm="1">
        <f t="array" ref="J614">IF(A614="","",SUMPRODUCT(TRANSPOSE(F614:H614),pass_per_van_by_vptype)*2)</f>
        <v/>
      </c>
      <c r="K614" s="331" t="str" cm="1">
        <f t="array" ref="K614">IF(A614="","",SUMPRODUCT(TRANSPOSE(F614:H614),pass_per_van_by_vptype,rt_miles_avg_by_vanpool_type))</f>
        <v/>
      </c>
    </row>
    <row r="615" spans="1:11" x14ac:dyDescent="0.45">
      <c r="A615" s="331" t="s">
        <v>453</v>
      </c>
      <c r="B615" s="331" t="s">
        <v>453</v>
      </c>
      <c r="C615" s="331" t="s">
        <v>453</v>
      </c>
      <c r="D615" s="331" t="s">
        <v>453</v>
      </c>
      <c r="E615" s="331" t="s">
        <v>453</v>
      </c>
      <c r="F615" s="331" t="str" cm="1">
        <f t="array" aca="1" ref="F615" ca="1">IF($B615="","",IFERROR(INDEX(INDIRECT("vd_emp_"&amp;$A615&amp;"_"&amp;F$1&amp;"_tab"),$B615+1,$C615+1)*IF($A615=2020,1,INDEX(INDIRECT("vd_ml_"&amp;$A615&amp;"_"&amp;F$1&amp;"_tab"),$B615+1,$C615+1)),0))</f>
        <v/>
      </c>
      <c r="G615" s="331" t="str" cm="1">
        <f t="array" aca="1" ref="G615" ca="1">IF($B615="","",IFERROR(INDEX(INDIRECT("vd_emp_"&amp;$A615&amp;"_"&amp;G$1&amp;"_tab"),$B615+1,$C615+1)*IF($A615=2020,1,INDEX(INDIRECT("vd_ml_"&amp;$A615&amp;"_"&amp;G$1&amp;"_tab"),$B615+1,$C615+1)),0))</f>
        <v/>
      </c>
      <c r="H615" s="331" t="str" cm="1">
        <f t="array" aca="1" ref="H615" ca="1">IF($B615="","",IFERROR(INDEX(INDIRECT("vd_emp_"&amp;$A615&amp;"_"&amp;H$1&amp;"_tab"),$B615+1,$C615+1)*IF($A615=2020,1,INDEX(INDIRECT("vd_ml_"&amp;$A615&amp;"_"&amp;H$1&amp;"_tab"),$B615+1,$C615+1)),0))</f>
        <v/>
      </c>
      <c r="I615" s="331" t="str">
        <f ca="1"/>
        <v/>
      </c>
      <c r="J615" s="331" t="str" cm="1">
        <f t="array" ref="J615">IF(A615="","",SUMPRODUCT(TRANSPOSE(F615:H615),pass_per_van_by_vptype)*2)</f>
        <v/>
      </c>
      <c r="K615" s="331" t="str" cm="1">
        <f t="array" ref="K615">IF(A615="","",SUMPRODUCT(TRANSPOSE(F615:H615),pass_per_van_by_vptype,rt_miles_avg_by_vanpool_type))</f>
        <v/>
      </c>
    </row>
    <row r="616" spans="1:11" x14ac:dyDescent="0.45">
      <c r="A616" s="331" t="s">
        <v>453</v>
      </c>
      <c r="B616" s="331" t="s">
        <v>453</v>
      </c>
      <c r="C616" s="331" t="s">
        <v>453</v>
      </c>
      <c r="D616" s="331" t="s">
        <v>453</v>
      </c>
      <c r="E616" s="331" t="s">
        <v>453</v>
      </c>
      <c r="F616" s="331" t="str" cm="1">
        <f t="array" aca="1" ref="F616" ca="1">IF($B616="","",IFERROR(INDEX(INDIRECT("vd_emp_"&amp;$A616&amp;"_"&amp;F$1&amp;"_tab"),$B616+1,$C616+1)*IF($A616=2020,1,INDEX(INDIRECT("vd_ml_"&amp;$A616&amp;"_"&amp;F$1&amp;"_tab"),$B616+1,$C616+1)),0))</f>
        <v/>
      </c>
      <c r="G616" s="331" t="str" cm="1">
        <f t="array" aca="1" ref="G616" ca="1">IF($B616="","",IFERROR(INDEX(INDIRECT("vd_emp_"&amp;$A616&amp;"_"&amp;G$1&amp;"_tab"),$B616+1,$C616+1)*IF($A616=2020,1,INDEX(INDIRECT("vd_ml_"&amp;$A616&amp;"_"&amp;G$1&amp;"_tab"),$B616+1,$C616+1)),0))</f>
        <v/>
      </c>
      <c r="H616" s="331" t="str" cm="1">
        <f t="array" aca="1" ref="H616" ca="1">IF($B616="","",IFERROR(INDEX(INDIRECT("vd_emp_"&amp;$A616&amp;"_"&amp;H$1&amp;"_tab"),$B616+1,$C616+1)*IF($A616=2020,1,INDEX(INDIRECT("vd_ml_"&amp;$A616&amp;"_"&amp;H$1&amp;"_tab"),$B616+1,$C616+1)),0))</f>
        <v/>
      </c>
      <c r="I616" s="331" t="str">
        <f ca="1"/>
        <v/>
      </c>
      <c r="J616" s="331" t="str" cm="1">
        <f t="array" ref="J616">IF(A616="","",SUMPRODUCT(TRANSPOSE(F616:H616),pass_per_van_by_vptype)*2)</f>
        <v/>
      </c>
      <c r="K616" s="331" t="str" cm="1">
        <f t="array" ref="K616">IF(A616="","",SUMPRODUCT(TRANSPOSE(F616:H616),pass_per_van_by_vptype,rt_miles_avg_by_vanpool_type))</f>
        <v/>
      </c>
    </row>
    <row r="617" spans="1:11" x14ac:dyDescent="0.45">
      <c r="A617" s="331" t="s">
        <v>453</v>
      </c>
      <c r="B617" s="331" t="s">
        <v>453</v>
      </c>
      <c r="C617" s="331" t="s">
        <v>453</v>
      </c>
      <c r="D617" s="331" t="s">
        <v>453</v>
      </c>
      <c r="E617" s="331" t="s">
        <v>453</v>
      </c>
      <c r="F617" s="331" t="str" cm="1">
        <f t="array" aca="1" ref="F617" ca="1">IF($B617="","",IFERROR(INDEX(INDIRECT("vd_emp_"&amp;$A617&amp;"_"&amp;F$1&amp;"_tab"),$B617+1,$C617+1)*IF($A617=2020,1,INDEX(INDIRECT("vd_ml_"&amp;$A617&amp;"_"&amp;F$1&amp;"_tab"),$B617+1,$C617+1)),0))</f>
        <v/>
      </c>
      <c r="G617" s="331" t="str" cm="1">
        <f t="array" aca="1" ref="G617" ca="1">IF($B617="","",IFERROR(INDEX(INDIRECT("vd_emp_"&amp;$A617&amp;"_"&amp;G$1&amp;"_tab"),$B617+1,$C617+1)*IF($A617=2020,1,INDEX(INDIRECT("vd_ml_"&amp;$A617&amp;"_"&amp;G$1&amp;"_tab"),$B617+1,$C617+1)),0))</f>
        <v/>
      </c>
      <c r="H617" s="331" t="str" cm="1">
        <f t="array" aca="1" ref="H617" ca="1">IF($B617="","",IFERROR(INDEX(INDIRECT("vd_emp_"&amp;$A617&amp;"_"&amp;H$1&amp;"_tab"),$B617+1,$C617+1)*IF($A617=2020,1,INDEX(INDIRECT("vd_ml_"&amp;$A617&amp;"_"&amp;H$1&amp;"_tab"),$B617+1,$C617+1)),0))</f>
        <v/>
      </c>
      <c r="I617" s="331" t="str">
        <f ca="1"/>
        <v/>
      </c>
      <c r="J617" s="331" t="str" cm="1">
        <f t="array" ref="J617">IF(A617="","",SUMPRODUCT(TRANSPOSE(F617:H617),pass_per_van_by_vptype)*2)</f>
        <v/>
      </c>
      <c r="K617" s="331" t="str" cm="1">
        <f t="array" ref="K617">IF(A617="","",SUMPRODUCT(TRANSPOSE(F617:H617),pass_per_van_by_vptype,rt_miles_avg_by_vanpool_type))</f>
        <v/>
      </c>
    </row>
    <row r="618" spans="1:11" x14ac:dyDescent="0.45">
      <c r="A618" s="331" t="s">
        <v>453</v>
      </c>
      <c r="B618" s="331" t="s">
        <v>453</v>
      </c>
      <c r="C618" s="331" t="s">
        <v>453</v>
      </c>
      <c r="D618" s="331" t="s">
        <v>453</v>
      </c>
      <c r="E618" s="331" t="s">
        <v>453</v>
      </c>
      <c r="F618" s="331" t="str" cm="1">
        <f t="array" aca="1" ref="F618" ca="1">IF($B618="","",IFERROR(INDEX(INDIRECT("vd_emp_"&amp;$A618&amp;"_"&amp;F$1&amp;"_tab"),$B618+1,$C618+1)*IF($A618=2020,1,INDEX(INDIRECT("vd_ml_"&amp;$A618&amp;"_"&amp;F$1&amp;"_tab"),$B618+1,$C618+1)),0))</f>
        <v/>
      </c>
      <c r="G618" s="331" t="str" cm="1">
        <f t="array" aca="1" ref="G618" ca="1">IF($B618="","",IFERROR(INDEX(INDIRECT("vd_emp_"&amp;$A618&amp;"_"&amp;G$1&amp;"_tab"),$B618+1,$C618+1)*IF($A618=2020,1,INDEX(INDIRECT("vd_ml_"&amp;$A618&amp;"_"&amp;G$1&amp;"_tab"),$B618+1,$C618+1)),0))</f>
        <v/>
      </c>
      <c r="H618" s="331" t="str" cm="1">
        <f t="array" aca="1" ref="H618" ca="1">IF($B618="","",IFERROR(INDEX(INDIRECT("vd_emp_"&amp;$A618&amp;"_"&amp;H$1&amp;"_tab"),$B618+1,$C618+1)*IF($A618=2020,1,INDEX(INDIRECT("vd_ml_"&amp;$A618&amp;"_"&amp;H$1&amp;"_tab"),$B618+1,$C618+1)),0))</f>
        <v/>
      </c>
      <c r="I618" s="331" t="str">
        <f ca="1"/>
        <v/>
      </c>
      <c r="J618" s="331" t="str" cm="1">
        <f t="array" ref="J618">IF(A618="","",SUMPRODUCT(TRANSPOSE(F618:H618),pass_per_van_by_vptype)*2)</f>
        <v/>
      </c>
      <c r="K618" s="331" t="str" cm="1">
        <f t="array" ref="K618">IF(A618="","",SUMPRODUCT(TRANSPOSE(F618:H618),pass_per_van_by_vptype,rt_miles_avg_by_vanpool_type))</f>
        <v/>
      </c>
    </row>
    <row r="619" spans="1:11" x14ac:dyDescent="0.45">
      <c r="A619" s="331" t="s">
        <v>453</v>
      </c>
      <c r="B619" s="331" t="s">
        <v>453</v>
      </c>
      <c r="C619" s="331" t="s">
        <v>453</v>
      </c>
      <c r="D619" s="331" t="s">
        <v>453</v>
      </c>
      <c r="E619" s="331" t="s">
        <v>453</v>
      </c>
      <c r="F619" s="331" t="str" cm="1">
        <f t="array" aca="1" ref="F619" ca="1">IF($B619="","",IFERROR(INDEX(INDIRECT("vd_emp_"&amp;$A619&amp;"_"&amp;F$1&amp;"_tab"),$B619+1,$C619+1)*IF($A619=2020,1,INDEX(INDIRECT("vd_ml_"&amp;$A619&amp;"_"&amp;F$1&amp;"_tab"),$B619+1,$C619+1)),0))</f>
        <v/>
      </c>
      <c r="G619" s="331" t="str" cm="1">
        <f t="array" aca="1" ref="G619" ca="1">IF($B619="","",IFERROR(INDEX(INDIRECT("vd_emp_"&amp;$A619&amp;"_"&amp;G$1&amp;"_tab"),$B619+1,$C619+1)*IF($A619=2020,1,INDEX(INDIRECT("vd_ml_"&amp;$A619&amp;"_"&amp;G$1&amp;"_tab"),$B619+1,$C619+1)),0))</f>
        <v/>
      </c>
      <c r="H619" s="331" t="str" cm="1">
        <f t="array" aca="1" ref="H619" ca="1">IF($B619="","",IFERROR(INDEX(INDIRECT("vd_emp_"&amp;$A619&amp;"_"&amp;H$1&amp;"_tab"),$B619+1,$C619+1)*IF($A619=2020,1,INDEX(INDIRECT("vd_ml_"&amp;$A619&amp;"_"&amp;H$1&amp;"_tab"),$B619+1,$C619+1)),0))</f>
        <v/>
      </c>
      <c r="I619" s="331" t="str">
        <f ca="1"/>
        <v/>
      </c>
      <c r="J619" s="331" t="str" cm="1">
        <f t="array" ref="J619">IF(A619="","",SUMPRODUCT(TRANSPOSE(F619:H619),pass_per_van_by_vptype)*2)</f>
        <v/>
      </c>
      <c r="K619" s="331" t="str" cm="1">
        <f t="array" ref="K619">IF(A619="","",SUMPRODUCT(TRANSPOSE(F619:H619),pass_per_van_by_vptype,rt_miles_avg_by_vanpool_type))</f>
        <v/>
      </c>
    </row>
    <row r="620" spans="1:11" x14ac:dyDescent="0.45">
      <c r="A620" s="331" t="s">
        <v>453</v>
      </c>
      <c r="B620" s="331" t="s">
        <v>453</v>
      </c>
      <c r="C620" s="331" t="s">
        <v>453</v>
      </c>
      <c r="D620" s="331" t="s">
        <v>453</v>
      </c>
      <c r="E620" s="331" t="s">
        <v>453</v>
      </c>
      <c r="F620" s="331" t="str" cm="1">
        <f t="array" aca="1" ref="F620" ca="1">IF($B620="","",IFERROR(INDEX(INDIRECT("vd_emp_"&amp;$A620&amp;"_"&amp;F$1&amp;"_tab"),$B620+1,$C620+1)*IF($A620=2020,1,INDEX(INDIRECT("vd_ml_"&amp;$A620&amp;"_"&amp;F$1&amp;"_tab"),$B620+1,$C620+1)),0))</f>
        <v/>
      </c>
      <c r="G620" s="331" t="str" cm="1">
        <f t="array" aca="1" ref="G620" ca="1">IF($B620="","",IFERROR(INDEX(INDIRECT("vd_emp_"&amp;$A620&amp;"_"&amp;G$1&amp;"_tab"),$B620+1,$C620+1)*IF($A620=2020,1,INDEX(INDIRECT("vd_ml_"&amp;$A620&amp;"_"&amp;G$1&amp;"_tab"),$B620+1,$C620+1)),0))</f>
        <v/>
      </c>
      <c r="H620" s="331" t="str" cm="1">
        <f t="array" aca="1" ref="H620" ca="1">IF($B620="","",IFERROR(INDEX(INDIRECT("vd_emp_"&amp;$A620&amp;"_"&amp;H$1&amp;"_tab"),$B620+1,$C620+1)*IF($A620=2020,1,INDEX(INDIRECT("vd_ml_"&amp;$A620&amp;"_"&amp;H$1&amp;"_tab"),$B620+1,$C620+1)),0))</f>
        <v/>
      </c>
      <c r="I620" s="331" t="str">
        <f ca="1"/>
        <v/>
      </c>
      <c r="J620" s="331" t="str" cm="1">
        <f t="array" ref="J620">IF(A620="","",SUMPRODUCT(TRANSPOSE(F620:H620),pass_per_van_by_vptype)*2)</f>
        <v/>
      </c>
      <c r="K620" s="331" t="str" cm="1">
        <f t="array" ref="K620">IF(A620="","",SUMPRODUCT(TRANSPOSE(F620:H620),pass_per_van_by_vptype,rt_miles_avg_by_vanpool_type))</f>
        <v/>
      </c>
    </row>
    <row r="621" spans="1:11" x14ac:dyDescent="0.45">
      <c r="A621" s="331" t="s">
        <v>453</v>
      </c>
      <c r="B621" s="331" t="s">
        <v>453</v>
      </c>
      <c r="C621" s="331" t="s">
        <v>453</v>
      </c>
      <c r="D621" s="331" t="s">
        <v>453</v>
      </c>
      <c r="E621" s="331" t="s">
        <v>453</v>
      </c>
      <c r="F621" s="331" t="str" cm="1">
        <f t="array" aca="1" ref="F621" ca="1">IF($B621="","",IFERROR(INDEX(INDIRECT("vd_emp_"&amp;$A621&amp;"_"&amp;F$1&amp;"_tab"),$B621+1,$C621+1)*IF($A621=2020,1,INDEX(INDIRECT("vd_ml_"&amp;$A621&amp;"_"&amp;F$1&amp;"_tab"),$B621+1,$C621+1)),0))</f>
        <v/>
      </c>
      <c r="G621" s="331" t="str" cm="1">
        <f t="array" aca="1" ref="G621" ca="1">IF($B621="","",IFERROR(INDEX(INDIRECT("vd_emp_"&amp;$A621&amp;"_"&amp;G$1&amp;"_tab"),$B621+1,$C621+1)*IF($A621=2020,1,INDEX(INDIRECT("vd_ml_"&amp;$A621&amp;"_"&amp;G$1&amp;"_tab"),$B621+1,$C621+1)),0))</f>
        <v/>
      </c>
      <c r="H621" s="331" t="str" cm="1">
        <f t="array" aca="1" ref="H621" ca="1">IF($B621="","",IFERROR(INDEX(INDIRECT("vd_emp_"&amp;$A621&amp;"_"&amp;H$1&amp;"_tab"),$B621+1,$C621+1)*IF($A621=2020,1,INDEX(INDIRECT("vd_ml_"&amp;$A621&amp;"_"&amp;H$1&amp;"_tab"),$B621+1,$C621+1)),0))</f>
        <v/>
      </c>
      <c r="I621" s="331" t="str">
        <f ca="1"/>
        <v/>
      </c>
      <c r="J621" s="331" t="str" cm="1">
        <f t="array" ref="J621">IF(A621="","",SUMPRODUCT(TRANSPOSE(F621:H621),pass_per_van_by_vptype)*2)</f>
        <v/>
      </c>
      <c r="K621" s="331" t="str" cm="1">
        <f t="array" ref="K621">IF(A621="","",SUMPRODUCT(TRANSPOSE(F621:H621),pass_per_van_by_vptype,rt_miles_avg_by_vanpool_type))</f>
        <v/>
      </c>
    </row>
    <row r="622" spans="1:11" x14ac:dyDescent="0.45">
      <c r="A622" s="331" t="s">
        <v>453</v>
      </c>
      <c r="B622" s="331" t="s">
        <v>453</v>
      </c>
      <c r="C622" s="331" t="s">
        <v>453</v>
      </c>
      <c r="D622" s="331" t="s">
        <v>453</v>
      </c>
      <c r="E622" s="331" t="s">
        <v>453</v>
      </c>
      <c r="F622" s="331" t="str" cm="1">
        <f t="array" aca="1" ref="F622" ca="1">IF($B622="","",IFERROR(INDEX(INDIRECT("vd_emp_"&amp;$A622&amp;"_"&amp;F$1&amp;"_tab"),$B622+1,$C622+1)*IF($A622=2020,1,INDEX(INDIRECT("vd_ml_"&amp;$A622&amp;"_"&amp;F$1&amp;"_tab"),$B622+1,$C622+1)),0))</f>
        <v/>
      </c>
      <c r="G622" s="331" t="str" cm="1">
        <f t="array" aca="1" ref="G622" ca="1">IF($B622="","",IFERROR(INDEX(INDIRECT("vd_emp_"&amp;$A622&amp;"_"&amp;G$1&amp;"_tab"),$B622+1,$C622+1)*IF($A622=2020,1,INDEX(INDIRECT("vd_ml_"&amp;$A622&amp;"_"&amp;G$1&amp;"_tab"),$B622+1,$C622+1)),0))</f>
        <v/>
      </c>
      <c r="H622" s="331" t="str" cm="1">
        <f t="array" aca="1" ref="H622" ca="1">IF($B622="","",IFERROR(INDEX(INDIRECT("vd_emp_"&amp;$A622&amp;"_"&amp;H$1&amp;"_tab"),$B622+1,$C622+1)*IF($A622=2020,1,INDEX(INDIRECT("vd_ml_"&amp;$A622&amp;"_"&amp;H$1&amp;"_tab"),$B622+1,$C622+1)),0))</f>
        <v/>
      </c>
      <c r="I622" s="331" t="str">
        <f ca="1"/>
        <v/>
      </c>
      <c r="J622" s="331" t="str" cm="1">
        <f t="array" ref="J622">IF(A622="","",SUMPRODUCT(TRANSPOSE(F622:H622),pass_per_van_by_vptype)*2)</f>
        <v/>
      </c>
      <c r="K622" s="331" t="str" cm="1">
        <f t="array" ref="K622">IF(A622="","",SUMPRODUCT(TRANSPOSE(F622:H622),pass_per_van_by_vptype,rt_miles_avg_by_vanpool_type))</f>
        <v/>
      </c>
    </row>
    <row r="623" spans="1:11" x14ac:dyDescent="0.45">
      <c r="A623" s="331" t="s">
        <v>453</v>
      </c>
      <c r="B623" s="331" t="s">
        <v>453</v>
      </c>
      <c r="C623" s="331" t="s">
        <v>453</v>
      </c>
      <c r="D623" s="331" t="s">
        <v>453</v>
      </c>
      <c r="E623" s="331" t="s">
        <v>453</v>
      </c>
      <c r="F623" s="331" t="str" cm="1">
        <f t="array" aca="1" ref="F623" ca="1">IF($B623="","",IFERROR(INDEX(INDIRECT("vd_emp_"&amp;$A623&amp;"_"&amp;F$1&amp;"_tab"),$B623+1,$C623+1)*IF($A623=2020,1,INDEX(INDIRECT("vd_ml_"&amp;$A623&amp;"_"&amp;F$1&amp;"_tab"),$B623+1,$C623+1)),0))</f>
        <v/>
      </c>
      <c r="G623" s="331" t="str" cm="1">
        <f t="array" aca="1" ref="G623" ca="1">IF($B623="","",IFERROR(INDEX(INDIRECT("vd_emp_"&amp;$A623&amp;"_"&amp;G$1&amp;"_tab"),$B623+1,$C623+1)*IF($A623=2020,1,INDEX(INDIRECT("vd_ml_"&amp;$A623&amp;"_"&amp;G$1&amp;"_tab"),$B623+1,$C623+1)),0))</f>
        <v/>
      </c>
      <c r="H623" s="331" t="str" cm="1">
        <f t="array" aca="1" ref="H623" ca="1">IF($B623="","",IFERROR(INDEX(INDIRECT("vd_emp_"&amp;$A623&amp;"_"&amp;H$1&amp;"_tab"),$B623+1,$C623+1)*IF($A623=2020,1,INDEX(INDIRECT("vd_ml_"&amp;$A623&amp;"_"&amp;H$1&amp;"_tab"),$B623+1,$C623+1)),0))</f>
        <v/>
      </c>
      <c r="I623" s="331" t="str">
        <f ca="1"/>
        <v/>
      </c>
      <c r="J623" s="331" t="str" cm="1">
        <f t="array" ref="J623">IF(A623="","",SUMPRODUCT(TRANSPOSE(F623:H623),pass_per_van_by_vptype)*2)</f>
        <v/>
      </c>
      <c r="K623" s="331" t="str" cm="1">
        <f t="array" ref="K623">IF(A623="","",SUMPRODUCT(TRANSPOSE(F623:H623),pass_per_van_by_vptype,rt_miles_avg_by_vanpool_type))</f>
        <v/>
      </c>
    </row>
    <row r="624" spans="1:11" x14ac:dyDescent="0.45">
      <c r="A624" s="331" t="s">
        <v>453</v>
      </c>
      <c r="B624" s="331" t="s">
        <v>453</v>
      </c>
      <c r="C624" s="331" t="s">
        <v>453</v>
      </c>
      <c r="D624" s="331" t="s">
        <v>453</v>
      </c>
      <c r="E624" s="331" t="s">
        <v>453</v>
      </c>
      <c r="F624" s="331" t="str" cm="1">
        <f t="array" aca="1" ref="F624" ca="1">IF($B624="","",IFERROR(INDEX(INDIRECT("vd_emp_"&amp;$A624&amp;"_"&amp;F$1&amp;"_tab"),$B624+1,$C624+1)*IF($A624=2020,1,INDEX(INDIRECT("vd_ml_"&amp;$A624&amp;"_"&amp;F$1&amp;"_tab"),$B624+1,$C624+1)),0))</f>
        <v/>
      </c>
      <c r="G624" s="331" t="str" cm="1">
        <f t="array" aca="1" ref="G624" ca="1">IF($B624="","",IFERROR(INDEX(INDIRECT("vd_emp_"&amp;$A624&amp;"_"&amp;G$1&amp;"_tab"),$B624+1,$C624+1)*IF($A624=2020,1,INDEX(INDIRECT("vd_ml_"&amp;$A624&amp;"_"&amp;G$1&amp;"_tab"),$B624+1,$C624+1)),0))</f>
        <v/>
      </c>
      <c r="H624" s="331" t="str" cm="1">
        <f t="array" aca="1" ref="H624" ca="1">IF($B624="","",IFERROR(INDEX(INDIRECT("vd_emp_"&amp;$A624&amp;"_"&amp;H$1&amp;"_tab"),$B624+1,$C624+1)*IF($A624=2020,1,INDEX(INDIRECT("vd_ml_"&amp;$A624&amp;"_"&amp;H$1&amp;"_tab"),$B624+1,$C624+1)),0))</f>
        <v/>
      </c>
      <c r="I624" s="331" t="str">
        <f ca="1"/>
        <v/>
      </c>
      <c r="J624" s="331" t="str" cm="1">
        <f t="array" ref="J624">IF(A624="","",SUMPRODUCT(TRANSPOSE(F624:H624),pass_per_van_by_vptype)*2)</f>
        <v/>
      </c>
      <c r="K624" s="331" t="str" cm="1">
        <f t="array" ref="K624">IF(A624="","",SUMPRODUCT(TRANSPOSE(F624:H624),pass_per_van_by_vptype,rt_miles_avg_by_vanpool_type))</f>
        <v/>
      </c>
    </row>
    <row r="625" spans="1:11" x14ac:dyDescent="0.45">
      <c r="A625" s="331" t="s">
        <v>453</v>
      </c>
      <c r="B625" s="331" t="s">
        <v>453</v>
      </c>
      <c r="C625" s="331" t="s">
        <v>453</v>
      </c>
      <c r="D625" s="331" t="s">
        <v>453</v>
      </c>
      <c r="E625" s="331" t="s">
        <v>453</v>
      </c>
      <c r="F625" s="331" t="str" cm="1">
        <f t="array" aca="1" ref="F625" ca="1">IF($B625="","",IFERROR(INDEX(INDIRECT("vd_emp_"&amp;$A625&amp;"_"&amp;F$1&amp;"_tab"),$B625+1,$C625+1)*IF($A625=2020,1,INDEX(INDIRECT("vd_ml_"&amp;$A625&amp;"_"&amp;F$1&amp;"_tab"),$B625+1,$C625+1)),0))</f>
        <v/>
      </c>
      <c r="G625" s="331" t="str" cm="1">
        <f t="array" aca="1" ref="G625" ca="1">IF($B625="","",IFERROR(INDEX(INDIRECT("vd_emp_"&amp;$A625&amp;"_"&amp;G$1&amp;"_tab"),$B625+1,$C625+1)*IF($A625=2020,1,INDEX(INDIRECT("vd_ml_"&amp;$A625&amp;"_"&amp;G$1&amp;"_tab"),$B625+1,$C625+1)),0))</f>
        <v/>
      </c>
      <c r="H625" s="331" t="str" cm="1">
        <f t="array" aca="1" ref="H625" ca="1">IF($B625="","",IFERROR(INDEX(INDIRECT("vd_emp_"&amp;$A625&amp;"_"&amp;H$1&amp;"_tab"),$B625+1,$C625+1)*IF($A625=2020,1,INDEX(INDIRECT("vd_ml_"&amp;$A625&amp;"_"&amp;H$1&amp;"_tab"),$B625+1,$C625+1)),0))</f>
        <v/>
      </c>
      <c r="I625" s="331" t="str">
        <f ca="1"/>
        <v/>
      </c>
      <c r="J625" s="331" t="str" cm="1">
        <f t="array" ref="J625">IF(A625="","",SUMPRODUCT(TRANSPOSE(F625:H625),pass_per_van_by_vptype)*2)</f>
        <v/>
      </c>
      <c r="K625" s="331" t="str" cm="1">
        <f t="array" ref="K625">IF(A625="","",SUMPRODUCT(TRANSPOSE(F625:H625),pass_per_van_by_vptype,rt_miles_avg_by_vanpool_type))</f>
        <v/>
      </c>
    </row>
    <row r="626" spans="1:11" x14ac:dyDescent="0.45">
      <c r="A626" s="331" t="s">
        <v>453</v>
      </c>
      <c r="B626" s="331" t="s">
        <v>453</v>
      </c>
      <c r="C626" s="331" t="s">
        <v>453</v>
      </c>
      <c r="D626" s="331" t="s">
        <v>453</v>
      </c>
      <c r="E626" s="331" t="s">
        <v>453</v>
      </c>
      <c r="F626" s="331" t="str" cm="1">
        <f t="array" aca="1" ref="F626" ca="1">IF($B626="","",IFERROR(INDEX(INDIRECT("vd_emp_"&amp;$A626&amp;"_"&amp;F$1&amp;"_tab"),$B626+1,$C626+1)*IF($A626=2020,1,INDEX(INDIRECT("vd_ml_"&amp;$A626&amp;"_"&amp;F$1&amp;"_tab"),$B626+1,$C626+1)),0))</f>
        <v/>
      </c>
      <c r="G626" s="331" t="str" cm="1">
        <f t="array" aca="1" ref="G626" ca="1">IF($B626="","",IFERROR(INDEX(INDIRECT("vd_emp_"&amp;$A626&amp;"_"&amp;G$1&amp;"_tab"),$B626+1,$C626+1)*IF($A626=2020,1,INDEX(INDIRECT("vd_ml_"&amp;$A626&amp;"_"&amp;G$1&amp;"_tab"),$B626+1,$C626+1)),0))</f>
        <v/>
      </c>
      <c r="H626" s="331" t="str" cm="1">
        <f t="array" aca="1" ref="H626" ca="1">IF($B626="","",IFERROR(INDEX(INDIRECT("vd_emp_"&amp;$A626&amp;"_"&amp;H$1&amp;"_tab"),$B626+1,$C626+1)*IF($A626=2020,1,INDEX(INDIRECT("vd_ml_"&amp;$A626&amp;"_"&amp;H$1&amp;"_tab"),$B626+1,$C626+1)),0))</f>
        <v/>
      </c>
      <c r="I626" s="331" t="str">
        <f ca="1"/>
        <v/>
      </c>
      <c r="J626" s="331" t="str" cm="1">
        <f t="array" ref="J626">IF(A626="","",SUMPRODUCT(TRANSPOSE(F626:H626),pass_per_van_by_vptype)*2)</f>
        <v/>
      </c>
      <c r="K626" s="331" t="str" cm="1">
        <f t="array" ref="K626">IF(A626="","",SUMPRODUCT(TRANSPOSE(F626:H626),pass_per_van_by_vptype,rt_miles_avg_by_vanpool_type))</f>
        <v/>
      </c>
    </row>
    <row r="627" spans="1:11" x14ac:dyDescent="0.45">
      <c r="A627" s="331" t="s">
        <v>453</v>
      </c>
      <c r="B627" s="331" t="s">
        <v>453</v>
      </c>
      <c r="C627" s="331" t="s">
        <v>453</v>
      </c>
      <c r="D627" s="331" t="s">
        <v>453</v>
      </c>
      <c r="E627" s="331" t="s">
        <v>453</v>
      </c>
      <c r="F627" s="331" t="str" cm="1">
        <f t="array" aca="1" ref="F627" ca="1">IF($B627="","",IFERROR(INDEX(INDIRECT("vd_emp_"&amp;$A627&amp;"_"&amp;F$1&amp;"_tab"),$B627+1,$C627+1)*IF($A627=2020,1,INDEX(INDIRECT("vd_ml_"&amp;$A627&amp;"_"&amp;F$1&amp;"_tab"),$B627+1,$C627+1)),0))</f>
        <v/>
      </c>
      <c r="G627" s="331" t="str" cm="1">
        <f t="array" aca="1" ref="G627" ca="1">IF($B627="","",IFERROR(INDEX(INDIRECT("vd_emp_"&amp;$A627&amp;"_"&amp;G$1&amp;"_tab"),$B627+1,$C627+1)*IF($A627=2020,1,INDEX(INDIRECT("vd_ml_"&amp;$A627&amp;"_"&amp;G$1&amp;"_tab"),$B627+1,$C627+1)),0))</f>
        <v/>
      </c>
      <c r="H627" s="331" t="str" cm="1">
        <f t="array" aca="1" ref="H627" ca="1">IF($B627="","",IFERROR(INDEX(INDIRECT("vd_emp_"&amp;$A627&amp;"_"&amp;H$1&amp;"_tab"),$B627+1,$C627+1)*IF($A627=2020,1,INDEX(INDIRECT("vd_ml_"&amp;$A627&amp;"_"&amp;H$1&amp;"_tab"),$B627+1,$C627+1)),0))</f>
        <v/>
      </c>
      <c r="I627" s="331" t="str">
        <f ca="1"/>
        <v/>
      </c>
      <c r="J627" s="331" t="str" cm="1">
        <f t="array" ref="J627">IF(A627="","",SUMPRODUCT(TRANSPOSE(F627:H627),pass_per_van_by_vptype)*2)</f>
        <v/>
      </c>
      <c r="K627" s="331" t="str" cm="1">
        <f t="array" ref="K627">IF(A627="","",SUMPRODUCT(TRANSPOSE(F627:H627),pass_per_van_by_vptype,rt_miles_avg_by_vanpool_type))</f>
        <v/>
      </c>
    </row>
    <row r="628" spans="1:11" x14ac:dyDescent="0.45">
      <c r="A628" s="331" t="s">
        <v>453</v>
      </c>
      <c r="B628" s="331" t="s">
        <v>453</v>
      </c>
      <c r="C628" s="331" t="s">
        <v>453</v>
      </c>
      <c r="D628" s="331" t="s">
        <v>453</v>
      </c>
      <c r="E628" s="331" t="s">
        <v>453</v>
      </c>
      <c r="F628" s="331" t="str" cm="1">
        <f t="array" aca="1" ref="F628" ca="1">IF($B628="","",IFERROR(INDEX(INDIRECT("vd_emp_"&amp;$A628&amp;"_"&amp;F$1&amp;"_tab"),$B628+1,$C628+1)*IF($A628=2020,1,INDEX(INDIRECT("vd_ml_"&amp;$A628&amp;"_"&amp;F$1&amp;"_tab"),$B628+1,$C628+1)),0))</f>
        <v/>
      </c>
      <c r="G628" s="331" t="str" cm="1">
        <f t="array" aca="1" ref="G628" ca="1">IF($B628="","",IFERROR(INDEX(INDIRECT("vd_emp_"&amp;$A628&amp;"_"&amp;G$1&amp;"_tab"),$B628+1,$C628+1)*IF($A628=2020,1,INDEX(INDIRECT("vd_ml_"&amp;$A628&amp;"_"&amp;G$1&amp;"_tab"),$B628+1,$C628+1)),0))</f>
        <v/>
      </c>
      <c r="H628" s="331" t="str" cm="1">
        <f t="array" aca="1" ref="H628" ca="1">IF($B628="","",IFERROR(INDEX(INDIRECT("vd_emp_"&amp;$A628&amp;"_"&amp;H$1&amp;"_tab"),$B628+1,$C628+1)*IF($A628=2020,1,INDEX(INDIRECT("vd_ml_"&amp;$A628&amp;"_"&amp;H$1&amp;"_tab"),$B628+1,$C628+1)),0))</f>
        <v/>
      </c>
      <c r="I628" s="331" t="str">
        <f ca="1"/>
        <v/>
      </c>
      <c r="J628" s="331" t="str" cm="1">
        <f t="array" ref="J628">IF(A628="","",SUMPRODUCT(TRANSPOSE(F628:H628),pass_per_van_by_vptype)*2)</f>
        <v/>
      </c>
      <c r="K628" s="331" t="str" cm="1">
        <f t="array" ref="K628">IF(A628="","",SUMPRODUCT(TRANSPOSE(F628:H628),pass_per_van_by_vptype,rt_miles_avg_by_vanpool_type))</f>
        <v/>
      </c>
    </row>
    <row r="629" spans="1:11" x14ac:dyDescent="0.45">
      <c r="A629" s="331" t="s">
        <v>453</v>
      </c>
      <c r="B629" s="331" t="s">
        <v>453</v>
      </c>
      <c r="C629" s="331" t="s">
        <v>453</v>
      </c>
      <c r="D629" s="331" t="s">
        <v>453</v>
      </c>
      <c r="E629" s="331" t="s">
        <v>453</v>
      </c>
      <c r="F629" s="331" t="str" cm="1">
        <f t="array" aca="1" ref="F629" ca="1">IF($B629="","",IFERROR(INDEX(INDIRECT("vd_emp_"&amp;$A629&amp;"_"&amp;F$1&amp;"_tab"),$B629+1,$C629+1)*IF($A629=2020,1,INDEX(INDIRECT("vd_ml_"&amp;$A629&amp;"_"&amp;F$1&amp;"_tab"),$B629+1,$C629+1)),0))</f>
        <v/>
      </c>
      <c r="G629" s="331" t="str" cm="1">
        <f t="array" aca="1" ref="G629" ca="1">IF($B629="","",IFERROR(INDEX(INDIRECT("vd_emp_"&amp;$A629&amp;"_"&amp;G$1&amp;"_tab"),$B629+1,$C629+1)*IF($A629=2020,1,INDEX(INDIRECT("vd_ml_"&amp;$A629&amp;"_"&amp;G$1&amp;"_tab"),$B629+1,$C629+1)),0))</f>
        <v/>
      </c>
      <c r="H629" s="331" t="str" cm="1">
        <f t="array" aca="1" ref="H629" ca="1">IF($B629="","",IFERROR(INDEX(INDIRECT("vd_emp_"&amp;$A629&amp;"_"&amp;H$1&amp;"_tab"),$B629+1,$C629+1)*IF($A629=2020,1,INDEX(INDIRECT("vd_ml_"&amp;$A629&amp;"_"&amp;H$1&amp;"_tab"),$B629+1,$C629+1)),0))</f>
        <v/>
      </c>
      <c r="I629" s="331" t="str">
        <f ca="1"/>
        <v/>
      </c>
      <c r="J629" s="331" t="str" cm="1">
        <f t="array" ref="J629">IF(A629="","",SUMPRODUCT(TRANSPOSE(F629:H629),pass_per_van_by_vptype)*2)</f>
        <v/>
      </c>
      <c r="K629" s="331" t="str" cm="1">
        <f t="array" ref="K629">IF(A629="","",SUMPRODUCT(TRANSPOSE(F629:H629),pass_per_van_by_vptype,rt_miles_avg_by_vanpool_type))</f>
        <v/>
      </c>
    </row>
    <row r="630" spans="1:11" x14ac:dyDescent="0.45">
      <c r="A630" s="331" t="s">
        <v>453</v>
      </c>
      <c r="B630" s="331" t="s">
        <v>453</v>
      </c>
      <c r="C630" s="331" t="s">
        <v>453</v>
      </c>
      <c r="D630" s="331" t="s">
        <v>453</v>
      </c>
      <c r="E630" s="331" t="s">
        <v>453</v>
      </c>
      <c r="F630" s="331" t="str" cm="1">
        <f t="array" aca="1" ref="F630" ca="1">IF($B630="","",IFERROR(INDEX(INDIRECT("vd_emp_"&amp;$A630&amp;"_"&amp;F$1&amp;"_tab"),$B630+1,$C630+1)*IF($A630=2020,1,INDEX(INDIRECT("vd_ml_"&amp;$A630&amp;"_"&amp;F$1&amp;"_tab"),$B630+1,$C630+1)),0))</f>
        <v/>
      </c>
      <c r="G630" s="331" t="str" cm="1">
        <f t="array" aca="1" ref="G630" ca="1">IF($B630="","",IFERROR(INDEX(INDIRECT("vd_emp_"&amp;$A630&amp;"_"&amp;G$1&amp;"_tab"),$B630+1,$C630+1)*IF($A630=2020,1,INDEX(INDIRECT("vd_ml_"&amp;$A630&amp;"_"&amp;G$1&amp;"_tab"),$B630+1,$C630+1)),0))</f>
        <v/>
      </c>
      <c r="H630" s="331" t="str" cm="1">
        <f t="array" aca="1" ref="H630" ca="1">IF($B630="","",IFERROR(INDEX(INDIRECT("vd_emp_"&amp;$A630&amp;"_"&amp;H$1&amp;"_tab"),$B630+1,$C630+1)*IF($A630=2020,1,INDEX(INDIRECT("vd_ml_"&amp;$A630&amp;"_"&amp;H$1&amp;"_tab"),$B630+1,$C630+1)),0))</f>
        <v/>
      </c>
      <c r="I630" s="331" t="str">
        <f ca="1"/>
        <v/>
      </c>
      <c r="J630" s="331" t="str" cm="1">
        <f t="array" ref="J630">IF(A630="","",SUMPRODUCT(TRANSPOSE(F630:H630),pass_per_van_by_vptype)*2)</f>
        <v/>
      </c>
      <c r="K630" s="331" t="str" cm="1">
        <f t="array" ref="K630">IF(A630="","",SUMPRODUCT(TRANSPOSE(F630:H630),pass_per_van_by_vptype,rt_miles_avg_by_vanpool_type))</f>
        <v/>
      </c>
    </row>
    <row r="631" spans="1:11" x14ac:dyDescent="0.45">
      <c r="A631" s="331" t="s">
        <v>453</v>
      </c>
      <c r="B631" s="331" t="s">
        <v>453</v>
      </c>
      <c r="C631" s="331" t="s">
        <v>453</v>
      </c>
      <c r="D631" s="331" t="s">
        <v>453</v>
      </c>
      <c r="E631" s="331" t="s">
        <v>453</v>
      </c>
      <c r="F631" s="331" t="str" cm="1">
        <f t="array" aca="1" ref="F631" ca="1">IF($B631="","",IFERROR(INDEX(INDIRECT("vd_emp_"&amp;$A631&amp;"_"&amp;F$1&amp;"_tab"),$B631+1,$C631+1)*IF($A631=2020,1,INDEX(INDIRECT("vd_ml_"&amp;$A631&amp;"_"&amp;F$1&amp;"_tab"),$B631+1,$C631+1)),0))</f>
        <v/>
      </c>
      <c r="G631" s="331" t="str" cm="1">
        <f t="array" aca="1" ref="G631" ca="1">IF($B631="","",IFERROR(INDEX(INDIRECT("vd_emp_"&amp;$A631&amp;"_"&amp;G$1&amp;"_tab"),$B631+1,$C631+1)*IF($A631=2020,1,INDEX(INDIRECT("vd_ml_"&amp;$A631&amp;"_"&amp;G$1&amp;"_tab"),$B631+1,$C631+1)),0))</f>
        <v/>
      </c>
      <c r="H631" s="331" t="str" cm="1">
        <f t="array" aca="1" ref="H631" ca="1">IF($B631="","",IFERROR(INDEX(INDIRECT("vd_emp_"&amp;$A631&amp;"_"&amp;H$1&amp;"_tab"),$B631+1,$C631+1)*IF($A631=2020,1,INDEX(INDIRECT("vd_ml_"&amp;$A631&amp;"_"&amp;H$1&amp;"_tab"),$B631+1,$C631+1)),0))</f>
        <v/>
      </c>
      <c r="I631" s="331" t="str">
        <f ca="1"/>
        <v/>
      </c>
      <c r="J631" s="331" t="str" cm="1">
        <f t="array" ref="J631">IF(A631="","",SUMPRODUCT(TRANSPOSE(F631:H631),pass_per_van_by_vptype)*2)</f>
        <v/>
      </c>
      <c r="K631" s="331" t="str" cm="1">
        <f t="array" ref="K631">IF(A631="","",SUMPRODUCT(TRANSPOSE(F631:H631),pass_per_van_by_vptype,rt_miles_avg_by_vanpool_type))</f>
        <v/>
      </c>
    </row>
    <row r="632" spans="1:11" x14ac:dyDescent="0.45">
      <c r="A632" s="331" t="s">
        <v>453</v>
      </c>
      <c r="B632" s="331" t="s">
        <v>453</v>
      </c>
      <c r="C632" s="331" t="s">
        <v>453</v>
      </c>
      <c r="D632" s="331" t="s">
        <v>453</v>
      </c>
      <c r="E632" s="331" t="s">
        <v>453</v>
      </c>
      <c r="F632" s="331" t="str" cm="1">
        <f t="array" aca="1" ref="F632" ca="1">IF($B632="","",IFERROR(INDEX(INDIRECT("vd_emp_"&amp;$A632&amp;"_"&amp;F$1&amp;"_tab"),$B632+1,$C632+1)*IF($A632=2020,1,INDEX(INDIRECT("vd_ml_"&amp;$A632&amp;"_"&amp;F$1&amp;"_tab"),$B632+1,$C632+1)),0))</f>
        <v/>
      </c>
      <c r="G632" s="331" t="str" cm="1">
        <f t="array" aca="1" ref="G632" ca="1">IF($B632="","",IFERROR(INDEX(INDIRECT("vd_emp_"&amp;$A632&amp;"_"&amp;G$1&amp;"_tab"),$B632+1,$C632+1)*IF($A632=2020,1,INDEX(INDIRECT("vd_ml_"&amp;$A632&amp;"_"&amp;G$1&amp;"_tab"),$B632+1,$C632+1)),0))</f>
        <v/>
      </c>
      <c r="H632" s="331" t="str" cm="1">
        <f t="array" aca="1" ref="H632" ca="1">IF($B632="","",IFERROR(INDEX(INDIRECT("vd_emp_"&amp;$A632&amp;"_"&amp;H$1&amp;"_tab"),$B632+1,$C632+1)*IF($A632=2020,1,INDEX(INDIRECT("vd_ml_"&amp;$A632&amp;"_"&amp;H$1&amp;"_tab"),$B632+1,$C632+1)),0))</f>
        <v/>
      </c>
      <c r="I632" s="331" t="str">
        <f ca="1"/>
        <v/>
      </c>
      <c r="J632" s="331" t="str" cm="1">
        <f t="array" ref="J632">IF(A632="","",SUMPRODUCT(TRANSPOSE(F632:H632),pass_per_van_by_vptype)*2)</f>
        <v/>
      </c>
      <c r="K632" s="331" t="str" cm="1">
        <f t="array" ref="K632">IF(A632="","",SUMPRODUCT(TRANSPOSE(F632:H632),pass_per_van_by_vptype,rt_miles_avg_by_vanpool_type))</f>
        <v/>
      </c>
    </row>
    <row r="633" spans="1:11" x14ac:dyDescent="0.45">
      <c r="A633" s="331" t="s">
        <v>453</v>
      </c>
      <c r="B633" s="331" t="s">
        <v>453</v>
      </c>
      <c r="C633" s="331" t="s">
        <v>453</v>
      </c>
      <c r="D633" s="331" t="s">
        <v>453</v>
      </c>
      <c r="E633" s="331" t="s">
        <v>453</v>
      </c>
      <c r="F633" s="331" t="str" cm="1">
        <f t="array" aca="1" ref="F633" ca="1">IF($B633="","",IFERROR(INDEX(INDIRECT("vd_emp_"&amp;$A633&amp;"_"&amp;F$1&amp;"_tab"),$B633+1,$C633+1)*IF($A633=2020,1,INDEX(INDIRECT("vd_ml_"&amp;$A633&amp;"_"&amp;F$1&amp;"_tab"),$B633+1,$C633+1)),0))</f>
        <v/>
      </c>
      <c r="G633" s="331" t="str" cm="1">
        <f t="array" aca="1" ref="G633" ca="1">IF($B633="","",IFERROR(INDEX(INDIRECT("vd_emp_"&amp;$A633&amp;"_"&amp;G$1&amp;"_tab"),$B633+1,$C633+1)*IF($A633=2020,1,INDEX(INDIRECT("vd_ml_"&amp;$A633&amp;"_"&amp;G$1&amp;"_tab"),$B633+1,$C633+1)),0))</f>
        <v/>
      </c>
      <c r="H633" s="331" t="str" cm="1">
        <f t="array" aca="1" ref="H633" ca="1">IF($B633="","",IFERROR(INDEX(INDIRECT("vd_emp_"&amp;$A633&amp;"_"&amp;H$1&amp;"_tab"),$B633+1,$C633+1)*IF($A633=2020,1,INDEX(INDIRECT("vd_ml_"&amp;$A633&amp;"_"&amp;H$1&amp;"_tab"),$B633+1,$C633+1)),0))</f>
        <v/>
      </c>
      <c r="I633" s="331" t="str">
        <f ca="1"/>
        <v/>
      </c>
      <c r="J633" s="331" t="str" cm="1">
        <f t="array" ref="J633">IF(A633="","",SUMPRODUCT(TRANSPOSE(F633:H633),pass_per_van_by_vptype)*2)</f>
        <v/>
      </c>
      <c r="K633" s="331" t="str" cm="1">
        <f t="array" ref="K633">IF(A633="","",SUMPRODUCT(TRANSPOSE(F633:H633),pass_per_van_by_vptype,rt_miles_avg_by_vanpool_type))</f>
        <v/>
      </c>
    </row>
    <row r="634" spans="1:11" x14ac:dyDescent="0.45">
      <c r="A634" s="331" t="s">
        <v>453</v>
      </c>
      <c r="B634" s="331" t="s">
        <v>453</v>
      </c>
      <c r="C634" s="331" t="s">
        <v>453</v>
      </c>
      <c r="D634" s="331" t="s">
        <v>453</v>
      </c>
      <c r="E634" s="331" t="s">
        <v>453</v>
      </c>
      <c r="F634" s="331" t="str" cm="1">
        <f t="array" aca="1" ref="F634" ca="1">IF($B634="","",IFERROR(INDEX(INDIRECT("vd_emp_"&amp;$A634&amp;"_"&amp;F$1&amp;"_tab"),$B634+1,$C634+1)*IF($A634=2020,1,INDEX(INDIRECT("vd_ml_"&amp;$A634&amp;"_"&amp;F$1&amp;"_tab"),$B634+1,$C634+1)),0))</f>
        <v/>
      </c>
      <c r="G634" s="331" t="str" cm="1">
        <f t="array" aca="1" ref="G634" ca="1">IF($B634="","",IFERROR(INDEX(INDIRECT("vd_emp_"&amp;$A634&amp;"_"&amp;G$1&amp;"_tab"),$B634+1,$C634+1)*IF($A634=2020,1,INDEX(INDIRECT("vd_ml_"&amp;$A634&amp;"_"&amp;G$1&amp;"_tab"),$B634+1,$C634+1)),0))</f>
        <v/>
      </c>
      <c r="H634" s="331" t="str" cm="1">
        <f t="array" aca="1" ref="H634" ca="1">IF($B634="","",IFERROR(INDEX(INDIRECT("vd_emp_"&amp;$A634&amp;"_"&amp;H$1&amp;"_tab"),$B634+1,$C634+1)*IF($A634=2020,1,INDEX(INDIRECT("vd_ml_"&amp;$A634&amp;"_"&amp;H$1&amp;"_tab"),$B634+1,$C634+1)),0))</f>
        <v/>
      </c>
      <c r="I634" s="331" t="str">
        <f ca="1"/>
        <v/>
      </c>
      <c r="J634" s="331" t="str" cm="1">
        <f t="array" ref="J634">IF(A634="","",SUMPRODUCT(TRANSPOSE(F634:H634),pass_per_van_by_vptype)*2)</f>
        <v/>
      </c>
      <c r="K634" s="331" t="str" cm="1">
        <f t="array" ref="K634">IF(A634="","",SUMPRODUCT(TRANSPOSE(F634:H634),pass_per_van_by_vptype,rt_miles_avg_by_vanpool_type))</f>
        <v/>
      </c>
    </row>
    <row r="635" spans="1:11" x14ac:dyDescent="0.45">
      <c r="A635" s="331" t="s">
        <v>453</v>
      </c>
      <c r="B635" s="331" t="s">
        <v>453</v>
      </c>
      <c r="C635" s="331" t="s">
        <v>453</v>
      </c>
      <c r="D635" s="331" t="s">
        <v>453</v>
      </c>
      <c r="E635" s="331" t="s">
        <v>453</v>
      </c>
      <c r="F635" s="331" t="str" cm="1">
        <f t="array" aca="1" ref="F635" ca="1">IF($B635="","",IFERROR(INDEX(INDIRECT("vd_emp_"&amp;$A635&amp;"_"&amp;F$1&amp;"_tab"),$B635+1,$C635+1)*IF($A635=2020,1,INDEX(INDIRECT("vd_ml_"&amp;$A635&amp;"_"&amp;F$1&amp;"_tab"),$B635+1,$C635+1)),0))</f>
        <v/>
      </c>
      <c r="G635" s="331" t="str" cm="1">
        <f t="array" aca="1" ref="G635" ca="1">IF($B635="","",IFERROR(INDEX(INDIRECT("vd_emp_"&amp;$A635&amp;"_"&amp;G$1&amp;"_tab"),$B635+1,$C635+1)*IF($A635=2020,1,INDEX(INDIRECT("vd_ml_"&amp;$A635&amp;"_"&amp;G$1&amp;"_tab"),$B635+1,$C635+1)),0))</f>
        <v/>
      </c>
      <c r="H635" s="331" t="str" cm="1">
        <f t="array" aca="1" ref="H635" ca="1">IF($B635="","",IFERROR(INDEX(INDIRECT("vd_emp_"&amp;$A635&amp;"_"&amp;H$1&amp;"_tab"),$B635+1,$C635+1)*IF($A635=2020,1,INDEX(INDIRECT("vd_ml_"&amp;$A635&amp;"_"&amp;H$1&amp;"_tab"),$B635+1,$C635+1)),0))</f>
        <v/>
      </c>
      <c r="I635" s="331" t="str">
        <f ca="1"/>
        <v/>
      </c>
      <c r="J635" s="331" t="str" cm="1">
        <f t="array" ref="J635">IF(A635="","",SUMPRODUCT(TRANSPOSE(F635:H635),pass_per_van_by_vptype)*2)</f>
        <v/>
      </c>
      <c r="K635" s="331" t="str" cm="1">
        <f t="array" ref="K635">IF(A635="","",SUMPRODUCT(TRANSPOSE(F635:H635),pass_per_van_by_vptype,rt_miles_avg_by_vanpool_type))</f>
        <v/>
      </c>
    </row>
    <row r="636" spans="1:11" x14ac:dyDescent="0.45">
      <c r="A636" s="331" t="s">
        <v>453</v>
      </c>
      <c r="B636" s="331" t="s">
        <v>453</v>
      </c>
      <c r="C636" s="331" t="s">
        <v>453</v>
      </c>
      <c r="D636" s="331" t="s">
        <v>453</v>
      </c>
      <c r="E636" s="331" t="s">
        <v>453</v>
      </c>
      <c r="F636" s="331" t="str" cm="1">
        <f t="array" aca="1" ref="F636" ca="1">IF($B636="","",IFERROR(INDEX(INDIRECT("vd_emp_"&amp;$A636&amp;"_"&amp;F$1&amp;"_tab"),$B636+1,$C636+1)*IF($A636=2020,1,INDEX(INDIRECT("vd_ml_"&amp;$A636&amp;"_"&amp;F$1&amp;"_tab"),$B636+1,$C636+1)),0))</f>
        <v/>
      </c>
      <c r="G636" s="331" t="str" cm="1">
        <f t="array" aca="1" ref="G636" ca="1">IF($B636="","",IFERROR(INDEX(INDIRECT("vd_emp_"&amp;$A636&amp;"_"&amp;G$1&amp;"_tab"),$B636+1,$C636+1)*IF($A636=2020,1,INDEX(INDIRECT("vd_ml_"&amp;$A636&amp;"_"&amp;G$1&amp;"_tab"),$B636+1,$C636+1)),0))</f>
        <v/>
      </c>
      <c r="H636" s="331" t="str" cm="1">
        <f t="array" aca="1" ref="H636" ca="1">IF($B636="","",IFERROR(INDEX(INDIRECT("vd_emp_"&amp;$A636&amp;"_"&amp;H$1&amp;"_tab"),$B636+1,$C636+1)*IF($A636=2020,1,INDEX(INDIRECT("vd_ml_"&amp;$A636&amp;"_"&amp;H$1&amp;"_tab"),$B636+1,$C636+1)),0))</f>
        <v/>
      </c>
      <c r="I636" s="331" t="str">
        <f ca="1"/>
        <v/>
      </c>
      <c r="J636" s="331" t="str" cm="1">
        <f t="array" ref="J636">IF(A636="","",SUMPRODUCT(TRANSPOSE(F636:H636),pass_per_van_by_vptype)*2)</f>
        <v/>
      </c>
      <c r="K636" s="331" t="str" cm="1">
        <f t="array" ref="K636">IF(A636="","",SUMPRODUCT(TRANSPOSE(F636:H636),pass_per_van_by_vptype,rt_miles_avg_by_vanpool_type))</f>
        <v/>
      </c>
    </row>
    <row r="637" spans="1:11" x14ac:dyDescent="0.45">
      <c r="A637" s="331" t="s">
        <v>453</v>
      </c>
      <c r="B637" s="331" t="s">
        <v>453</v>
      </c>
      <c r="C637" s="331" t="s">
        <v>453</v>
      </c>
      <c r="D637" s="331" t="s">
        <v>453</v>
      </c>
      <c r="E637" s="331" t="s">
        <v>453</v>
      </c>
      <c r="F637" s="331" t="str" cm="1">
        <f t="array" aca="1" ref="F637" ca="1">IF($B637="","",IFERROR(INDEX(INDIRECT("vd_emp_"&amp;$A637&amp;"_"&amp;F$1&amp;"_tab"),$B637+1,$C637+1)*IF($A637=2020,1,INDEX(INDIRECT("vd_ml_"&amp;$A637&amp;"_"&amp;F$1&amp;"_tab"),$B637+1,$C637+1)),0))</f>
        <v/>
      </c>
      <c r="G637" s="331" t="str" cm="1">
        <f t="array" aca="1" ref="G637" ca="1">IF($B637="","",IFERROR(INDEX(INDIRECT("vd_emp_"&amp;$A637&amp;"_"&amp;G$1&amp;"_tab"),$B637+1,$C637+1)*IF($A637=2020,1,INDEX(INDIRECT("vd_ml_"&amp;$A637&amp;"_"&amp;G$1&amp;"_tab"),$B637+1,$C637+1)),0))</f>
        <v/>
      </c>
      <c r="H637" s="331" t="str" cm="1">
        <f t="array" aca="1" ref="H637" ca="1">IF($B637="","",IFERROR(INDEX(INDIRECT("vd_emp_"&amp;$A637&amp;"_"&amp;H$1&amp;"_tab"),$B637+1,$C637+1)*IF($A637=2020,1,INDEX(INDIRECT("vd_ml_"&amp;$A637&amp;"_"&amp;H$1&amp;"_tab"),$B637+1,$C637+1)),0))</f>
        <v/>
      </c>
      <c r="I637" s="331" t="str">
        <f ca="1"/>
        <v/>
      </c>
      <c r="J637" s="331" t="str" cm="1">
        <f t="array" ref="J637">IF(A637="","",SUMPRODUCT(TRANSPOSE(F637:H637),pass_per_van_by_vptype)*2)</f>
        <v/>
      </c>
      <c r="K637" s="331" t="str" cm="1">
        <f t="array" ref="K637">IF(A637="","",SUMPRODUCT(TRANSPOSE(F637:H637),pass_per_van_by_vptype,rt_miles_avg_by_vanpool_type))</f>
        <v/>
      </c>
    </row>
    <row r="638" spans="1:11" x14ac:dyDescent="0.45">
      <c r="A638" s="331" t="s">
        <v>453</v>
      </c>
      <c r="B638" s="331" t="s">
        <v>453</v>
      </c>
      <c r="C638" s="331" t="s">
        <v>453</v>
      </c>
      <c r="D638" s="331" t="s">
        <v>453</v>
      </c>
      <c r="E638" s="331" t="s">
        <v>453</v>
      </c>
      <c r="F638" s="331" t="str" cm="1">
        <f t="array" aca="1" ref="F638" ca="1">IF($B638="","",IFERROR(INDEX(INDIRECT("vd_emp_"&amp;$A638&amp;"_"&amp;F$1&amp;"_tab"),$B638+1,$C638+1)*IF($A638=2020,1,INDEX(INDIRECT("vd_ml_"&amp;$A638&amp;"_"&amp;F$1&amp;"_tab"),$B638+1,$C638+1)),0))</f>
        <v/>
      </c>
      <c r="G638" s="331" t="str" cm="1">
        <f t="array" aca="1" ref="G638" ca="1">IF($B638="","",IFERROR(INDEX(INDIRECT("vd_emp_"&amp;$A638&amp;"_"&amp;G$1&amp;"_tab"),$B638+1,$C638+1)*IF($A638=2020,1,INDEX(INDIRECT("vd_ml_"&amp;$A638&amp;"_"&amp;G$1&amp;"_tab"),$B638+1,$C638+1)),0))</f>
        <v/>
      </c>
      <c r="H638" s="331" t="str" cm="1">
        <f t="array" aca="1" ref="H638" ca="1">IF($B638="","",IFERROR(INDEX(INDIRECT("vd_emp_"&amp;$A638&amp;"_"&amp;H$1&amp;"_tab"),$B638+1,$C638+1)*IF($A638=2020,1,INDEX(INDIRECT("vd_ml_"&amp;$A638&amp;"_"&amp;H$1&amp;"_tab"),$B638+1,$C638+1)),0))</f>
        <v/>
      </c>
      <c r="I638" s="331" t="str">
        <f ca="1"/>
        <v/>
      </c>
      <c r="J638" s="331" t="str" cm="1">
        <f t="array" ref="J638">IF(A638="","",SUMPRODUCT(TRANSPOSE(F638:H638),pass_per_van_by_vptype)*2)</f>
        <v/>
      </c>
      <c r="K638" s="331" t="str" cm="1">
        <f t="array" ref="K638">IF(A638="","",SUMPRODUCT(TRANSPOSE(F638:H638),pass_per_van_by_vptype,rt_miles_avg_by_vanpool_type))</f>
        <v/>
      </c>
    </row>
    <row r="639" spans="1:11" x14ac:dyDescent="0.45">
      <c r="A639" s="331" t="s">
        <v>453</v>
      </c>
      <c r="B639" s="331" t="s">
        <v>453</v>
      </c>
      <c r="C639" s="331" t="s">
        <v>453</v>
      </c>
      <c r="D639" s="331" t="s">
        <v>453</v>
      </c>
      <c r="E639" s="331" t="s">
        <v>453</v>
      </c>
      <c r="F639" s="331" t="str" cm="1">
        <f t="array" aca="1" ref="F639" ca="1">IF($B639="","",IFERROR(INDEX(INDIRECT("vd_emp_"&amp;$A639&amp;"_"&amp;F$1&amp;"_tab"),$B639+1,$C639+1)*IF($A639=2020,1,INDEX(INDIRECT("vd_ml_"&amp;$A639&amp;"_"&amp;F$1&amp;"_tab"),$B639+1,$C639+1)),0))</f>
        <v/>
      </c>
      <c r="G639" s="331" t="str" cm="1">
        <f t="array" aca="1" ref="G639" ca="1">IF($B639="","",IFERROR(INDEX(INDIRECT("vd_emp_"&amp;$A639&amp;"_"&amp;G$1&amp;"_tab"),$B639+1,$C639+1)*IF($A639=2020,1,INDEX(INDIRECT("vd_ml_"&amp;$A639&amp;"_"&amp;G$1&amp;"_tab"),$B639+1,$C639+1)),0))</f>
        <v/>
      </c>
      <c r="H639" s="331" t="str" cm="1">
        <f t="array" aca="1" ref="H639" ca="1">IF($B639="","",IFERROR(INDEX(INDIRECT("vd_emp_"&amp;$A639&amp;"_"&amp;H$1&amp;"_tab"),$B639+1,$C639+1)*IF($A639=2020,1,INDEX(INDIRECT("vd_ml_"&amp;$A639&amp;"_"&amp;H$1&amp;"_tab"),$B639+1,$C639+1)),0))</f>
        <v/>
      </c>
      <c r="I639" s="331" t="str">
        <f ca="1"/>
        <v/>
      </c>
      <c r="J639" s="331" t="str" cm="1">
        <f t="array" ref="J639">IF(A639="","",SUMPRODUCT(TRANSPOSE(F639:H639),pass_per_van_by_vptype)*2)</f>
        <v/>
      </c>
      <c r="K639" s="331" t="str" cm="1">
        <f t="array" ref="K639">IF(A639="","",SUMPRODUCT(TRANSPOSE(F639:H639),pass_per_van_by_vptype,rt_miles_avg_by_vanpool_type))</f>
        <v/>
      </c>
    </row>
    <row r="640" spans="1:11" x14ac:dyDescent="0.45">
      <c r="A640" s="331" t="s">
        <v>453</v>
      </c>
      <c r="B640" s="331" t="s">
        <v>453</v>
      </c>
      <c r="C640" s="331" t="s">
        <v>453</v>
      </c>
      <c r="D640" s="331" t="s">
        <v>453</v>
      </c>
      <c r="E640" s="331" t="s">
        <v>453</v>
      </c>
      <c r="F640" s="331" t="str" cm="1">
        <f t="array" aca="1" ref="F640" ca="1">IF($B640="","",IFERROR(INDEX(INDIRECT("vd_emp_"&amp;$A640&amp;"_"&amp;F$1&amp;"_tab"),$B640+1,$C640+1)*IF($A640=2020,1,INDEX(INDIRECT("vd_ml_"&amp;$A640&amp;"_"&amp;F$1&amp;"_tab"),$B640+1,$C640+1)),0))</f>
        <v/>
      </c>
      <c r="G640" s="331" t="str" cm="1">
        <f t="array" aca="1" ref="G640" ca="1">IF($B640="","",IFERROR(INDEX(INDIRECT("vd_emp_"&amp;$A640&amp;"_"&amp;G$1&amp;"_tab"),$B640+1,$C640+1)*IF($A640=2020,1,INDEX(INDIRECT("vd_ml_"&amp;$A640&amp;"_"&amp;G$1&amp;"_tab"),$B640+1,$C640+1)),0))</f>
        <v/>
      </c>
      <c r="H640" s="331" t="str" cm="1">
        <f t="array" aca="1" ref="H640" ca="1">IF($B640="","",IFERROR(INDEX(INDIRECT("vd_emp_"&amp;$A640&amp;"_"&amp;H$1&amp;"_tab"),$B640+1,$C640+1)*IF($A640=2020,1,INDEX(INDIRECT("vd_ml_"&amp;$A640&amp;"_"&amp;H$1&amp;"_tab"),$B640+1,$C640+1)),0))</f>
        <v/>
      </c>
      <c r="I640" s="331" t="str">
        <f ca="1"/>
        <v/>
      </c>
      <c r="J640" s="331" t="str" cm="1">
        <f t="array" ref="J640">IF(A640="","",SUMPRODUCT(TRANSPOSE(F640:H640),pass_per_van_by_vptype)*2)</f>
        <v/>
      </c>
      <c r="K640" s="331" t="str" cm="1">
        <f t="array" ref="K640">IF(A640="","",SUMPRODUCT(TRANSPOSE(F640:H640),pass_per_van_by_vptype,rt_miles_avg_by_vanpool_type))</f>
        <v/>
      </c>
    </row>
    <row r="641" spans="1:11" x14ac:dyDescent="0.45">
      <c r="A641" s="331" t="s">
        <v>453</v>
      </c>
      <c r="B641" s="331" t="s">
        <v>453</v>
      </c>
      <c r="C641" s="331" t="s">
        <v>453</v>
      </c>
      <c r="D641" s="331" t="s">
        <v>453</v>
      </c>
      <c r="E641" s="331" t="s">
        <v>453</v>
      </c>
      <c r="F641" s="331" t="str" cm="1">
        <f t="array" aca="1" ref="F641" ca="1">IF($B641="","",IFERROR(INDEX(INDIRECT("vd_emp_"&amp;$A641&amp;"_"&amp;F$1&amp;"_tab"),$B641+1,$C641+1)*IF($A641=2020,1,INDEX(INDIRECT("vd_ml_"&amp;$A641&amp;"_"&amp;F$1&amp;"_tab"),$B641+1,$C641+1)),0))</f>
        <v/>
      </c>
      <c r="G641" s="331" t="str" cm="1">
        <f t="array" aca="1" ref="G641" ca="1">IF($B641="","",IFERROR(INDEX(INDIRECT("vd_emp_"&amp;$A641&amp;"_"&amp;G$1&amp;"_tab"),$B641+1,$C641+1)*IF($A641=2020,1,INDEX(INDIRECT("vd_ml_"&amp;$A641&amp;"_"&amp;G$1&amp;"_tab"),$B641+1,$C641+1)),0))</f>
        <v/>
      </c>
      <c r="H641" s="331" t="str" cm="1">
        <f t="array" aca="1" ref="H641" ca="1">IF($B641="","",IFERROR(INDEX(INDIRECT("vd_emp_"&amp;$A641&amp;"_"&amp;H$1&amp;"_tab"),$B641+1,$C641+1)*IF($A641=2020,1,INDEX(INDIRECT("vd_ml_"&amp;$A641&amp;"_"&amp;H$1&amp;"_tab"),$B641+1,$C641+1)),0))</f>
        <v/>
      </c>
      <c r="I641" s="331" t="str">
        <f ca="1"/>
        <v/>
      </c>
      <c r="J641" s="331" t="str" cm="1">
        <f t="array" ref="J641">IF(A641="","",SUMPRODUCT(TRANSPOSE(F641:H641),pass_per_van_by_vptype)*2)</f>
        <v/>
      </c>
      <c r="K641" s="331" t="str" cm="1">
        <f t="array" ref="K641">IF(A641="","",SUMPRODUCT(TRANSPOSE(F641:H641),pass_per_van_by_vptype,rt_miles_avg_by_vanpool_type))</f>
        <v/>
      </c>
    </row>
    <row r="642" spans="1:11" x14ac:dyDescent="0.45">
      <c r="A642" s="331" t="s">
        <v>453</v>
      </c>
      <c r="B642" s="331" t="s">
        <v>453</v>
      </c>
      <c r="C642" s="331" t="s">
        <v>453</v>
      </c>
      <c r="D642" s="331" t="s">
        <v>453</v>
      </c>
      <c r="E642" s="331" t="s">
        <v>453</v>
      </c>
      <c r="F642" s="331" t="str" cm="1">
        <f t="array" aca="1" ref="F642" ca="1">IF($B642="","",IFERROR(INDEX(INDIRECT("vd_emp_"&amp;$A642&amp;"_"&amp;F$1&amp;"_tab"),$B642+1,$C642+1)*IF($A642=2020,1,INDEX(INDIRECT("vd_ml_"&amp;$A642&amp;"_"&amp;F$1&amp;"_tab"),$B642+1,$C642+1)),0))</f>
        <v/>
      </c>
      <c r="G642" s="331" t="str" cm="1">
        <f t="array" aca="1" ref="G642" ca="1">IF($B642="","",IFERROR(INDEX(INDIRECT("vd_emp_"&amp;$A642&amp;"_"&amp;G$1&amp;"_tab"),$B642+1,$C642+1)*IF($A642=2020,1,INDEX(INDIRECT("vd_ml_"&amp;$A642&amp;"_"&amp;G$1&amp;"_tab"),$B642+1,$C642+1)),0))</f>
        <v/>
      </c>
      <c r="H642" s="331" t="str" cm="1">
        <f t="array" aca="1" ref="H642" ca="1">IF($B642="","",IFERROR(INDEX(INDIRECT("vd_emp_"&amp;$A642&amp;"_"&amp;H$1&amp;"_tab"),$B642+1,$C642+1)*IF($A642=2020,1,INDEX(INDIRECT("vd_ml_"&amp;$A642&amp;"_"&amp;H$1&amp;"_tab"),$B642+1,$C642+1)),0))</f>
        <v/>
      </c>
      <c r="I642" s="331" t="str">
        <f ca="1"/>
        <v/>
      </c>
      <c r="J642" s="331" t="str" cm="1">
        <f t="array" ref="J642">IF(A642="","",SUMPRODUCT(TRANSPOSE(F642:H642),pass_per_van_by_vptype)*2)</f>
        <v/>
      </c>
      <c r="K642" s="331" t="str" cm="1">
        <f t="array" ref="K642">IF(A642="","",SUMPRODUCT(TRANSPOSE(F642:H642),pass_per_van_by_vptype,rt_miles_avg_by_vanpool_type))</f>
        <v/>
      </c>
    </row>
    <row r="643" spans="1:11" x14ac:dyDescent="0.45">
      <c r="A643" s="331" t="s">
        <v>453</v>
      </c>
      <c r="B643" s="331" t="s">
        <v>453</v>
      </c>
      <c r="C643" s="331" t="s">
        <v>453</v>
      </c>
      <c r="D643" s="331" t="s">
        <v>453</v>
      </c>
      <c r="E643" s="331" t="s">
        <v>453</v>
      </c>
      <c r="F643" s="331" t="str" cm="1">
        <f t="array" aca="1" ref="F643" ca="1">IF($B643="","",IFERROR(INDEX(INDIRECT("vd_emp_"&amp;$A643&amp;"_"&amp;F$1&amp;"_tab"),$B643+1,$C643+1)*IF($A643=2020,1,INDEX(INDIRECT("vd_ml_"&amp;$A643&amp;"_"&amp;F$1&amp;"_tab"),$B643+1,$C643+1)),0))</f>
        <v/>
      </c>
      <c r="G643" s="331" t="str" cm="1">
        <f t="array" aca="1" ref="G643" ca="1">IF($B643="","",IFERROR(INDEX(INDIRECT("vd_emp_"&amp;$A643&amp;"_"&amp;G$1&amp;"_tab"),$B643+1,$C643+1)*IF($A643=2020,1,INDEX(INDIRECT("vd_ml_"&amp;$A643&amp;"_"&amp;G$1&amp;"_tab"),$B643+1,$C643+1)),0))</f>
        <v/>
      </c>
      <c r="H643" s="331" t="str" cm="1">
        <f t="array" aca="1" ref="H643" ca="1">IF($B643="","",IFERROR(INDEX(INDIRECT("vd_emp_"&amp;$A643&amp;"_"&amp;H$1&amp;"_tab"),$B643+1,$C643+1)*IF($A643=2020,1,INDEX(INDIRECT("vd_ml_"&amp;$A643&amp;"_"&amp;H$1&amp;"_tab"),$B643+1,$C643+1)),0))</f>
        <v/>
      </c>
      <c r="I643" s="331" t="str">
        <f ca="1"/>
        <v/>
      </c>
      <c r="J643" s="331" t="str" cm="1">
        <f t="array" ref="J643">IF(A643="","",SUMPRODUCT(TRANSPOSE(F643:H643),pass_per_van_by_vptype)*2)</f>
        <v/>
      </c>
      <c r="K643" s="331" t="str" cm="1">
        <f t="array" ref="K643">IF(A643="","",SUMPRODUCT(TRANSPOSE(F643:H643),pass_per_van_by_vptype,rt_miles_avg_by_vanpool_type))</f>
        <v/>
      </c>
    </row>
    <row r="644" spans="1:11" x14ac:dyDescent="0.45">
      <c r="A644" s="331" t="s">
        <v>453</v>
      </c>
      <c r="B644" s="331" t="s">
        <v>453</v>
      </c>
      <c r="C644" s="331" t="s">
        <v>453</v>
      </c>
      <c r="D644" s="331" t="s">
        <v>453</v>
      </c>
      <c r="E644" s="331" t="s">
        <v>453</v>
      </c>
      <c r="F644" s="331" t="str" cm="1">
        <f t="array" aca="1" ref="F644" ca="1">IF($B644="","",IFERROR(INDEX(INDIRECT("vd_emp_"&amp;$A644&amp;"_"&amp;F$1&amp;"_tab"),$B644+1,$C644+1)*IF($A644=2020,1,INDEX(INDIRECT("vd_ml_"&amp;$A644&amp;"_"&amp;F$1&amp;"_tab"),$B644+1,$C644+1)),0))</f>
        <v/>
      </c>
      <c r="G644" s="331" t="str" cm="1">
        <f t="array" aca="1" ref="G644" ca="1">IF($B644="","",IFERROR(INDEX(INDIRECT("vd_emp_"&amp;$A644&amp;"_"&amp;G$1&amp;"_tab"),$B644+1,$C644+1)*IF($A644=2020,1,INDEX(INDIRECT("vd_ml_"&amp;$A644&amp;"_"&amp;G$1&amp;"_tab"),$B644+1,$C644+1)),0))</f>
        <v/>
      </c>
      <c r="H644" s="331" t="str" cm="1">
        <f t="array" aca="1" ref="H644" ca="1">IF($B644="","",IFERROR(INDEX(INDIRECT("vd_emp_"&amp;$A644&amp;"_"&amp;H$1&amp;"_tab"),$B644+1,$C644+1)*IF($A644=2020,1,INDEX(INDIRECT("vd_ml_"&amp;$A644&amp;"_"&amp;H$1&amp;"_tab"),$B644+1,$C644+1)),0))</f>
        <v/>
      </c>
      <c r="I644" s="331" t="str">
        <f ca="1"/>
        <v/>
      </c>
      <c r="J644" s="331" t="str" cm="1">
        <f t="array" ref="J644">IF(A644="","",SUMPRODUCT(TRANSPOSE(F644:H644),pass_per_van_by_vptype)*2)</f>
        <v/>
      </c>
      <c r="K644" s="331" t="str" cm="1">
        <f t="array" ref="K644">IF(A644="","",SUMPRODUCT(TRANSPOSE(F644:H644),pass_per_van_by_vptype,rt_miles_avg_by_vanpool_type))</f>
        <v/>
      </c>
    </row>
    <row r="645" spans="1:11" x14ac:dyDescent="0.45">
      <c r="A645" s="331" t="s">
        <v>453</v>
      </c>
      <c r="B645" s="331" t="s">
        <v>453</v>
      </c>
      <c r="C645" s="331" t="s">
        <v>453</v>
      </c>
      <c r="D645" s="331" t="s">
        <v>453</v>
      </c>
      <c r="E645" s="331" t="s">
        <v>453</v>
      </c>
      <c r="F645" s="331" t="str" cm="1">
        <f t="array" aca="1" ref="F645" ca="1">IF($B645="","",IFERROR(INDEX(INDIRECT("vd_emp_"&amp;$A645&amp;"_"&amp;F$1&amp;"_tab"),$B645+1,$C645+1)*IF($A645=2020,1,INDEX(INDIRECT("vd_ml_"&amp;$A645&amp;"_"&amp;F$1&amp;"_tab"),$B645+1,$C645+1)),0))</f>
        <v/>
      </c>
      <c r="G645" s="331" t="str" cm="1">
        <f t="array" aca="1" ref="G645" ca="1">IF($B645="","",IFERROR(INDEX(INDIRECT("vd_emp_"&amp;$A645&amp;"_"&amp;G$1&amp;"_tab"),$B645+1,$C645+1)*IF($A645=2020,1,INDEX(INDIRECT("vd_ml_"&amp;$A645&amp;"_"&amp;G$1&amp;"_tab"),$B645+1,$C645+1)),0))</f>
        <v/>
      </c>
      <c r="H645" s="331" t="str" cm="1">
        <f t="array" aca="1" ref="H645" ca="1">IF($B645="","",IFERROR(INDEX(INDIRECT("vd_emp_"&amp;$A645&amp;"_"&amp;H$1&amp;"_tab"),$B645+1,$C645+1)*IF($A645=2020,1,INDEX(INDIRECT("vd_ml_"&amp;$A645&amp;"_"&amp;H$1&amp;"_tab"),$B645+1,$C645+1)),0))</f>
        <v/>
      </c>
      <c r="I645" s="331" t="str">
        <f ca="1"/>
        <v/>
      </c>
      <c r="J645" s="331" t="str" cm="1">
        <f t="array" ref="J645">IF(A645="","",SUMPRODUCT(TRANSPOSE(F645:H645),pass_per_van_by_vptype)*2)</f>
        <v/>
      </c>
      <c r="K645" s="331" t="str" cm="1">
        <f t="array" ref="K645">IF(A645="","",SUMPRODUCT(TRANSPOSE(F645:H645),pass_per_van_by_vptype,rt_miles_avg_by_vanpool_type))</f>
        <v/>
      </c>
    </row>
    <row r="646" spans="1:11" x14ac:dyDescent="0.45">
      <c r="A646" s="331" t="s">
        <v>453</v>
      </c>
      <c r="B646" s="331" t="s">
        <v>453</v>
      </c>
      <c r="C646" s="331" t="s">
        <v>453</v>
      </c>
      <c r="D646" s="331" t="s">
        <v>453</v>
      </c>
      <c r="E646" s="331" t="s">
        <v>453</v>
      </c>
      <c r="F646" s="331" t="str" cm="1">
        <f t="array" aca="1" ref="F646" ca="1">IF($B646="","",IFERROR(INDEX(INDIRECT("vd_emp_"&amp;$A646&amp;"_"&amp;F$1&amp;"_tab"),$B646+1,$C646+1)*IF($A646=2020,1,INDEX(INDIRECT("vd_ml_"&amp;$A646&amp;"_"&amp;F$1&amp;"_tab"),$B646+1,$C646+1)),0))</f>
        <v/>
      </c>
      <c r="G646" s="331" t="str" cm="1">
        <f t="array" aca="1" ref="G646" ca="1">IF($B646="","",IFERROR(INDEX(INDIRECT("vd_emp_"&amp;$A646&amp;"_"&amp;G$1&amp;"_tab"),$B646+1,$C646+1)*IF($A646=2020,1,INDEX(INDIRECT("vd_ml_"&amp;$A646&amp;"_"&amp;G$1&amp;"_tab"),$B646+1,$C646+1)),0))</f>
        <v/>
      </c>
      <c r="H646" s="331" t="str" cm="1">
        <f t="array" aca="1" ref="H646" ca="1">IF($B646="","",IFERROR(INDEX(INDIRECT("vd_emp_"&amp;$A646&amp;"_"&amp;H$1&amp;"_tab"),$B646+1,$C646+1)*IF($A646=2020,1,INDEX(INDIRECT("vd_ml_"&amp;$A646&amp;"_"&amp;H$1&amp;"_tab"),$B646+1,$C646+1)),0))</f>
        <v/>
      </c>
      <c r="I646" s="331" t="str">
        <f ca="1"/>
        <v/>
      </c>
      <c r="J646" s="331" t="str" cm="1">
        <f t="array" ref="J646">IF(A646="","",SUMPRODUCT(TRANSPOSE(F646:H646),pass_per_van_by_vptype)*2)</f>
        <v/>
      </c>
      <c r="K646" s="331" t="str" cm="1">
        <f t="array" ref="K646">IF(A646="","",SUMPRODUCT(TRANSPOSE(F646:H646),pass_per_van_by_vptype,rt_miles_avg_by_vanpool_type))</f>
        <v/>
      </c>
    </row>
    <row r="647" spans="1:11" x14ac:dyDescent="0.45">
      <c r="A647" s="331" t="s">
        <v>453</v>
      </c>
      <c r="B647" s="331" t="s">
        <v>453</v>
      </c>
      <c r="C647" s="331" t="s">
        <v>453</v>
      </c>
      <c r="D647" s="331" t="s">
        <v>453</v>
      </c>
      <c r="E647" s="331" t="s">
        <v>453</v>
      </c>
      <c r="F647" s="331" t="str" cm="1">
        <f t="array" aca="1" ref="F647" ca="1">IF($B647="","",IFERROR(INDEX(INDIRECT("vd_emp_"&amp;$A647&amp;"_"&amp;F$1&amp;"_tab"),$B647+1,$C647+1)*IF($A647=2020,1,INDEX(INDIRECT("vd_ml_"&amp;$A647&amp;"_"&amp;F$1&amp;"_tab"),$B647+1,$C647+1)),0))</f>
        <v/>
      </c>
      <c r="G647" s="331" t="str" cm="1">
        <f t="array" aca="1" ref="G647" ca="1">IF($B647="","",IFERROR(INDEX(INDIRECT("vd_emp_"&amp;$A647&amp;"_"&amp;G$1&amp;"_tab"),$B647+1,$C647+1)*IF($A647=2020,1,INDEX(INDIRECT("vd_ml_"&amp;$A647&amp;"_"&amp;G$1&amp;"_tab"),$B647+1,$C647+1)),0))</f>
        <v/>
      </c>
      <c r="H647" s="331" t="str" cm="1">
        <f t="array" aca="1" ref="H647" ca="1">IF($B647="","",IFERROR(INDEX(INDIRECT("vd_emp_"&amp;$A647&amp;"_"&amp;H$1&amp;"_tab"),$B647+1,$C647+1)*IF($A647=2020,1,INDEX(INDIRECT("vd_ml_"&amp;$A647&amp;"_"&amp;H$1&amp;"_tab"),$B647+1,$C647+1)),0))</f>
        <v/>
      </c>
      <c r="I647" s="331" t="str">
        <f ca="1"/>
        <v/>
      </c>
      <c r="J647" s="331" t="str" cm="1">
        <f t="array" ref="J647">IF(A647="","",SUMPRODUCT(TRANSPOSE(F647:H647),pass_per_van_by_vptype)*2)</f>
        <v/>
      </c>
      <c r="K647" s="331" t="str" cm="1">
        <f t="array" ref="K647">IF(A647="","",SUMPRODUCT(TRANSPOSE(F647:H647),pass_per_van_by_vptype,rt_miles_avg_by_vanpool_type))</f>
        <v/>
      </c>
    </row>
    <row r="648" spans="1:11" x14ac:dyDescent="0.45">
      <c r="A648" s="331" t="s">
        <v>453</v>
      </c>
      <c r="B648" s="331" t="s">
        <v>453</v>
      </c>
      <c r="C648" s="331" t="s">
        <v>453</v>
      </c>
      <c r="D648" s="331" t="s">
        <v>453</v>
      </c>
      <c r="E648" s="331" t="s">
        <v>453</v>
      </c>
      <c r="F648" s="331" t="str" cm="1">
        <f t="array" aca="1" ref="F648" ca="1">IF($B648="","",IFERROR(INDEX(INDIRECT("vd_emp_"&amp;$A648&amp;"_"&amp;F$1&amp;"_tab"),$B648+1,$C648+1)*IF($A648=2020,1,INDEX(INDIRECT("vd_ml_"&amp;$A648&amp;"_"&amp;F$1&amp;"_tab"),$B648+1,$C648+1)),0))</f>
        <v/>
      </c>
      <c r="G648" s="331" t="str" cm="1">
        <f t="array" aca="1" ref="G648" ca="1">IF($B648="","",IFERROR(INDEX(INDIRECT("vd_emp_"&amp;$A648&amp;"_"&amp;G$1&amp;"_tab"),$B648+1,$C648+1)*IF($A648=2020,1,INDEX(INDIRECT("vd_ml_"&amp;$A648&amp;"_"&amp;G$1&amp;"_tab"),$B648+1,$C648+1)),0))</f>
        <v/>
      </c>
      <c r="H648" s="331" t="str" cm="1">
        <f t="array" aca="1" ref="H648" ca="1">IF($B648="","",IFERROR(INDEX(INDIRECT("vd_emp_"&amp;$A648&amp;"_"&amp;H$1&amp;"_tab"),$B648+1,$C648+1)*IF($A648=2020,1,INDEX(INDIRECT("vd_ml_"&amp;$A648&amp;"_"&amp;H$1&amp;"_tab"),$B648+1,$C648+1)),0))</f>
        <v/>
      </c>
      <c r="I648" s="331" t="str">
        <f ca="1"/>
        <v/>
      </c>
      <c r="J648" s="331" t="str" cm="1">
        <f t="array" ref="J648">IF(A648="","",SUMPRODUCT(TRANSPOSE(F648:H648),pass_per_van_by_vptype)*2)</f>
        <v/>
      </c>
      <c r="K648" s="331" t="str" cm="1">
        <f t="array" ref="K648">IF(A648="","",SUMPRODUCT(TRANSPOSE(F648:H648),pass_per_van_by_vptype,rt_miles_avg_by_vanpool_type))</f>
        <v/>
      </c>
    </row>
    <row r="649" spans="1:11" x14ac:dyDescent="0.45">
      <c r="A649" s="331" t="s">
        <v>453</v>
      </c>
      <c r="B649" s="331" t="s">
        <v>453</v>
      </c>
      <c r="C649" s="331" t="s">
        <v>453</v>
      </c>
      <c r="D649" s="331" t="s">
        <v>453</v>
      </c>
      <c r="E649" s="331" t="s">
        <v>453</v>
      </c>
      <c r="F649" s="331" t="str" cm="1">
        <f t="array" aca="1" ref="F649" ca="1">IF($B649="","",IFERROR(INDEX(INDIRECT("vd_emp_"&amp;$A649&amp;"_"&amp;F$1&amp;"_tab"),$B649+1,$C649+1)*IF($A649=2020,1,INDEX(INDIRECT("vd_ml_"&amp;$A649&amp;"_"&amp;F$1&amp;"_tab"),$B649+1,$C649+1)),0))</f>
        <v/>
      </c>
      <c r="G649" s="331" t="str" cm="1">
        <f t="array" aca="1" ref="G649" ca="1">IF($B649="","",IFERROR(INDEX(INDIRECT("vd_emp_"&amp;$A649&amp;"_"&amp;G$1&amp;"_tab"),$B649+1,$C649+1)*IF($A649=2020,1,INDEX(INDIRECT("vd_ml_"&amp;$A649&amp;"_"&amp;G$1&amp;"_tab"),$B649+1,$C649+1)),0))</f>
        <v/>
      </c>
      <c r="H649" s="331" t="str" cm="1">
        <f t="array" aca="1" ref="H649" ca="1">IF($B649="","",IFERROR(INDEX(INDIRECT("vd_emp_"&amp;$A649&amp;"_"&amp;H$1&amp;"_tab"),$B649+1,$C649+1)*IF($A649=2020,1,INDEX(INDIRECT("vd_ml_"&amp;$A649&amp;"_"&amp;H$1&amp;"_tab"),$B649+1,$C649+1)),0))</f>
        <v/>
      </c>
      <c r="I649" s="331" t="str">
        <f ca="1"/>
        <v/>
      </c>
      <c r="J649" s="331" t="str" cm="1">
        <f t="array" ref="J649">IF(A649="","",SUMPRODUCT(TRANSPOSE(F649:H649),pass_per_van_by_vptype)*2)</f>
        <v/>
      </c>
      <c r="K649" s="331" t="str" cm="1">
        <f t="array" ref="K649">IF(A649="","",SUMPRODUCT(TRANSPOSE(F649:H649),pass_per_van_by_vptype,rt_miles_avg_by_vanpool_type))</f>
        <v/>
      </c>
    </row>
    <row r="650" spans="1:11" x14ac:dyDescent="0.45">
      <c r="A650" s="331" t="s">
        <v>453</v>
      </c>
      <c r="B650" s="331" t="s">
        <v>453</v>
      </c>
      <c r="C650" s="331" t="s">
        <v>453</v>
      </c>
      <c r="D650" s="331" t="s">
        <v>453</v>
      </c>
      <c r="E650" s="331" t="s">
        <v>453</v>
      </c>
      <c r="F650" s="331" t="str" cm="1">
        <f t="array" aca="1" ref="F650" ca="1">IF($B650="","",IFERROR(INDEX(INDIRECT("vd_emp_"&amp;$A650&amp;"_"&amp;F$1&amp;"_tab"),$B650+1,$C650+1)*IF($A650=2020,1,INDEX(INDIRECT("vd_ml_"&amp;$A650&amp;"_"&amp;F$1&amp;"_tab"),$B650+1,$C650+1)),0))</f>
        <v/>
      </c>
      <c r="G650" s="331" t="str" cm="1">
        <f t="array" aca="1" ref="G650" ca="1">IF($B650="","",IFERROR(INDEX(INDIRECT("vd_emp_"&amp;$A650&amp;"_"&amp;G$1&amp;"_tab"),$B650+1,$C650+1)*IF($A650=2020,1,INDEX(INDIRECT("vd_ml_"&amp;$A650&amp;"_"&amp;G$1&amp;"_tab"),$B650+1,$C650+1)),0))</f>
        <v/>
      </c>
      <c r="H650" s="331" t="str" cm="1">
        <f t="array" aca="1" ref="H650" ca="1">IF($B650="","",IFERROR(INDEX(INDIRECT("vd_emp_"&amp;$A650&amp;"_"&amp;H$1&amp;"_tab"),$B650+1,$C650+1)*IF($A650=2020,1,INDEX(INDIRECT("vd_ml_"&amp;$A650&amp;"_"&amp;H$1&amp;"_tab"),$B650+1,$C650+1)),0))</f>
        <v/>
      </c>
      <c r="I650" s="331" t="str">
        <f ca="1"/>
        <v/>
      </c>
      <c r="J650" s="331" t="str" cm="1">
        <f t="array" ref="J650">IF(A650="","",SUMPRODUCT(TRANSPOSE(F650:H650),pass_per_van_by_vptype)*2)</f>
        <v/>
      </c>
      <c r="K650" s="331" t="str" cm="1">
        <f t="array" ref="K650">IF(A650="","",SUMPRODUCT(TRANSPOSE(F650:H650),pass_per_van_by_vptype,rt_miles_avg_by_vanpool_type))</f>
        <v/>
      </c>
    </row>
    <row r="651" spans="1:11" x14ac:dyDescent="0.45">
      <c r="A651" s="331" t="s">
        <v>453</v>
      </c>
      <c r="B651" s="331" t="s">
        <v>453</v>
      </c>
      <c r="C651" s="331" t="s">
        <v>453</v>
      </c>
      <c r="D651" s="331" t="s">
        <v>453</v>
      </c>
      <c r="E651" s="331" t="s">
        <v>453</v>
      </c>
      <c r="F651" s="331" t="str" cm="1">
        <f t="array" aca="1" ref="F651" ca="1">IF($B651="","",IFERROR(INDEX(INDIRECT("vd_emp_"&amp;$A651&amp;"_"&amp;F$1&amp;"_tab"),$B651+1,$C651+1)*IF($A651=2020,1,INDEX(INDIRECT("vd_ml_"&amp;$A651&amp;"_"&amp;F$1&amp;"_tab"),$B651+1,$C651+1)),0))</f>
        <v/>
      </c>
      <c r="G651" s="331" t="str" cm="1">
        <f t="array" aca="1" ref="G651" ca="1">IF($B651="","",IFERROR(INDEX(INDIRECT("vd_emp_"&amp;$A651&amp;"_"&amp;G$1&amp;"_tab"),$B651+1,$C651+1)*IF($A651=2020,1,INDEX(INDIRECT("vd_ml_"&amp;$A651&amp;"_"&amp;G$1&amp;"_tab"),$B651+1,$C651+1)),0))</f>
        <v/>
      </c>
      <c r="H651" s="331" t="str" cm="1">
        <f t="array" aca="1" ref="H651" ca="1">IF($B651="","",IFERROR(INDEX(INDIRECT("vd_emp_"&amp;$A651&amp;"_"&amp;H$1&amp;"_tab"),$B651+1,$C651+1)*IF($A651=2020,1,INDEX(INDIRECT("vd_ml_"&amp;$A651&amp;"_"&amp;H$1&amp;"_tab"),$B651+1,$C651+1)),0))</f>
        <v/>
      </c>
      <c r="I651" s="331" t="str">
        <f ca="1"/>
        <v/>
      </c>
      <c r="J651" s="331" t="str" cm="1">
        <f t="array" ref="J651">IF(A651="","",SUMPRODUCT(TRANSPOSE(F651:H651),pass_per_van_by_vptype)*2)</f>
        <v/>
      </c>
      <c r="K651" s="331" t="str" cm="1">
        <f t="array" ref="K651">IF(A651="","",SUMPRODUCT(TRANSPOSE(F651:H651),pass_per_van_by_vptype,rt_miles_avg_by_vanpool_type))</f>
        <v/>
      </c>
    </row>
    <row r="652" spans="1:11" x14ac:dyDescent="0.45">
      <c r="A652" s="331" t="s">
        <v>453</v>
      </c>
      <c r="B652" s="331" t="s">
        <v>453</v>
      </c>
      <c r="C652" s="331" t="s">
        <v>453</v>
      </c>
      <c r="D652" s="331" t="s">
        <v>453</v>
      </c>
      <c r="E652" s="331" t="s">
        <v>453</v>
      </c>
      <c r="F652" s="331" t="str" cm="1">
        <f t="array" aca="1" ref="F652" ca="1">IF($B652="","",IFERROR(INDEX(INDIRECT("vd_emp_"&amp;$A652&amp;"_"&amp;F$1&amp;"_tab"),$B652+1,$C652+1)*IF($A652=2020,1,INDEX(INDIRECT("vd_ml_"&amp;$A652&amp;"_"&amp;F$1&amp;"_tab"),$B652+1,$C652+1)),0))</f>
        <v/>
      </c>
      <c r="G652" s="331" t="str" cm="1">
        <f t="array" aca="1" ref="G652" ca="1">IF($B652="","",IFERROR(INDEX(INDIRECT("vd_emp_"&amp;$A652&amp;"_"&amp;G$1&amp;"_tab"),$B652+1,$C652+1)*IF($A652=2020,1,INDEX(INDIRECT("vd_ml_"&amp;$A652&amp;"_"&amp;G$1&amp;"_tab"),$B652+1,$C652+1)),0))</f>
        <v/>
      </c>
      <c r="H652" s="331" t="str" cm="1">
        <f t="array" aca="1" ref="H652" ca="1">IF($B652="","",IFERROR(INDEX(INDIRECT("vd_emp_"&amp;$A652&amp;"_"&amp;H$1&amp;"_tab"),$B652+1,$C652+1)*IF($A652=2020,1,INDEX(INDIRECT("vd_ml_"&amp;$A652&amp;"_"&amp;H$1&amp;"_tab"),$B652+1,$C652+1)),0))</f>
        <v/>
      </c>
      <c r="I652" s="331" t="str">
        <f ca="1"/>
        <v/>
      </c>
      <c r="J652" s="331" t="str" cm="1">
        <f t="array" ref="J652">IF(A652="","",SUMPRODUCT(TRANSPOSE(F652:H652),pass_per_van_by_vptype)*2)</f>
        <v/>
      </c>
      <c r="K652" s="331" t="str" cm="1">
        <f t="array" ref="K652">IF(A652="","",SUMPRODUCT(TRANSPOSE(F652:H652),pass_per_van_by_vptype,rt_miles_avg_by_vanpool_type))</f>
        <v/>
      </c>
    </row>
    <row r="653" spans="1:11" x14ac:dyDescent="0.45">
      <c r="A653" s="331" t="s">
        <v>453</v>
      </c>
      <c r="B653" s="331" t="s">
        <v>453</v>
      </c>
      <c r="C653" s="331" t="s">
        <v>453</v>
      </c>
      <c r="D653" s="331" t="s">
        <v>453</v>
      </c>
      <c r="E653" s="331" t="s">
        <v>453</v>
      </c>
      <c r="F653" s="331" t="str" cm="1">
        <f t="array" aca="1" ref="F653" ca="1">IF($B653="","",IFERROR(INDEX(INDIRECT("vd_emp_"&amp;$A653&amp;"_"&amp;F$1&amp;"_tab"),$B653+1,$C653+1)*IF($A653=2020,1,INDEX(INDIRECT("vd_ml_"&amp;$A653&amp;"_"&amp;F$1&amp;"_tab"),$B653+1,$C653+1)),0))</f>
        <v/>
      </c>
      <c r="G653" s="331" t="str" cm="1">
        <f t="array" aca="1" ref="G653" ca="1">IF($B653="","",IFERROR(INDEX(INDIRECT("vd_emp_"&amp;$A653&amp;"_"&amp;G$1&amp;"_tab"),$B653+1,$C653+1)*IF($A653=2020,1,INDEX(INDIRECT("vd_ml_"&amp;$A653&amp;"_"&amp;G$1&amp;"_tab"),$B653+1,$C653+1)),0))</f>
        <v/>
      </c>
      <c r="H653" s="331" t="str" cm="1">
        <f t="array" aca="1" ref="H653" ca="1">IF($B653="","",IFERROR(INDEX(INDIRECT("vd_emp_"&amp;$A653&amp;"_"&amp;H$1&amp;"_tab"),$B653+1,$C653+1)*IF($A653=2020,1,INDEX(INDIRECT("vd_ml_"&amp;$A653&amp;"_"&amp;H$1&amp;"_tab"),$B653+1,$C653+1)),0))</f>
        <v/>
      </c>
      <c r="I653" s="331" t="str">
        <f ca="1"/>
        <v/>
      </c>
      <c r="J653" s="331" t="str" cm="1">
        <f t="array" ref="J653">IF(A653="","",SUMPRODUCT(TRANSPOSE(F653:H653),pass_per_van_by_vptype)*2)</f>
        <v/>
      </c>
      <c r="K653" s="331" t="str" cm="1">
        <f t="array" ref="K653">IF(A653="","",SUMPRODUCT(TRANSPOSE(F653:H653),pass_per_van_by_vptype,rt_miles_avg_by_vanpool_type))</f>
        <v/>
      </c>
    </row>
    <row r="654" spans="1:11" x14ac:dyDescent="0.45">
      <c r="A654" s="331" t="s">
        <v>453</v>
      </c>
      <c r="B654" s="331" t="s">
        <v>453</v>
      </c>
      <c r="C654" s="331" t="s">
        <v>453</v>
      </c>
      <c r="D654" s="331" t="s">
        <v>453</v>
      </c>
      <c r="E654" s="331" t="s">
        <v>453</v>
      </c>
      <c r="F654" s="331" t="str" cm="1">
        <f t="array" aca="1" ref="F654" ca="1">IF($B654="","",IFERROR(INDEX(INDIRECT("vd_emp_"&amp;$A654&amp;"_"&amp;F$1&amp;"_tab"),$B654+1,$C654+1)*IF($A654=2020,1,INDEX(INDIRECT("vd_ml_"&amp;$A654&amp;"_"&amp;F$1&amp;"_tab"),$B654+1,$C654+1)),0))</f>
        <v/>
      </c>
      <c r="G654" s="331" t="str" cm="1">
        <f t="array" aca="1" ref="G654" ca="1">IF($B654="","",IFERROR(INDEX(INDIRECT("vd_emp_"&amp;$A654&amp;"_"&amp;G$1&amp;"_tab"),$B654+1,$C654+1)*IF($A654=2020,1,INDEX(INDIRECT("vd_ml_"&amp;$A654&amp;"_"&amp;G$1&amp;"_tab"),$B654+1,$C654+1)),0))</f>
        <v/>
      </c>
      <c r="H654" s="331" t="str" cm="1">
        <f t="array" aca="1" ref="H654" ca="1">IF($B654="","",IFERROR(INDEX(INDIRECT("vd_emp_"&amp;$A654&amp;"_"&amp;H$1&amp;"_tab"),$B654+1,$C654+1)*IF($A654=2020,1,INDEX(INDIRECT("vd_ml_"&amp;$A654&amp;"_"&amp;H$1&amp;"_tab"),$B654+1,$C654+1)),0))</f>
        <v/>
      </c>
      <c r="I654" s="331" t="str">
        <f ca="1"/>
        <v/>
      </c>
      <c r="J654" s="331" t="str" cm="1">
        <f t="array" ref="J654">IF(A654="","",SUMPRODUCT(TRANSPOSE(F654:H654),pass_per_van_by_vptype)*2)</f>
        <v/>
      </c>
      <c r="K654" s="331" t="str" cm="1">
        <f t="array" ref="K654">IF(A654="","",SUMPRODUCT(TRANSPOSE(F654:H654),pass_per_van_by_vptype,rt_miles_avg_by_vanpool_type))</f>
        <v/>
      </c>
    </row>
    <row r="655" spans="1:11" x14ac:dyDescent="0.45">
      <c r="A655" s="331" t="s">
        <v>453</v>
      </c>
      <c r="B655" s="331" t="s">
        <v>453</v>
      </c>
      <c r="C655" s="331" t="s">
        <v>453</v>
      </c>
      <c r="D655" s="331" t="s">
        <v>453</v>
      </c>
      <c r="E655" s="331" t="s">
        <v>453</v>
      </c>
      <c r="F655" s="331" t="str" cm="1">
        <f t="array" aca="1" ref="F655" ca="1">IF($B655="","",IFERROR(INDEX(INDIRECT("vd_emp_"&amp;$A655&amp;"_"&amp;F$1&amp;"_tab"),$B655+1,$C655+1)*IF($A655=2020,1,INDEX(INDIRECT("vd_ml_"&amp;$A655&amp;"_"&amp;F$1&amp;"_tab"),$B655+1,$C655+1)),0))</f>
        <v/>
      </c>
      <c r="G655" s="331" t="str" cm="1">
        <f t="array" aca="1" ref="G655" ca="1">IF($B655="","",IFERROR(INDEX(INDIRECT("vd_emp_"&amp;$A655&amp;"_"&amp;G$1&amp;"_tab"),$B655+1,$C655+1)*IF($A655=2020,1,INDEX(INDIRECT("vd_ml_"&amp;$A655&amp;"_"&amp;G$1&amp;"_tab"),$B655+1,$C655+1)),0))</f>
        <v/>
      </c>
      <c r="H655" s="331" t="str" cm="1">
        <f t="array" aca="1" ref="H655" ca="1">IF($B655="","",IFERROR(INDEX(INDIRECT("vd_emp_"&amp;$A655&amp;"_"&amp;H$1&amp;"_tab"),$B655+1,$C655+1)*IF($A655=2020,1,INDEX(INDIRECT("vd_ml_"&amp;$A655&amp;"_"&amp;H$1&amp;"_tab"),$B655+1,$C655+1)),0))</f>
        <v/>
      </c>
      <c r="I655" s="331" t="str">
        <f ca="1"/>
        <v/>
      </c>
      <c r="J655" s="331" t="str" cm="1">
        <f t="array" ref="J655">IF(A655="","",SUMPRODUCT(TRANSPOSE(F655:H655),pass_per_van_by_vptype)*2)</f>
        <v/>
      </c>
      <c r="K655" s="331" t="str" cm="1">
        <f t="array" ref="K655">IF(A655="","",SUMPRODUCT(TRANSPOSE(F655:H655),pass_per_van_by_vptype,rt_miles_avg_by_vanpool_type))</f>
        <v/>
      </c>
    </row>
    <row r="656" spans="1:11" x14ac:dyDescent="0.45">
      <c r="A656" s="331" t="s">
        <v>453</v>
      </c>
      <c r="B656" s="331" t="s">
        <v>453</v>
      </c>
      <c r="C656" s="331" t="s">
        <v>453</v>
      </c>
      <c r="D656" s="331" t="s">
        <v>453</v>
      </c>
      <c r="E656" s="331" t="s">
        <v>453</v>
      </c>
      <c r="F656" s="331" t="str" cm="1">
        <f t="array" aca="1" ref="F656" ca="1">IF($B656="","",IFERROR(INDEX(INDIRECT("vd_emp_"&amp;$A656&amp;"_"&amp;F$1&amp;"_tab"),$B656+1,$C656+1)*IF($A656=2020,1,INDEX(INDIRECT("vd_ml_"&amp;$A656&amp;"_"&amp;F$1&amp;"_tab"),$B656+1,$C656+1)),0))</f>
        <v/>
      </c>
      <c r="G656" s="331" t="str" cm="1">
        <f t="array" aca="1" ref="G656" ca="1">IF($B656="","",IFERROR(INDEX(INDIRECT("vd_emp_"&amp;$A656&amp;"_"&amp;G$1&amp;"_tab"),$B656+1,$C656+1)*IF($A656=2020,1,INDEX(INDIRECT("vd_ml_"&amp;$A656&amp;"_"&amp;G$1&amp;"_tab"),$B656+1,$C656+1)),0))</f>
        <v/>
      </c>
      <c r="H656" s="331" t="str" cm="1">
        <f t="array" aca="1" ref="H656" ca="1">IF($B656="","",IFERROR(INDEX(INDIRECT("vd_emp_"&amp;$A656&amp;"_"&amp;H$1&amp;"_tab"),$B656+1,$C656+1)*IF($A656=2020,1,INDEX(INDIRECT("vd_ml_"&amp;$A656&amp;"_"&amp;H$1&amp;"_tab"),$B656+1,$C656+1)),0))</f>
        <v/>
      </c>
      <c r="I656" s="331" t="str">
        <f ca="1"/>
        <v/>
      </c>
      <c r="J656" s="331" t="str" cm="1">
        <f t="array" ref="J656">IF(A656="","",SUMPRODUCT(TRANSPOSE(F656:H656),pass_per_van_by_vptype)*2)</f>
        <v/>
      </c>
      <c r="K656" s="331" t="str" cm="1">
        <f t="array" ref="K656">IF(A656="","",SUMPRODUCT(TRANSPOSE(F656:H656),pass_per_van_by_vptype,rt_miles_avg_by_vanpool_type))</f>
        <v/>
      </c>
    </row>
    <row r="657" spans="1:11" x14ac:dyDescent="0.45">
      <c r="A657" s="331" t="s">
        <v>453</v>
      </c>
      <c r="B657" s="331" t="s">
        <v>453</v>
      </c>
      <c r="C657" s="331" t="s">
        <v>453</v>
      </c>
      <c r="D657" s="331" t="s">
        <v>453</v>
      </c>
      <c r="E657" s="331" t="s">
        <v>453</v>
      </c>
      <c r="F657" s="331" t="str" cm="1">
        <f t="array" aca="1" ref="F657" ca="1">IF($B657="","",IFERROR(INDEX(INDIRECT("vd_emp_"&amp;$A657&amp;"_"&amp;F$1&amp;"_tab"),$B657+1,$C657+1)*IF($A657=2020,1,INDEX(INDIRECT("vd_ml_"&amp;$A657&amp;"_"&amp;F$1&amp;"_tab"),$B657+1,$C657+1)),0))</f>
        <v/>
      </c>
      <c r="G657" s="331" t="str" cm="1">
        <f t="array" aca="1" ref="G657" ca="1">IF($B657="","",IFERROR(INDEX(INDIRECT("vd_emp_"&amp;$A657&amp;"_"&amp;G$1&amp;"_tab"),$B657+1,$C657+1)*IF($A657=2020,1,INDEX(INDIRECT("vd_ml_"&amp;$A657&amp;"_"&amp;G$1&amp;"_tab"),$B657+1,$C657+1)),0))</f>
        <v/>
      </c>
      <c r="H657" s="331" t="str" cm="1">
        <f t="array" aca="1" ref="H657" ca="1">IF($B657="","",IFERROR(INDEX(INDIRECT("vd_emp_"&amp;$A657&amp;"_"&amp;H$1&amp;"_tab"),$B657+1,$C657+1)*IF($A657=2020,1,INDEX(INDIRECT("vd_ml_"&amp;$A657&amp;"_"&amp;H$1&amp;"_tab"),$B657+1,$C657+1)),0))</f>
        <v/>
      </c>
      <c r="I657" s="331" t="str">
        <f ca="1"/>
        <v/>
      </c>
      <c r="J657" s="331" t="str" cm="1">
        <f t="array" ref="J657">IF(A657="","",SUMPRODUCT(TRANSPOSE(F657:H657),pass_per_van_by_vptype)*2)</f>
        <v/>
      </c>
      <c r="K657" s="331" t="str" cm="1">
        <f t="array" ref="K657">IF(A657="","",SUMPRODUCT(TRANSPOSE(F657:H657),pass_per_van_by_vptype,rt_miles_avg_by_vanpool_type))</f>
        <v/>
      </c>
    </row>
    <row r="658" spans="1:11" x14ac:dyDescent="0.45">
      <c r="A658" s="331" t="s">
        <v>453</v>
      </c>
      <c r="B658" s="331" t="s">
        <v>453</v>
      </c>
      <c r="C658" s="331" t="s">
        <v>453</v>
      </c>
      <c r="D658" s="331" t="s">
        <v>453</v>
      </c>
      <c r="E658" s="331" t="s">
        <v>453</v>
      </c>
      <c r="F658" s="331" t="str" cm="1">
        <f t="array" aca="1" ref="F658" ca="1">IF($B658="","",IFERROR(INDEX(INDIRECT("vd_emp_"&amp;$A658&amp;"_"&amp;F$1&amp;"_tab"),$B658+1,$C658+1)*IF($A658=2020,1,INDEX(INDIRECT("vd_ml_"&amp;$A658&amp;"_"&amp;F$1&amp;"_tab"),$B658+1,$C658+1)),0))</f>
        <v/>
      </c>
      <c r="G658" s="331" t="str" cm="1">
        <f t="array" aca="1" ref="G658" ca="1">IF($B658="","",IFERROR(INDEX(INDIRECT("vd_emp_"&amp;$A658&amp;"_"&amp;G$1&amp;"_tab"),$B658+1,$C658+1)*IF($A658=2020,1,INDEX(INDIRECT("vd_ml_"&amp;$A658&amp;"_"&amp;G$1&amp;"_tab"),$B658+1,$C658+1)),0))</f>
        <v/>
      </c>
      <c r="H658" s="331" t="str" cm="1">
        <f t="array" aca="1" ref="H658" ca="1">IF($B658="","",IFERROR(INDEX(INDIRECT("vd_emp_"&amp;$A658&amp;"_"&amp;H$1&amp;"_tab"),$B658+1,$C658+1)*IF($A658=2020,1,INDEX(INDIRECT("vd_ml_"&amp;$A658&amp;"_"&amp;H$1&amp;"_tab"),$B658+1,$C658+1)),0))</f>
        <v/>
      </c>
      <c r="I658" s="331" t="str">
        <f ca="1"/>
        <v/>
      </c>
      <c r="J658" s="331" t="str" cm="1">
        <f t="array" ref="J658">IF(A658="","",SUMPRODUCT(TRANSPOSE(F658:H658),pass_per_van_by_vptype)*2)</f>
        <v/>
      </c>
      <c r="K658" s="331" t="str" cm="1">
        <f t="array" ref="K658">IF(A658="","",SUMPRODUCT(TRANSPOSE(F658:H658),pass_per_van_by_vptype,rt_miles_avg_by_vanpool_type))</f>
        <v/>
      </c>
    </row>
    <row r="659" spans="1:11" x14ac:dyDescent="0.45">
      <c r="A659" s="331" t="s">
        <v>453</v>
      </c>
      <c r="B659" s="331" t="s">
        <v>453</v>
      </c>
      <c r="C659" s="331" t="s">
        <v>453</v>
      </c>
      <c r="D659" s="331" t="s">
        <v>453</v>
      </c>
      <c r="E659" s="331" t="s">
        <v>453</v>
      </c>
      <c r="F659" s="331" t="str" cm="1">
        <f t="array" aca="1" ref="F659" ca="1">IF($B659="","",IFERROR(INDEX(INDIRECT("vd_emp_"&amp;$A659&amp;"_"&amp;F$1&amp;"_tab"),$B659+1,$C659+1)*IF($A659=2020,1,INDEX(INDIRECT("vd_ml_"&amp;$A659&amp;"_"&amp;F$1&amp;"_tab"),$B659+1,$C659+1)),0))</f>
        <v/>
      </c>
      <c r="G659" s="331" t="str" cm="1">
        <f t="array" aca="1" ref="G659" ca="1">IF($B659="","",IFERROR(INDEX(INDIRECT("vd_emp_"&amp;$A659&amp;"_"&amp;G$1&amp;"_tab"),$B659+1,$C659+1)*IF($A659=2020,1,INDEX(INDIRECT("vd_ml_"&amp;$A659&amp;"_"&amp;G$1&amp;"_tab"),$B659+1,$C659+1)),0))</f>
        <v/>
      </c>
      <c r="H659" s="331" t="str" cm="1">
        <f t="array" aca="1" ref="H659" ca="1">IF($B659="","",IFERROR(INDEX(INDIRECT("vd_emp_"&amp;$A659&amp;"_"&amp;H$1&amp;"_tab"),$B659+1,$C659+1)*IF($A659=2020,1,INDEX(INDIRECT("vd_ml_"&amp;$A659&amp;"_"&amp;H$1&amp;"_tab"),$B659+1,$C659+1)),0))</f>
        <v/>
      </c>
      <c r="I659" s="331" t="str">
        <f ca="1"/>
        <v/>
      </c>
      <c r="J659" s="331" t="str" cm="1">
        <f t="array" ref="J659">IF(A659="","",SUMPRODUCT(TRANSPOSE(F659:H659),pass_per_van_by_vptype)*2)</f>
        <v/>
      </c>
      <c r="K659" s="331" t="str" cm="1">
        <f t="array" ref="K659">IF(A659="","",SUMPRODUCT(TRANSPOSE(F659:H659),pass_per_van_by_vptype,rt_miles_avg_by_vanpool_type))</f>
        <v/>
      </c>
    </row>
    <row r="660" spans="1:11" x14ac:dyDescent="0.45">
      <c r="A660" s="331" t="s">
        <v>453</v>
      </c>
      <c r="B660" s="331" t="s">
        <v>453</v>
      </c>
      <c r="C660" s="331" t="s">
        <v>453</v>
      </c>
      <c r="D660" s="331" t="s">
        <v>453</v>
      </c>
      <c r="E660" s="331" t="s">
        <v>453</v>
      </c>
      <c r="F660" s="331" t="str" cm="1">
        <f t="array" aca="1" ref="F660" ca="1">IF($B660="","",IFERROR(INDEX(INDIRECT("vd_emp_"&amp;$A660&amp;"_"&amp;F$1&amp;"_tab"),$B660+1,$C660+1)*IF($A660=2020,1,INDEX(INDIRECT("vd_ml_"&amp;$A660&amp;"_"&amp;F$1&amp;"_tab"),$B660+1,$C660+1)),0))</f>
        <v/>
      </c>
      <c r="G660" s="331" t="str" cm="1">
        <f t="array" aca="1" ref="G660" ca="1">IF($B660="","",IFERROR(INDEX(INDIRECT("vd_emp_"&amp;$A660&amp;"_"&amp;G$1&amp;"_tab"),$B660+1,$C660+1)*IF($A660=2020,1,INDEX(INDIRECT("vd_ml_"&amp;$A660&amp;"_"&amp;G$1&amp;"_tab"),$B660+1,$C660+1)),0))</f>
        <v/>
      </c>
      <c r="H660" s="331" t="str" cm="1">
        <f t="array" aca="1" ref="H660" ca="1">IF($B660="","",IFERROR(INDEX(INDIRECT("vd_emp_"&amp;$A660&amp;"_"&amp;H$1&amp;"_tab"),$B660+1,$C660+1)*IF($A660=2020,1,INDEX(INDIRECT("vd_ml_"&amp;$A660&amp;"_"&amp;H$1&amp;"_tab"),$B660+1,$C660+1)),0))</f>
        <v/>
      </c>
      <c r="I660" s="331" t="str">
        <f ca="1"/>
        <v/>
      </c>
      <c r="J660" s="331" t="str" cm="1">
        <f t="array" ref="J660">IF(A660="","",SUMPRODUCT(TRANSPOSE(F660:H660),pass_per_van_by_vptype)*2)</f>
        <v/>
      </c>
      <c r="K660" s="331" t="str" cm="1">
        <f t="array" ref="K660">IF(A660="","",SUMPRODUCT(TRANSPOSE(F660:H660),pass_per_van_by_vptype,rt_miles_avg_by_vanpool_type))</f>
        <v/>
      </c>
    </row>
    <row r="661" spans="1:11" x14ac:dyDescent="0.45">
      <c r="A661" s="331" t="s">
        <v>453</v>
      </c>
      <c r="B661" s="331" t="s">
        <v>453</v>
      </c>
      <c r="C661" s="331" t="s">
        <v>453</v>
      </c>
      <c r="D661" s="331" t="s">
        <v>453</v>
      </c>
      <c r="E661" s="331" t="s">
        <v>453</v>
      </c>
      <c r="F661" s="331" t="str" cm="1">
        <f t="array" aca="1" ref="F661" ca="1">IF($B661="","",IFERROR(INDEX(INDIRECT("vd_emp_"&amp;$A661&amp;"_"&amp;F$1&amp;"_tab"),$B661+1,$C661+1)*IF($A661=2020,1,INDEX(INDIRECT("vd_ml_"&amp;$A661&amp;"_"&amp;F$1&amp;"_tab"),$B661+1,$C661+1)),0))</f>
        <v/>
      </c>
      <c r="G661" s="331" t="str" cm="1">
        <f t="array" aca="1" ref="G661" ca="1">IF($B661="","",IFERROR(INDEX(INDIRECT("vd_emp_"&amp;$A661&amp;"_"&amp;G$1&amp;"_tab"),$B661+1,$C661+1)*IF($A661=2020,1,INDEX(INDIRECT("vd_ml_"&amp;$A661&amp;"_"&amp;G$1&amp;"_tab"),$B661+1,$C661+1)),0))</f>
        <v/>
      </c>
      <c r="H661" s="331" t="str" cm="1">
        <f t="array" aca="1" ref="H661" ca="1">IF($B661="","",IFERROR(INDEX(INDIRECT("vd_emp_"&amp;$A661&amp;"_"&amp;H$1&amp;"_tab"),$B661+1,$C661+1)*IF($A661=2020,1,INDEX(INDIRECT("vd_ml_"&amp;$A661&amp;"_"&amp;H$1&amp;"_tab"),$B661+1,$C661+1)),0))</f>
        <v/>
      </c>
      <c r="I661" s="331" t="str">
        <f ca="1"/>
        <v/>
      </c>
      <c r="J661" s="331" t="str" cm="1">
        <f t="array" ref="J661">IF(A661="","",SUMPRODUCT(TRANSPOSE(F661:H661),pass_per_van_by_vptype)*2)</f>
        <v/>
      </c>
      <c r="K661" s="331" t="str" cm="1">
        <f t="array" ref="K661">IF(A661="","",SUMPRODUCT(TRANSPOSE(F661:H661),pass_per_van_by_vptype,rt_miles_avg_by_vanpool_type))</f>
        <v/>
      </c>
    </row>
    <row r="662" spans="1:11" x14ac:dyDescent="0.45">
      <c r="A662" s="331" t="s">
        <v>453</v>
      </c>
      <c r="B662" s="331" t="s">
        <v>453</v>
      </c>
      <c r="C662" s="331" t="s">
        <v>453</v>
      </c>
      <c r="D662" s="331" t="s">
        <v>453</v>
      </c>
      <c r="E662" s="331" t="s">
        <v>453</v>
      </c>
      <c r="F662" s="331" t="str" cm="1">
        <f t="array" aca="1" ref="F662" ca="1">IF($B662="","",IFERROR(INDEX(INDIRECT("vd_emp_"&amp;$A662&amp;"_"&amp;F$1&amp;"_tab"),$B662+1,$C662+1)*IF($A662=2020,1,INDEX(INDIRECT("vd_ml_"&amp;$A662&amp;"_"&amp;F$1&amp;"_tab"),$B662+1,$C662+1)),0))</f>
        <v/>
      </c>
      <c r="G662" s="331" t="str" cm="1">
        <f t="array" aca="1" ref="G662" ca="1">IF($B662="","",IFERROR(INDEX(INDIRECT("vd_emp_"&amp;$A662&amp;"_"&amp;G$1&amp;"_tab"),$B662+1,$C662+1)*IF($A662=2020,1,INDEX(INDIRECT("vd_ml_"&amp;$A662&amp;"_"&amp;G$1&amp;"_tab"),$B662+1,$C662+1)),0))</f>
        <v/>
      </c>
      <c r="H662" s="331" t="str" cm="1">
        <f t="array" aca="1" ref="H662" ca="1">IF($B662="","",IFERROR(INDEX(INDIRECT("vd_emp_"&amp;$A662&amp;"_"&amp;H$1&amp;"_tab"),$B662+1,$C662+1)*IF($A662=2020,1,INDEX(INDIRECT("vd_ml_"&amp;$A662&amp;"_"&amp;H$1&amp;"_tab"),$B662+1,$C662+1)),0))</f>
        <v/>
      </c>
      <c r="I662" s="331" t="str">
        <f ca="1"/>
        <v/>
      </c>
      <c r="J662" s="331" t="str" cm="1">
        <f t="array" ref="J662">IF(A662="","",SUMPRODUCT(TRANSPOSE(F662:H662),pass_per_van_by_vptype)*2)</f>
        <v/>
      </c>
      <c r="K662" s="331" t="str" cm="1">
        <f t="array" ref="K662">IF(A662="","",SUMPRODUCT(TRANSPOSE(F662:H662),pass_per_van_by_vptype,rt_miles_avg_by_vanpool_type))</f>
        <v/>
      </c>
    </row>
    <row r="663" spans="1:11" x14ac:dyDescent="0.45">
      <c r="A663" s="331" t="s">
        <v>453</v>
      </c>
      <c r="B663" s="331" t="s">
        <v>453</v>
      </c>
      <c r="C663" s="331" t="s">
        <v>453</v>
      </c>
      <c r="D663" s="331" t="s">
        <v>453</v>
      </c>
      <c r="E663" s="331" t="s">
        <v>453</v>
      </c>
      <c r="F663" s="331" t="str" cm="1">
        <f t="array" aca="1" ref="F663" ca="1">IF($B663="","",IFERROR(INDEX(INDIRECT("vd_emp_"&amp;$A663&amp;"_"&amp;F$1&amp;"_tab"),$B663+1,$C663+1)*IF($A663=2020,1,INDEX(INDIRECT("vd_ml_"&amp;$A663&amp;"_"&amp;F$1&amp;"_tab"),$B663+1,$C663+1)),0))</f>
        <v/>
      </c>
      <c r="G663" s="331" t="str" cm="1">
        <f t="array" aca="1" ref="G663" ca="1">IF($B663="","",IFERROR(INDEX(INDIRECT("vd_emp_"&amp;$A663&amp;"_"&amp;G$1&amp;"_tab"),$B663+1,$C663+1)*IF($A663=2020,1,INDEX(INDIRECT("vd_ml_"&amp;$A663&amp;"_"&amp;G$1&amp;"_tab"),$B663+1,$C663+1)),0))</f>
        <v/>
      </c>
      <c r="H663" s="331" t="str" cm="1">
        <f t="array" aca="1" ref="H663" ca="1">IF($B663="","",IFERROR(INDEX(INDIRECT("vd_emp_"&amp;$A663&amp;"_"&amp;H$1&amp;"_tab"),$B663+1,$C663+1)*IF($A663=2020,1,INDEX(INDIRECT("vd_ml_"&amp;$A663&amp;"_"&amp;H$1&amp;"_tab"),$B663+1,$C663+1)),0))</f>
        <v/>
      </c>
      <c r="I663" s="331" t="str">
        <f ca="1"/>
        <v/>
      </c>
      <c r="J663" s="331" t="str" cm="1">
        <f t="array" ref="J663">IF(A663="","",SUMPRODUCT(TRANSPOSE(F663:H663),pass_per_van_by_vptype)*2)</f>
        <v/>
      </c>
      <c r="K663" s="331" t="str" cm="1">
        <f t="array" ref="K663">IF(A663="","",SUMPRODUCT(TRANSPOSE(F663:H663),pass_per_van_by_vptype,rt_miles_avg_by_vanpool_type))</f>
        <v/>
      </c>
    </row>
    <row r="664" spans="1:11" x14ac:dyDescent="0.45">
      <c r="A664" s="331" t="s">
        <v>453</v>
      </c>
      <c r="B664" s="331" t="s">
        <v>453</v>
      </c>
      <c r="C664" s="331" t="s">
        <v>453</v>
      </c>
      <c r="D664" s="331" t="s">
        <v>453</v>
      </c>
      <c r="E664" s="331" t="s">
        <v>453</v>
      </c>
      <c r="F664" s="331" t="str" cm="1">
        <f t="array" aca="1" ref="F664" ca="1">IF($B664="","",IFERROR(INDEX(INDIRECT("vd_emp_"&amp;$A664&amp;"_"&amp;F$1&amp;"_tab"),$B664+1,$C664+1)*IF($A664=2020,1,INDEX(INDIRECT("vd_ml_"&amp;$A664&amp;"_"&amp;F$1&amp;"_tab"),$B664+1,$C664+1)),0))</f>
        <v/>
      </c>
      <c r="G664" s="331" t="str" cm="1">
        <f t="array" aca="1" ref="G664" ca="1">IF($B664="","",IFERROR(INDEX(INDIRECT("vd_emp_"&amp;$A664&amp;"_"&amp;G$1&amp;"_tab"),$B664+1,$C664+1)*IF($A664=2020,1,INDEX(INDIRECT("vd_ml_"&amp;$A664&amp;"_"&amp;G$1&amp;"_tab"),$B664+1,$C664+1)),0))</f>
        <v/>
      </c>
      <c r="H664" s="331" t="str" cm="1">
        <f t="array" aca="1" ref="H664" ca="1">IF($B664="","",IFERROR(INDEX(INDIRECT("vd_emp_"&amp;$A664&amp;"_"&amp;H$1&amp;"_tab"),$B664+1,$C664+1)*IF($A664=2020,1,INDEX(INDIRECT("vd_ml_"&amp;$A664&amp;"_"&amp;H$1&amp;"_tab"),$B664+1,$C664+1)),0))</f>
        <v/>
      </c>
      <c r="I664" s="331" t="str">
        <f ca="1"/>
        <v/>
      </c>
      <c r="J664" s="331" t="str" cm="1">
        <f t="array" ref="J664">IF(A664="","",SUMPRODUCT(TRANSPOSE(F664:H664),pass_per_van_by_vptype)*2)</f>
        <v/>
      </c>
      <c r="K664" s="331" t="str" cm="1">
        <f t="array" ref="K664">IF(A664="","",SUMPRODUCT(TRANSPOSE(F664:H664),pass_per_van_by_vptype,rt_miles_avg_by_vanpool_type))</f>
        <v/>
      </c>
    </row>
    <row r="665" spans="1:11" x14ac:dyDescent="0.45">
      <c r="A665" s="331" t="s">
        <v>453</v>
      </c>
      <c r="B665" s="331" t="s">
        <v>453</v>
      </c>
      <c r="C665" s="331" t="s">
        <v>453</v>
      </c>
      <c r="D665" s="331" t="s">
        <v>453</v>
      </c>
      <c r="E665" s="331" t="s">
        <v>453</v>
      </c>
      <c r="F665" s="331" t="str" cm="1">
        <f t="array" aca="1" ref="F665" ca="1">IF($B665="","",IFERROR(INDEX(INDIRECT("vd_emp_"&amp;$A665&amp;"_"&amp;F$1&amp;"_tab"),$B665+1,$C665+1)*IF($A665=2020,1,INDEX(INDIRECT("vd_ml_"&amp;$A665&amp;"_"&amp;F$1&amp;"_tab"),$B665+1,$C665+1)),0))</f>
        <v/>
      </c>
      <c r="G665" s="331" t="str" cm="1">
        <f t="array" aca="1" ref="G665" ca="1">IF($B665="","",IFERROR(INDEX(INDIRECT("vd_emp_"&amp;$A665&amp;"_"&amp;G$1&amp;"_tab"),$B665+1,$C665+1)*IF($A665=2020,1,INDEX(INDIRECT("vd_ml_"&amp;$A665&amp;"_"&amp;G$1&amp;"_tab"),$B665+1,$C665+1)),0))</f>
        <v/>
      </c>
      <c r="H665" s="331" t="str" cm="1">
        <f t="array" aca="1" ref="H665" ca="1">IF($B665="","",IFERROR(INDEX(INDIRECT("vd_emp_"&amp;$A665&amp;"_"&amp;H$1&amp;"_tab"),$B665+1,$C665+1)*IF($A665=2020,1,INDEX(INDIRECT("vd_ml_"&amp;$A665&amp;"_"&amp;H$1&amp;"_tab"),$B665+1,$C665+1)),0))</f>
        <v/>
      </c>
      <c r="I665" s="331" t="str">
        <f ca="1"/>
        <v/>
      </c>
      <c r="J665" s="331" t="str" cm="1">
        <f t="array" ref="J665">IF(A665="","",SUMPRODUCT(TRANSPOSE(F665:H665),pass_per_van_by_vptype)*2)</f>
        <v/>
      </c>
      <c r="K665" s="331" t="str" cm="1">
        <f t="array" ref="K665">IF(A665="","",SUMPRODUCT(TRANSPOSE(F665:H665),pass_per_van_by_vptype,rt_miles_avg_by_vanpool_type))</f>
        <v/>
      </c>
    </row>
    <row r="666" spans="1:11" x14ac:dyDescent="0.45">
      <c r="A666" s="331" t="s">
        <v>453</v>
      </c>
      <c r="B666" s="331" t="s">
        <v>453</v>
      </c>
      <c r="C666" s="331" t="s">
        <v>453</v>
      </c>
      <c r="D666" s="331" t="s">
        <v>453</v>
      </c>
      <c r="E666" s="331" t="s">
        <v>453</v>
      </c>
      <c r="F666" s="331" t="str" cm="1">
        <f t="array" aca="1" ref="F666" ca="1">IF($B666="","",IFERROR(INDEX(INDIRECT("vd_emp_"&amp;$A666&amp;"_"&amp;F$1&amp;"_tab"),$B666+1,$C666+1)*IF($A666=2020,1,INDEX(INDIRECT("vd_ml_"&amp;$A666&amp;"_"&amp;F$1&amp;"_tab"),$B666+1,$C666+1)),0))</f>
        <v/>
      </c>
      <c r="G666" s="331" t="str" cm="1">
        <f t="array" aca="1" ref="G666" ca="1">IF($B666="","",IFERROR(INDEX(INDIRECT("vd_emp_"&amp;$A666&amp;"_"&amp;G$1&amp;"_tab"),$B666+1,$C666+1)*IF($A666=2020,1,INDEX(INDIRECT("vd_ml_"&amp;$A666&amp;"_"&amp;G$1&amp;"_tab"),$B666+1,$C666+1)),0))</f>
        <v/>
      </c>
      <c r="H666" s="331" t="str" cm="1">
        <f t="array" aca="1" ref="H666" ca="1">IF($B666="","",IFERROR(INDEX(INDIRECT("vd_emp_"&amp;$A666&amp;"_"&amp;H$1&amp;"_tab"),$B666+1,$C666+1)*IF($A666=2020,1,INDEX(INDIRECT("vd_ml_"&amp;$A666&amp;"_"&amp;H$1&amp;"_tab"),$B666+1,$C666+1)),0))</f>
        <v/>
      </c>
      <c r="I666" s="331" t="str">
        <f ca="1"/>
        <v/>
      </c>
      <c r="J666" s="331" t="str" cm="1">
        <f t="array" ref="J666">IF(A666="","",SUMPRODUCT(TRANSPOSE(F666:H666),pass_per_van_by_vptype)*2)</f>
        <v/>
      </c>
      <c r="K666" s="331" t="str" cm="1">
        <f t="array" ref="K666">IF(A666="","",SUMPRODUCT(TRANSPOSE(F666:H666),pass_per_van_by_vptype,rt_miles_avg_by_vanpool_type))</f>
        <v/>
      </c>
    </row>
    <row r="667" spans="1:11" x14ac:dyDescent="0.45">
      <c r="A667" s="331" t="s">
        <v>453</v>
      </c>
      <c r="B667" s="331" t="s">
        <v>453</v>
      </c>
      <c r="C667" s="331" t="s">
        <v>453</v>
      </c>
      <c r="D667" s="331" t="s">
        <v>453</v>
      </c>
      <c r="E667" s="331" t="s">
        <v>453</v>
      </c>
      <c r="F667" s="331" t="str" cm="1">
        <f t="array" aca="1" ref="F667" ca="1">IF($B667="","",IFERROR(INDEX(INDIRECT("vd_emp_"&amp;$A667&amp;"_"&amp;F$1&amp;"_tab"),$B667+1,$C667+1)*IF($A667=2020,1,INDEX(INDIRECT("vd_ml_"&amp;$A667&amp;"_"&amp;F$1&amp;"_tab"),$B667+1,$C667+1)),0))</f>
        <v/>
      </c>
      <c r="G667" s="331" t="str" cm="1">
        <f t="array" aca="1" ref="G667" ca="1">IF($B667="","",IFERROR(INDEX(INDIRECT("vd_emp_"&amp;$A667&amp;"_"&amp;G$1&amp;"_tab"),$B667+1,$C667+1)*IF($A667=2020,1,INDEX(INDIRECT("vd_ml_"&amp;$A667&amp;"_"&amp;G$1&amp;"_tab"),$B667+1,$C667+1)),0))</f>
        <v/>
      </c>
      <c r="H667" s="331" t="str" cm="1">
        <f t="array" aca="1" ref="H667" ca="1">IF($B667="","",IFERROR(INDEX(INDIRECT("vd_emp_"&amp;$A667&amp;"_"&amp;H$1&amp;"_tab"),$B667+1,$C667+1)*IF($A667=2020,1,INDEX(INDIRECT("vd_ml_"&amp;$A667&amp;"_"&amp;H$1&amp;"_tab"),$B667+1,$C667+1)),0))</f>
        <v/>
      </c>
      <c r="I667" s="331" t="str">
        <f ca="1"/>
        <v/>
      </c>
      <c r="J667" s="331" t="str" cm="1">
        <f t="array" ref="J667">IF(A667="","",SUMPRODUCT(TRANSPOSE(F667:H667),pass_per_van_by_vptype)*2)</f>
        <v/>
      </c>
      <c r="K667" s="331" t="str" cm="1">
        <f t="array" ref="K667">IF(A667="","",SUMPRODUCT(TRANSPOSE(F667:H667),pass_per_van_by_vptype,rt_miles_avg_by_vanpool_type))</f>
        <v/>
      </c>
    </row>
    <row r="668" spans="1:11" x14ac:dyDescent="0.45">
      <c r="A668" s="331" t="s">
        <v>453</v>
      </c>
      <c r="B668" s="331" t="s">
        <v>453</v>
      </c>
      <c r="C668" s="331" t="s">
        <v>453</v>
      </c>
      <c r="D668" s="331" t="s">
        <v>453</v>
      </c>
      <c r="E668" s="331" t="s">
        <v>453</v>
      </c>
      <c r="F668" s="331" t="str" cm="1">
        <f t="array" aca="1" ref="F668" ca="1">IF($B668="","",IFERROR(INDEX(INDIRECT("vd_emp_"&amp;$A668&amp;"_"&amp;F$1&amp;"_tab"),$B668+1,$C668+1)*IF($A668=2020,1,INDEX(INDIRECT("vd_ml_"&amp;$A668&amp;"_"&amp;F$1&amp;"_tab"),$B668+1,$C668+1)),0))</f>
        <v/>
      </c>
      <c r="G668" s="331" t="str" cm="1">
        <f t="array" aca="1" ref="G668" ca="1">IF($B668="","",IFERROR(INDEX(INDIRECT("vd_emp_"&amp;$A668&amp;"_"&amp;G$1&amp;"_tab"),$B668+1,$C668+1)*IF($A668=2020,1,INDEX(INDIRECT("vd_ml_"&amp;$A668&amp;"_"&amp;G$1&amp;"_tab"),$B668+1,$C668+1)),0))</f>
        <v/>
      </c>
      <c r="H668" s="331" t="str" cm="1">
        <f t="array" aca="1" ref="H668" ca="1">IF($B668="","",IFERROR(INDEX(INDIRECT("vd_emp_"&amp;$A668&amp;"_"&amp;H$1&amp;"_tab"),$B668+1,$C668+1)*IF($A668=2020,1,INDEX(INDIRECT("vd_ml_"&amp;$A668&amp;"_"&amp;H$1&amp;"_tab"),$B668+1,$C668+1)),0))</f>
        <v/>
      </c>
      <c r="I668" s="331" t="str">
        <f ca="1"/>
        <v/>
      </c>
      <c r="J668" s="331" t="str" cm="1">
        <f t="array" ref="J668">IF(A668="","",SUMPRODUCT(TRANSPOSE(F668:H668),pass_per_van_by_vptype)*2)</f>
        <v/>
      </c>
      <c r="K668" s="331" t="str" cm="1">
        <f t="array" ref="K668">IF(A668="","",SUMPRODUCT(TRANSPOSE(F668:H668),pass_per_van_by_vptype,rt_miles_avg_by_vanpool_type))</f>
        <v/>
      </c>
    </row>
    <row r="669" spans="1:11" x14ac:dyDescent="0.45">
      <c r="A669" s="331" t="s">
        <v>453</v>
      </c>
      <c r="B669" s="331" t="s">
        <v>453</v>
      </c>
      <c r="C669" s="331" t="s">
        <v>453</v>
      </c>
      <c r="D669" s="331" t="s">
        <v>453</v>
      </c>
      <c r="E669" s="331" t="s">
        <v>453</v>
      </c>
      <c r="F669" s="331" t="str" cm="1">
        <f t="array" aca="1" ref="F669" ca="1">IF($B669="","",IFERROR(INDEX(INDIRECT("vd_emp_"&amp;$A669&amp;"_"&amp;F$1&amp;"_tab"),$B669+1,$C669+1)*IF($A669=2020,1,INDEX(INDIRECT("vd_ml_"&amp;$A669&amp;"_"&amp;F$1&amp;"_tab"),$B669+1,$C669+1)),0))</f>
        <v/>
      </c>
      <c r="G669" s="331" t="str" cm="1">
        <f t="array" aca="1" ref="G669" ca="1">IF($B669="","",IFERROR(INDEX(INDIRECT("vd_emp_"&amp;$A669&amp;"_"&amp;G$1&amp;"_tab"),$B669+1,$C669+1)*IF($A669=2020,1,INDEX(INDIRECT("vd_ml_"&amp;$A669&amp;"_"&amp;G$1&amp;"_tab"),$B669+1,$C669+1)),0))</f>
        <v/>
      </c>
      <c r="H669" s="331" t="str" cm="1">
        <f t="array" aca="1" ref="H669" ca="1">IF($B669="","",IFERROR(INDEX(INDIRECT("vd_emp_"&amp;$A669&amp;"_"&amp;H$1&amp;"_tab"),$B669+1,$C669+1)*IF($A669=2020,1,INDEX(INDIRECT("vd_ml_"&amp;$A669&amp;"_"&amp;H$1&amp;"_tab"),$B669+1,$C669+1)),0))</f>
        <v/>
      </c>
      <c r="I669" s="331" t="str">
        <f ca="1"/>
        <v/>
      </c>
      <c r="J669" s="331" t="str" cm="1">
        <f t="array" ref="J669">IF(A669="","",SUMPRODUCT(TRANSPOSE(F669:H669),pass_per_van_by_vptype)*2)</f>
        <v/>
      </c>
      <c r="K669" s="331" t="str" cm="1">
        <f t="array" ref="K669">IF(A669="","",SUMPRODUCT(TRANSPOSE(F669:H669),pass_per_van_by_vptype,rt_miles_avg_by_vanpool_type))</f>
        <v/>
      </c>
    </row>
    <row r="670" spans="1:11" x14ac:dyDescent="0.45">
      <c r="A670" s="331" t="s">
        <v>453</v>
      </c>
      <c r="B670" s="331" t="s">
        <v>453</v>
      </c>
      <c r="C670" s="331" t="s">
        <v>453</v>
      </c>
      <c r="D670" s="331" t="s">
        <v>453</v>
      </c>
      <c r="E670" s="331" t="s">
        <v>453</v>
      </c>
      <c r="F670" s="331" t="str" cm="1">
        <f t="array" aca="1" ref="F670" ca="1">IF($B670="","",IFERROR(INDEX(INDIRECT("vd_emp_"&amp;$A670&amp;"_"&amp;F$1&amp;"_tab"),$B670+1,$C670+1)*IF($A670=2020,1,INDEX(INDIRECT("vd_ml_"&amp;$A670&amp;"_"&amp;F$1&amp;"_tab"),$B670+1,$C670+1)),0))</f>
        <v/>
      </c>
      <c r="G670" s="331" t="str" cm="1">
        <f t="array" aca="1" ref="G670" ca="1">IF($B670="","",IFERROR(INDEX(INDIRECT("vd_emp_"&amp;$A670&amp;"_"&amp;G$1&amp;"_tab"),$B670+1,$C670+1)*IF($A670=2020,1,INDEX(INDIRECT("vd_ml_"&amp;$A670&amp;"_"&amp;G$1&amp;"_tab"),$B670+1,$C670+1)),0))</f>
        <v/>
      </c>
      <c r="H670" s="331" t="str" cm="1">
        <f t="array" aca="1" ref="H670" ca="1">IF($B670="","",IFERROR(INDEX(INDIRECT("vd_emp_"&amp;$A670&amp;"_"&amp;H$1&amp;"_tab"),$B670+1,$C670+1)*IF($A670=2020,1,INDEX(INDIRECT("vd_ml_"&amp;$A670&amp;"_"&amp;H$1&amp;"_tab"),$B670+1,$C670+1)),0))</f>
        <v/>
      </c>
      <c r="I670" s="331" t="str">
        <f ca="1"/>
        <v/>
      </c>
      <c r="J670" s="331" t="str" cm="1">
        <f t="array" ref="J670">IF(A670="","",SUMPRODUCT(TRANSPOSE(F670:H670),pass_per_van_by_vptype)*2)</f>
        <v/>
      </c>
      <c r="K670" s="331" t="str" cm="1">
        <f t="array" ref="K670">IF(A670="","",SUMPRODUCT(TRANSPOSE(F670:H670),pass_per_van_by_vptype,rt_miles_avg_by_vanpool_type))</f>
        <v/>
      </c>
    </row>
    <row r="671" spans="1:11" x14ac:dyDescent="0.45">
      <c r="A671" s="331" t="s">
        <v>453</v>
      </c>
      <c r="B671" s="331" t="s">
        <v>453</v>
      </c>
      <c r="C671" s="331" t="s">
        <v>453</v>
      </c>
      <c r="D671" s="331" t="s">
        <v>453</v>
      </c>
      <c r="E671" s="331" t="s">
        <v>453</v>
      </c>
      <c r="F671" s="331" t="str" cm="1">
        <f t="array" aca="1" ref="F671" ca="1">IF($B671="","",IFERROR(INDEX(INDIRECT("vd_emp_"&amp;$A671&amp;"_"&amp;F$1&amp;"_tab"),$B671+1,$C671+1)*IF($A671=2020,1,INDEX(INDIRECT("vd_ml_"&amp;$A671&amp;"_"&amp;F$1&amp;"_tab"),$B671+1,$C671+1)),0))</f>
        <v/>
      </c>
      <c r="G671" s="331" t="str" cm="1">
        <f t="array" aca="1" ref="G671" ca="1">IF($B671="","",IFERROR(INDEX(INDIRECT("vd_emp_"&amp;$A671&amp;"_"&amp;G$1&amp;"_tab"),$B671+1,$C671+1)*IF($A671=2020,1,INDEX(INDIRECT("vd_ml_"&amp;$A671&amp;"_"&amp;G$1&amp;"_tab"),$B671+1,$C671+1)),0))</f>
        <v/>
      </c>
      <c r="H671" s="331" t="str" cm="1">
        <f t="array" aca="1" ref="H671" ca="1">IF($B671="","",IFERROR(INDEX(INDIRECT("vd_emp_"&amp;$A671&amp;"_"&amp;H$1&amp;"_tab"),$B671+1,$C671+1)*IF($A671=2020,1,INDEX(INDIRECT("vd_ml_"&amp;$A671&amp;"_"&amp;H$1&amp;"_tab"),$B671+1,$C671+1)),0))</f>
        <v/>
      </c>
      <c r="I671" s="331" t="str">
        <f ca="1"/>
        <v/>
      </c>
      <c r="J671" s="331" t="str" cm="1">
        <f t="array" ref="J671">IF(A671="","",SUMPRODUCT(TRANSPOSE(F671:H671),pass_per_van_by_vptype)*2)</f>
        <v/>
      </c>
      <c r="K671" s="331" t="str" cm="1">
        <f t="array" ref="K671">IF(A671="","",SUMPRODUCT(TRANSPOSE(F671:H671),pass_per_van_by_vptype,rt_miles_avg_by_vanpool_type))</f>
        <v/>
      </c>
    </row>
    <row r="672" spans="1:11" x14ac:dyDescent="0.45">
      <c r="A672" s="331" t="s">
        <v>453</v>
      </c>
      <c r="B672" s="331" t="s">
        <v>453</v>
      </c>
      <c r="C672" s="331" t="s">
        <v>453</v>
      </c>
      <c r="D672" s="331" t="s">
        <v>453</v>
      </c>
      <c r="E672" s="331" t="s">
        <v>453</v>
      </c>
      <c r="F672" s="331" t="str" cm="1">
        <f t="array" aca="1" ref="F672" ca="1">IF($B672="","",IFERROR(INDEX(INDIRECT("vd_emp_"&amp;$A672&amp;"_"&amp;F$1&amp;"_tab"),$B672+1,$C672+1)*IF($A672=2020,1,INDEX(INDIRECT("vd_ml_"&amp;$A672&amp;"_"&amp;F$1&amp;"_tab"),$B672+1,$C672+1)),0))</f>
        <v/>
      </c>
      <c r="G672" s="331" t="str" cm="1">
        <f t="array" aca="1" ref="G672" ca="1">IF($B672="","",IFERROR(INDEX(INDIRECT("vd_emp_"&amp;$A672&amp;"_"&amp;G$1&amp;"_tab"),$B672+1,$C672+1)*IF($A672=2020,1,INDEX(INDIRECT("vd_ml_"&amp;$A672&amp;"_"&amp;G$1&amp;"_tab"),$B672+1,$C672+1)),0))</f>
        <v/>
      </c>
      <c r="H672" s="331" t="str" cm="1">
        <f t="array" aca="1" ref="H672" ca="1">IF($B672="","",IFERROR(INDEX(INDIRECT("vd_emp_"&amp;$A672&amp;"_"&amp;H$1&amp;"_tab"),$B672+1,$C672+1)*IF($A672=2020,1,INDEX(INDIRECT("vd_ml_"&amp;$A672&amp;"_"&amp;H$1&amp;"_tab"),$B672+1,$C672+1)),0))</f>
        <v/>
      </c>
      <c r="I672" s="331" t="str">
        <f ca="1"/>
        <v/>
      </c>
      <c r="J672" s="331" t="str" cm="1">
        <f t="array" ref="J672">IF(A672="","",SUMPRODUCT(TRANSPOSE(F672:H672),pass_per_van_by_vptype)*2)</f>
        <v/>
      </c>
      <c r="K672" s="331" t="str" cm="1">
        <f t="array" ref="K672">IF(A672="","",SUMPRODUCT(TRANSPOSE(F672:H672),pass_per_van_by_vptype,rt_miles_avg_by_vanpool_type))</f>
        <v/>
      </c>
    </row>
    <row r="673" spans="1:11" x14ac:dyDescent="0.45">
      <c r="A673" s="331" t="s">
        <v>453</v>
      </c>
      <c r="B673" s="331" t="s">
        <v>453</v>
      </c>
      <c r="C673" s="331" t="s">
        <v>453</v>
      </c>
      <c r="D673" s="331" t="s">
        <v>453</v>
      </c>
      <c r="E673" s="331" t="s">
        <v>453</v>
      </c>
      <c r="F673" s="331" t="str" cm="1">
        <f t="array" aca="1" ref="F673" ca="1">IF($B673="","",IFERROR(INDEX(INDIRECT("vd_emp_"&amp;$A673&amp;"_"&amp;F$1&amp;"_tab"),$B673+1,$C673+1)*IF($A673=2020,1,INDEX(INDIRECT("vd_ml_"&amp;$A673&amp;"_"&amp;F$1&amp;"_tab"),$B673+1,$C673+1)),0))</f>
        <v/>
      </c>
      <c r="G673" s="331" t="str" cm="1">
        <f t="array" aca="1" ref="G673" ca="1">IF($B673="","",IFERROR(INDEX(INDIRECT("vd_emp_"&amp;$A673&amp;"_"&amp;G$1&amp;"_tab"),$B673+1,$C673+1)*IF($A673=2020,1,INDEX(INDIRECT("vd_ml_"&amp;$A673&amp;"_"&amp;G$1&amp;"_tab"),$B673+1,$C673+1)),0))</f>
        <v/>
      </c>
      <c r="H673" s="331" t="str" cm="1">
        <f t="array" aca="1" ref="H673" ca="1">IF($B673="","",IFERROR(INDEX(INDIRECT("vd_emp_"&amp;$A673&amp;"_"&amp;H$1&amp;"_tab"),$B673+1,$C673+1)*IF($A673=2020,1,INDEX(INDIRECT("vd_ml_"&amp;$A673&amp;"_"&amp;H$1&amp;"_tab"),$B673+1,$C673+1)),0))</f>
        <v/>
      </c>
      <c r="I673" s="331" t="str">
        <f ca="1"/>
        <v/>
      </c>
      <c r="J673" s="331" t="str" cm="1">
        <f t="array" ref="J673">IF(A673="","",SUMPRODUCT(TRANSPOSE(F673:H673),pass_per_van_by_vptype)*2)</f>
        <v/>
      </c>
      <c r="K673" s="331" t="str" cm="1">
        <f t="array" ref="K673">IF(A673="","",SUMPRODUCT(TRANSPOSE(F673:H673),pass_per_van_by_vptype,rt_miles_avg_by_vanpool_type))</f>
        <v/>
      </c>
    </row>
    <row r="674" spans="1:11" x14ac:dyDescent="0.45">
      <c r="A674" s="331" t="s">
        <v>453</v>
      </c>
      <c r="B674" s="331" t="s">
        <v>453</v>
      </c>
      <c r="C674" s="331" t="s">
        <v>453</v>
      </c>
      <c r="D674" s="331" t="s">
        <v>453</v>
      </c>
      <c r="E674" s="331" t="s">
        <v>453</v>
      </c>
      <c r="F674" s="331" t="str" cm="1">
        <f t="array" aca="1" ref="F674" ca="1">IF($B674="","",IFERROR(INDEX(INDIRECT("vd_emp_"&amp;$A674&amp;"_"&amp;F$1&amp;"_tab"),$B674+1,$C674+1)*IF($A674=2020,1,INDEX(INDIRECT("vd_ml_"&amp;$A674&amp;"_"&amp;F$1&amp;"_tab"),$B674+1,$C674+1)),0))</f>
        <v/>
      </c>
      <c r="G674" s="331" t="str" cm="1">
        <f t="array" aca="1" ref="G674" ca="1">IF($B674="","",IFERROR(INDEX(INDIRECT("vd_emp_"&amp;$A674&amp;"_"&amp;G$1&amp;"_tab"),$B674+1,$C674+1)*IF($A674=2020,1,INDEX(INDIRECT("vd_ml_"&amp;$A674&amp;"_"&amp;G$1&amp;"_tab"),$B674+1,$C674+1)),0))</f>
        <v/>
      </c>
      <c r="H674" s="331" t="str" cm="1">
        <f t="array" aca="1" ref="H674" ca="1">IF($B674="","",IFERROR(INDEX(INDIRECT("vd_emp_"&amp;$A674&amp;"_"&amp;H$1&amp;"_tab"),$B674+1,$C674+1)*IF($A674=2020,1,INDEX(INDIRECT("vd_ml_"&amp;$A674&amp;"_"&amp;H$1&amp;"_tab"),$B674+1,$C674+1)),0))</f>
        <v/>
      </c>
      <c r="I674" s="331" t="str">
        <f ca="1"/>
        <v/>
      </c>
      <c r="J674" s="331" t="str" cm="1">
        <f t="array" ref="J674">IF(A674="","",SUMPRODUCT(TRANSPOSE(F674:H674),pass_per_van_by_vptype)*2)</f>
        <v/>
      </c>
      <c r="K674" s="331" t="str" cm="1">
        <f t="array" ref="K674">IF(A674="","",SUMPRODUCT(TRANSPOSE(F674:H674),pass_per_van_by_vptype,rt_miles_avg_by_vanpool_type))</f>
        <v/>
      </c>
    </row>
    <row r="675" spans="1:11" x14ac:dyDescent="0.45">
      <c r="A675" s="331" t="s">
        <v>453</v>
      </c>
      <c r="B675" s="331" t="s">
        <v>453</v>
      </c>
      <c r="C675" s="331" t="s">
        <v>453</v>
      </c>
      <c r="D675" s="331" t="s">
        <v>453</v>
      </c>
      <c r="E675" s="331" t="s">
        <v>453</v>
      </c>
      <c r="F675" s="331" t="str" cm="1">
        <f t="array" aca="1" ref="F675" ca="1">IF($B675="","",IFERROR(INDEX(INDIRECT("vd_emp_"&amp;$A675&amp;"_"&amp;F$1&amp;"_tab"),$B675+1,$C675+1)*IF($A675=2020,1,INDEX(INDIRECT("vd_ml_"&amp;$A675&amp;"_"&amp;F$1&amp;"_tab"),$B675+1,$C675+1)),0))</f>
        <v/>
      </c>
      <c r="G675" s="331" t="str" cm="1">
        <f t="array" aca="1" ref="G675" ca="1">IF($B675="","",IFERROR(INDEX(INDIRECT("vd_emp_"&amp;$A675&amp;"_"&amp;G$1&amp;"_tab"),$B675+1,$C675+1)*IF($A675=2020,1,INDEX(INDIRECT("vd_ml_"&amp;$A675&amp;"_"&amp;G$1&amp;"_tab"),$B675+1,$C675+1)),0))</f>
        <v/>
      </c>
      <c r="H675" s="331" t="str" cm="1">
        <f t="array" aca="1" ref="H675" ca="1">IF($B675="","",IFERROR(INDEX(INDIRECT("vd_emp_"&amp;$A675&amp;"_"&amp;H$1&amp;"_tab"),$B675+1,$C675+1)*IF($A675=2020,1,INDEX(INDIRECT("vd_ml_"&amp;$A675&amp;"_"&amp;H$1&amp;"_tab"),$B675+1,$C675+1)),0))</f>
        <v/>
      </c>
      <c r="I675" s="331" t="str">
        <f ca="1"/>
        <v/>
      </c>
      <c r="J675" s="331" t="str" cm="1">
        <f t="array" ref="J675">IF(A675="","",SUMPRODUCT(TRANSPOSE(F675:H675),pass_per_van_by_vptype)*2)</f>
        <v/>
      </c>
      <c r="K675" s="331" t="str" cm="1">
        <f t="array" ref="K675">IF(A675="","",SUMPRODUCT(TRANSPOSE(F675:H675),pass_per_van_by_vptype,rt_miles_avg_by_vanpool_type))</f>
        <v/>
      </c>
    </row>
    <row r="676" spans="1:11" x14ac:dyDescent="0.45">
      <c r="A676" s="331" t="s">
        <v>453</v>
      </c>
      <c r="B676" s="331" t="s">
        <v>453</v>
      </c>
      <c r="C676" s="331" t="s">
        <v>453</v>
      </c>
      <c r="D676" s="331" t="s">
        <v>453</v>
      </c>
      <c r="E676" s="331" t="s">
        <v>453</v>
      </c>
      <c r="F676" s="331" t="str" cm="1">
        <f t="array" aca="1" ref="F676" ca="1">IF($B676="","",IFERROR(INDEX(INDIRECT("vd_emp_"&amp;$A676&amp;"_"&amp;F$1&amp;"_tab"),$B676+1,$C676+1)*IF($A676=2020,1,INDEX(INDIRECT("vd_ml_"&amp;$A676&amp;"_"&amp;F$1&amp;"_tab"),$B676+1,$C676+1)),0))</f>
        <v/>
      </c>
      <c r="G676" s="331" t="str" cm="1">
        <f t="array" aca="1" ref="G676" ca="1">IF($B676="","",IFERROR(INDEX(INDIRECT("vd_emp_"&amp;$A676&amp;"_"&amp;G$1&amp;"_tab"),$B676+1,$C676+1)*IF($A676=2020,1,INDEX(INDIRECT("vd_ml_"&amp;$A676&amp;"_"&amp;G$1&amp;"_tab"),$B676+1,$C676+1)),0))</f>
        <v/>
      </c>
      <c r="H676" s="331" t="str" cm="1">
        <f t="array" aca="1" ref="H676" ca="1">IF($B676="","",IFERROR(INDEX(INDIRECT("vd_emp_"&amp;$A676&amp;"_"&amp;H$1&amp;"_tab"),$B676+1,$C676+1)*IF($A676=2020,1,INDEX(INDIRECT("vd_ml_"&amp;$A676&amp;"_"&amp;H$1&amp;"_tab"),$B676+1,$C676+1)),0))</f>
        <v/>
      </c>
      <c r="I676" s="331" t="str">
        <f ca="1"/>
        <v/>
      </c>
      <c r="J676" s="331" t="str" cm="1">
        <f t="array" ref="J676">IF(A676="","",SUMPRODUCT(TRANSPOSE(F676:H676),pass_per_van_by_vptype)*2)</f>
        <v/>
      </c>
      <c r="K676" s="331" t="str" cm="1">
        <f t="array" ref="K676">IF(A676="","",SUMPRODUCT(TRANSPOSE(F676:H676),pass_per_van_by_vptype,rt_miles_avg_by_vanpool_type))</f>
        <v/>
      </c>
    </row>
    <row r="677" spans="1:11" x14ac:dyDescent="0.45">
      <c r="A677" s="331" t="s">
        <v>453</v>
      </c>
      <c r="B677" s="331" t="s">
        <v>453</v>
      </c>
      <c r="C677" s="331" t="s">
        <v>453</v>
      </c>
      <c r="D677" s="331" t="s">
        <v>453</v>
      </c>
      <c r="E677" s="331" t="s">
        <v>453</v>
      </c>
      <c r="F677" s="331" t="str" cm="1">
        <f t="array" aca="1" ref="F677" ca="1">IF($B677="","",IFERROR(INDEX(INDIRECT("vd_emp_"&amp;$A677&amp;"_"&amp;F$1&amp;"_tab"),$B677+1,$C677+1)*IF($A677=2020,1,INDEX(INDIRECT("vd_ml_"&amp;$A677&amp;"_"&amp;F$1&amp;"_tab"),$B677+1,$C677+1)),0))</f>
        <v/>
      </c>
      <c r="G677" s="331" t="str" cm="1">
        <f t="array" aca="1" ref="G677" ca="1">IF($B677="","",IFERROR(INDEX(INDIRECT("vd_emp_"&amp;$A677&amp;"_"&amp;G$1&amp;"_tab"),$B677+1,$C677+1)*IF($A677=2020,1,INDEX(INDIRECT("vd_ml_"&amp;$A677&amp;"_"&amp;G$1&amp;"_tab"),$B677+1,$C677+1)),0))</f>
        <v/>
      </c>
      <c r="H677" s="331" t="str" cm="1">
        <f t="array" aca="1" ref="H677" ca="1">IF($B677="","",IFERROR(INDEX(INDIRECT("vd_emp_"&amp;$A677&amp;"_"&amp;H$1&amp;"_tab"),$B677+1,$C677+1)*IF($A677=2020,1,INDEX(INDIRECT("vd_ml_"&amp;$A677&amp;"_"&amp;H$1&amp;"_tab"),$B677+1,$C677+1)),0))</f>
        <v/>
      </c>
      <c r="I677" s="331" t="str">
        <f ca="1"/>
        <v/>
      </c>
      <c r="J677" s="331" t="str" cm="1">
        <f t="array" ref="J677">IF(A677="","",SUMPRODUCT(TRANSPOSE(F677:H677),pass_per_van_by_vptype)*2)</f>
        <v/>
      </c>
      <c r="K677" s="331" t="str" cm="1">
        <f t="array" ref="K677">IF(A677="","",SUMPRODUCT(TRANSPOSE(F677:H677),pass_per_van_by_vptype,rt_miles_avg_by_vanpool_type))</f>
        <v/>
      </c>
    </row>
    <row r="678" spans="1:11" x14ac:dyDescent="0.45">
      <c r="A678" s="331" t="s">
        <v>453</v>
      </c>
      <c r="B678" s="331" t="s">
        <v>453</v>
      </c>
      <c r="C678" s="331" t="s">
        <v>453</v>
      </c>
      <c r="D678" s="331" t="s">
        <v>453</v>
      </c>
      <c r="E678" s="331" t="s">
        <v>453</v>
      </c>
      <c r="F678" s="331" t="str" cm="1">
        <f t="array" aca="1" ref="F678" ca="1">IF($B678="","",IFERROR(INDEX(INDIRECT("vd_emp_"&amp;$A678&amp;"_"&amp;F$1&amp;"_tab"),$B678+1,$C678+1)*IF($A678=2020,1,INDEX(INDIRECT("vd_ml_"&amp;$A678&amp;"_"&amp;F$1&amp;"_tab"),$B678+1,$C678+1)),0))</f>
        <v/>
      </c>
      <c r="G678" s="331" t="str" cm="1">
        <f t="array" aca="1" ref="G678" ca="1">IF($B678="","",IFERROR(INDEX(INDIRECT("vd_emp_"&amp;$A678&amp;"_"&amp;G$1&amp;"_tab"),$B678+1,$C678+1)*IF($A678=2020,1,INDEX(INDIRECT("vd_ml_"&amp;$A678&amp;"_"&amp;G$1&amp;"_tab"),$B678+1,$C678+1)),0))</f>
        <v/>
      </c>
      <c r="H678" s="331" t="str" cm="1">
        <f t="array" aca="1" ref="H678" ca="1">IF($B678="","",IFERROR(INDEX(INDIRECT("vd_emp_"&amp;$A678&amp;"_"&amp;H$1&amp;"_tab"),$B678+1,$C678+1)*IF($A678=2020,1,INDEX(INDIRECT("vd_ml_"&amp;$A678&amp;"_"&amp;H$1&amp;"_tab"),$B678+1,$C678+1)),0))</f>
        <v/>
      </c>
      <c r="I678" s="331" t="str">
        <f ca="1"/>
        <v/>
      </c>
      <c r="J678" s="331" t="str" cm="1">
        <f t="array" ref="J678">IF(A678="","",SUMPRODUCT(TRANSPOSE(F678:H678),pass_per_van_by_vptype)*2)</f>
        <v/>
      </c>
      <c r="K678" s="331" t="str" cm="1">
        <f t="array" ref="K678">IF(A678="","",SUMPRODUCT(TRANSPOSE(F678:H678),pass_per_van_by_vptype,rt_miles_avg_by_vanpool_type))</f>
        <v/>
      </c>
    </row>
    <row r="679" spans="1:11" x14ac:dyDescent="0.45">
      <c r="A679" s="331" t="s">
        <v>453</v>
      </c>
      <c r="B679" s="331" t="s">
        <v>453</v>
      </c>
      <c r="C679" s="331" t="s">
        <v>453</v>
      </c>
      <c r="D679" s="331" t="s">
        <v>453</v>
      </c>
      <c r="E679" s="331" t="s">
        <v>453</v>
      </c>
      <c r="F679" s="331" t="str" cm="1">
        <f t="array" aca="1" ref="F679" ca="1">IF($B679="","",IFERROR(INDEX(INDIRECT("vd_emp_"&amp;$A679&amp;"_"&amp;F$1&amp;"_tab"),$B679+1,$C679+1)*IF($A679=2020,1,INDEX(INDIRECT("vd_ml_"&amp;$A679&amp;"_"&amp;F$1&amp;"_tab"),$B679+1,$C679+1)),0))</f>
        <v/>
      </c>
      <c r="G679" s="331" t="str" cm="1">
        <f t="array" aca="1" ref="G679" ca="1">IF($B679="","",IFERROR(INDEX(INDIRECT("vd_emp_"&amp;$A679&amp;"_"&amp;G$1&amp;"_tab"),$B679+1,$C679+1)*IF($A679=2020,1,INDEX(INDIRECT("vd_ml_"&amp;$A679&amp;"_"&amp;G$1&amp;"_tab"),$B679+1,$C679+1)),0))</f>
        <v/>
      </c>
      <c r="H679" s="331" t="str" cm="1">
        <f t="array" aca="1" ref="H679" ca="1">IF($B679="","",IFERROR(INDEX(INDIRECT("vd_emp_"&amp;$A679&amp;"_"&amp;H$1&amp;"_tab"),$B679+1,$C679+1)*IF($A679=2020,1,INDEX(INDIRECT("vd_ml_"&amp;$A679&amp;"_"&amp;H$1&amp;"_tab"),$B679+1,$C679+1)),0))</f>
        <v/>
      </c>
      <c r="I679" s="331" t="str">
        <f ca="1"/>
        <v/>
      </c>
      <c r="J679" s="331" t="str" cm="1">
        <f t="array" ref="J679">IF(A679="","",SUMPRODUCT(TRANSPOSE(F679:H679),pass_per_van_by_vptype)*2)</f>
        <v/>
      </c>
      <c r="K679" s="331" t="str" cm="1">
        <f t="array" ref="K679">IF(A679="","",SUMPRODUCT(TRANSPOSE(F679:H679),pass_per_van_by_vptype,rt_miles_avg_by_vanpool_type))</f>
        <v/>
      </c>
    </row>
    <row r="680" spans="1:11" x14ac:dyDescent="0.45">
      <c r="A680" s="331" t="s">
        <v>453</v>
      </c>
      <c r="B680" s="331" t="s">
        <v>453</v>
      </c>
      <c r="C680" s="331" t="s">
        <v>453</v>
      </c>
      <c r="D680" s="331" t="s">
        <v>453</v>
      </c>
      <c r="E680" s="331" t="s">
        <v>453</v>
      </c>
      <c r="F680" s="331" t="str" cm="1">
        <f t="array" aca="1" ref="F680" ca="1">IF($B680="","",IFERROR(INDEX(INDIRECT("vd_emp_"&amp;$A680&amp;"_"&amp;F$1&amp;"_tab"),$B680+1,$C680+1)*IF($A680=2020,1,INDEX(INDIRECT("vd_ml_"&amp;$A680&amp;"_"&amp;F$1&amp;"_tab"),$B680+1,$C680+1)),0))</f>
        <v/>
      </c>
      <c r="G680" s="331" t="str" cm="1">
        <f t="array" aca="1" ref="G680" ca="1">IF($B680="","",IFERROR(INDEX(INDIRECT("vd_emp_"&amp;$A680&amp;"_"&amp;G$1&amp;"_tab"),$B680+1,$C680+1)*IF($A680=2020,1,INDEX(INDIRECT("vd_ml_"&amp;$A680&amp;"_"&amp;G$1&amp;"_tab"),$B680+1,$C680+1)),0))</f>
        <v/>
      </c>
      <c r="H680" s="331" t="str" cm="1">
        <f t="array" aca="1" ref="H680" ca="1">IF($B680="","",IFERROR(INDEX(INDIRECT("vd_emp_"&amp;$A680&amp;"_"&amp;H$1&amp;"_tab"),$B680+1,$C680+1)*IF($A680=2020,1,INDEX(INDIRECT("vd_ml_"&amp;$A680&amp;"_"&amp;H$1&amp;"_tab"),$B680+1,$C680+1)),0))</f>
        <v/>
      </c>
      <c r="I680" s="331" t="str">
        <f ca="1"/>
        <v/>
      </c>
      <c r="J680" s="331" t="str" cm="1">
        <f t="array" ref="J680">IF(A680="","",SUMPRODUCT(TRANSPOSE(F680:H680),pass_per_van_by_vptype)*2)</f>
        <v/>
      </c>
      <c r="K680" s="331" t="str" cm="1">
        <f t="array" ref="K680">IF(A680="","",SUMPRODUCT(TRANSPOSE(F680:H680),pass_per_van_by_vptype,rt_miles_avg_by_vanpool_type))</f>
        <v/>
      </c>
    </row>
    <row r="681" spans="1:11" x14ac:dyDescent="0.45">
      <c r="A681" s="331" t="s">
        <v>453</v>
      </c>
      <c r="B681" s="331" t="s">
        <v>453</v>
      </c>
      <c r="C681" s="331" t="s">
        <v>453</v>
      </c>
      <c r="D681" s="331" t="s">
        <v>453</v>
      </c>
      <c r="E681" s="331" t="s">
        <v>453</v>
      </c>
      <c r="F681" s="331" t="str" cm="1">
        <f t="array" aca="1" ref="F681" ca="1">IF($B681="","",IFERROR(INDEX(INDIRECT("vd_emp_"&amp;$A681&amp;"_"&amp;F$1&amp;"_tab"),$B681+1,$C681+1)*IF($A681=2020,1,INDEX(INDIRECT("vd_ml_"&amp;$A681&amp;"_"&amp;F$1&amp;"_tab"),$B681+1,$C681+1)),0))</f>
        <v/>
      </c>
      <c r="G681" s="331" t="str" cm="1">
        <f t="array" aca="1" ref="G681" ca="1">IF($B681="","",IFERROR(INDEX(INDIRECT("vd_emp_"&amp;$A681&amp;"_"&amp;G$1&amp;"_tab"),$B681+1,$C681+1)*IF($A681=2020,1,INDEX(INDIRECT("vd_ml_"&amp;$A681&amp;"_"&amp;G$1&amp;"_tab"),$B681+1,$C681+1)),0))</f>
        <v/>
      </c>
      <c r="H681" s="331" t="str" cm="1">
        <f t="array" aca="1" ref="H681" ca="1">IF($B681="","",IFERROR(INDEX(INDIRECT("vd_emp_"&amp;$A681&amp;"_"&amp;H$1&amp;"_tab"),$B681+1,$C681+1)*IF($A681=2020,1,INDEX(INDIRECT("vd_ml_"&amp;$A681&amp;"_"&amp;H$1&amp;"_tab"),$B681+1,$C681+1)),0))</f>
        <v/>
      </c>
      <c r="I681" s="331" t="str">
        <f ca="1"/>
        <v/>
      </c>
      <c r="J681" s="331" t="str" cm="1">
        <f t="array" ref="J681">IF(A681="","",SUMPRODUCT(TRANSPOSE(F681:H681),pass_per_van_by_vptype)*2)</f>
        <v/>
      </c>
      <c r="K681" s="331" t="str" cm="1">
        <f t="array" ref="K681">IF(A681="","",SUMPRODUCT(TRANSPOSE(F681:H681),pass_per_van_by_vptype,rt_miles_avg_by_vanpool_type))</f>
        <v/>
      </c>
    </row>
    <row r="682" spans="1:11" x14ac:dyDescent="0.45">
      <c r="A682" s="331" t="s">
        <v>453</v>
      </c>
      <c r="B682" s="331" t="s">
        <v>453</v>
      </c>
      <c r="C682" s="331" t="s">
        <v>453</v>
      </c>
      <c r="D682" s="331" t="s">
        <v>453</v>
      </c>
      <c r="E682" s="331" t="s">
        <v>453</v>
      </c>
      <c r="F682" s="331" t="str" cm="1">
        <f t="array" aca="1" ref="F682" ca="1">IF($B682="","",IFERROR(INDEX(INDIRECT("vd_emp_"&amp;$A682&amp;"_"&amp;F$1&amp;"_tab"),$B682+1,$C682+1)*IF($A682=2020,1,INDEX(INDIRECT("vd_ml_"&amp;$A682&amp;"_"&amp;F$1&amp;"_tab"),$B682+1,$C682+1)),0))</f>
        <v/>
      </c>
      <c r="G682" s="331" t="str" cm="1">
        <f t="array" aca="1" ref="G682" ca="1">IF($B682="","",IFERROR(INDEX(INDIRECT("vd_emp_"&amp;$A682&amp;"_"&amp;G$1&amp;"_tab"),$B682+1,$C682+1)*IF($A682=2020,1,INDEX(INDIRECT("vd_ml_"&amp;$A682&amp;"_"&amp;G$1&amp;"_tab"),$B682+1,$C682+1)),0))</f>
        <v/>
      </c>
      <c r="H682" s="331" t="str" cm="1">
        <f t="array" aca="1" ref="H682" ca="1">IF($B682="","",IFERROR(INDEX(INDIRECT("vd_emp_"&amp;$A682&amp;"_"&amp;H$1&amp;"_tab"),$B682+1,$C682+1)*IF($A682=2020,1,INDEX(INDIRECT("vd_ml_"&amp;$A682&amp;"_"&amp;H$1&amp;"_tab"),$B682+1,$C682+1)),0))</f>
        <v/>
      </c>
      <c r="I682" s="331" t="str">
        <f ca="1"/>
        <v/>
      </c>
      <c r="J682" s="331" t="str" cm="1">
        <f t="array" ref="J682">IF(A682="","",SUMPRODUCT(TRANSPOSE(F682:H682),pass_per_van_by_vptype)*2)</f>
        <v/>
      </c>
      <c r="K682" s="331" t="str" cm="1">
        <f t="array" ref="K682">IF(A682="","",SUMPRODUCT(TRANSPOSE(F682:H682),pass_per_van_by_vptype,rt_miles_avg_by_vanpool_type))</f>
        <v/>
      </c>
    </row>
    <row r="683" spans="1:11" x14ac:dyDescent="0.45">
      <c r="A683" s="331" t="s">
        <v>453</v>
      </c>
      <c r="B683" s="331" t="s">
        <v>453</v>
      </c>
      <c r="C683" s="331" t="s">
        <v>453</v>
      </c>
      <c r="D683" s="331" t="s">
        <v>453</v>
      </c>
      <c r="E683" s="331" t="s">
        <v>453</v>
      </c>
      <c r="F683" s="331" t="str" cm="1">
        <f t="array" aca="1" ref="F683" ca="1">IF($B683="","",IFERROR(INDEX(INDIRECT("vd_emp_"&amp;$A683&amp;"_"&amp;F$1&amp;"_tab"),$B683+1,$C683+1)*IF($A683=2020,1,INDEX(INDIRECT("vd_ml_"&amp;$A683&amp;"_"&amp;F$1&amp;"_tab"),$B683+1,$C683+1)),0))</f>
        <v/>
      </c>
      <c r="G683" s="331" t="str" cm="1">
        <f t="array" aca="1" ref="G683" ca="1">IF($B683="","",IFERROR(INDEX(INDIRECT("vd_emp_"&amp;$A683&amp;"_"&amp;G$1&amp;"_tab"),$B683+1,$C683+1)*IF($A683=2020,1,INDEX(INDIRECT("vd_ml_"&amp;$A683&amp;"_"&amp;G$1&amp;"_tab"),$B683+1,$C683+1)),0))</f>
        <v/>
      </c>
      <c r="H683" s="331" t="str" cm="1">
        <f t="array" aca="1" ref="H683" ca="1">IF($B683="","",IFERROR(INDEX(INDIRECT("vd_emp_"&amp;$A683&amp;"_"&amp;H$1&amp;"_tab"),$B683+1,$C683+1)*IF($A683=2020,1,INDEX(INDIRECT("vd_ml_"&amp;$A683&amp;"_"&amp;H$1&amp;"_tab"),$B683+1,$C683+1)),0))</f>
        <v/>
      </c>
      <c r="I683" s="331" t="str">
        <f ca="1"/>
        <v/>
      </c>
      <c r="J683" s="331" t="str" cm="1">
        <f t="array" ref="J683">IF(A683="","",SUMPRODUCT(TRANSPOSE(F683:H683),pass_per_van_by_vptype)*2)</f>
        <v/>
      </c>
      <c r="K683" s="331" t="str" cm="1">
        <f t="array" ref="K683">IF(A683="","",SUMPRODUCT(TRANSPOSE(F683:H683),pass_per_van_by_vptype,rt_miles_avg_by_vanpool_type))</f>
        <v/>
      </c>
    </row>
    <row r="684" spans="1:11" x14ac:dyDescent="0.45">
      <c r="A684" s="331" t="s">
        <v>453</v>
      </c>
      <c r="B684" s="331" t="s">
        <v>453</v>
      </c>
      <c r="C684" s="331" t="s">
        <v>453</v>
      </c>
      <c r="D684" s="331" t="s">
        <v>453</v>
      </c>
      <c r="E684" s="331" t="s">
        <v>453</v>
      </c>
      <c r="F684" s="331" t="str" cm="1">
        <f t="array" aca="1" ref="F684" ca="1">IF($B684="","",IFERROR(INDEX(INDIRECT("vd_emp_"&amp;$A684&amp;"_"&amp;F$1&amp;"_tab"),$B684+1,$C684+1)*IF($A684=2020,1,INDEX(INDIRECT("vd_ml_"&amp;$A684&amp;"_"&amp;F$1&amp;"_tab"),$B684+1,$C684+1)),0))</f>
        <v/>
      </c>
      <c r="G684" s="331" t="str" cm="1">
        <f t="array" aca="1" ref="G684" ca="1">IF($B684="","",IFERROR(INDEX(INDIRECT("vd_emp_"&amp;$A684&amp;"_"&amp;G$1&amp;"_tab"),$B684+1,$C684+1)*IF($A684=2020,1,INDEX(INDIRECT("vd_ml_"&amp;$A684&amp;"_"&amp;G$1&amp;"_tab"),$B684+1,$C684+1)),0))</f>
        <v/>
      </c>
      <c r="H684" s="331" t="str" cm="1">
        <f t="array" aca="1" ref="H684" ca="1">IF($B684="","",IFERROR(INDEX(INDIRECT("vd_emp_"&amp;$A684&amp;"_"&amp;H$1&amp;"_tab"),$B684+1,$C684+1)*IF($A684=2020,1,INDEX(INDIRECT("vd_ml_"&amp;$A684&amp;"_"&amp;H$1&amp;"_tab"),$B684+1,$C684+1)),0))</f>
        <v/>
      </c>
      <c r="I684" s="331" t="str">
        <f ca="1"/>
        <v/>
      </c>
      <c r="J684" s="331" t="str" cm="1">
        <f t="array" ref="J684">IF(A684="","",SUMPRODUCT(TRANSPOSE(F684:H684),pass_per_van_by_vptype)*2)</f>
        <v/>
      </c>
      <c r="K684" s="331" t="str" cm="1">
        <f t="array" ref="K684">IF(A684="","",SUMPRODUCT(TRANSPOSE(F684:H684),pass_per_van_by_vptype,rt_miles_avg_by_vanpool_type))</f>
        <v/>
      </c>
    </row>
    <row r="685" spans="1:11" x14ac:dyDescent="0.45">
      <c r="A685" s="331" t="s">
        <v>453</v>
      </c>
      <c r="B685" s="331" t="s">
        <v>453</v>
      </c>
      <c r="C685" s="331" t="s">
        <v>453</v>
      </c>
      <c r="D685" s="331" t="s">
        <v>453</v>
      </c>
      <c r="E685" s="331" t="s">
        <v>453</v>
      </c>
      <c r="F685" s="331" t="str" cm="1">
        <f t="array" aca="1" ref="F685" ca="1">IF($B685="","",IFERROR(INDEX(INDIRECT("vd_emp_"&amp;$A685&amp;"_"&amp;F$1&amp;"_tab"),$B685+1,$C685+1)*IF($A685=2020,1,INDEX(INDIRECT("vd_ml_"&amp;$A685&amp;"_"&amp;F$1&amp;"_tab"),$B685+1,$C685+1)),0))</f>
        <v/>
      </c>
      <c r="G685" s="331" t="str" cm="1">
        <f t="array" aca="1" ref="G685" ca="1">IF($B685="","",IFERROR(INDEX(INDIRECT("vd_emp_"&amp;$A685&amp;"_"&amp;G$1&amp;"_tab"),$B685+1,$C685+1)*IF($A685=2020,1,INDEX(INDIRECT("vd_ml_"&amp;$A685&amp;"_"&amp;G$1&amp;"_tab"),$B685+1,$C685+1)),0))</f>
        <v/>
      </c>
      <c r="H685" s="331" t="str" cm="1">
        <f t="array" aca="1" ref="H685" ca="1">IF($B685="","",IFERROR(INDEX(INDIRECT("vd_emp_"&amp;$A685&amp;"_"&amp;H$1&amp;"_tab"),$B685+1,$C685+1)*IF($A685=2020,1,INDEX(INDIRECT("vd_ml_"&amp;$A685&amp;"_"&amp;H$1&amp;"_tab"),$B685+1,$C685+1)),0))</f>
        <v/>
      </c>
      <c r="I685" s="331" t="str">
        <f ca="1"/>
        <v/>
      </c>
      <c r="J685" s="331" t="str" cm="1">
        <f t="array" ref="J685">IF(A685="","",SUMPRODUCT(TRANSPOSE(F685:H685),pass_per_van_by_vptype)*2)</f>
        <v/>
      </c>
      <c r="K685" s="331" t="str" cm="1">
        <f t="array" ref="K685">IF(A685="","",SUMPRODUCT(TRANSPOSE(F685:H685),pass_per_van_by_vptype,rt_miles_avg_by_vanpool_type))</f>
        <v/>
      </c>
    </row>
    <row r="686" spans="1:11" x14ac:dyDescent="0.45">
      <c r="A686" s="331" t="s">
        <v>453</v>
      </c>
      <c r="B686" s="331" t="s">
        <v>453</v>
      </c>
      <c r="C686" s="331" t="s">
        <v>453</v>
      </c>
      <c r="D686" s="331" t="s">
        <v>453</v>
      </c>
      <c r="E686" s="331" t="s">
        <v>453</v>
      </c>
      <c r="F686" s="331" t="str" cm="1">
        <f t="array" aca="1" ref="F686" ca="1">IF($B686="","",IFERROR(INDEX(INDIRECT("vd_emp_"&amp;$A686&amp;"_"&amp;F$1&amp;"_tab"),$B686+1,$C686+1)*IF($A686=2020,1,INDEX(INDIRECT("vd_ml_"&amp;$A686&amp;"_"&amp;F$1&amp;"_tab"),$B686+1,$C686+1)),0))</f>
        <v/>
      </c>
      <c r="G686" s="331" t="str" cm="1">
        <f t="array" aca="1" ref="G686" ca="1">IF($B686="","",IFERROR(INDEX(INDIRECT("vd_emp_"&amp;$A686&amp;"_"&amp;G$1&amp;"_tab"),$B686+1,$C686+1)*IF($A686=2020,1,INDEX(INDIRECT("vd_ml_"&amp;$A686&amp;"_"&amp;G$1&amp;"_tab"),$B686+1,$C686+1)),0))</f>
        <v/>
      </c>
      <c r="H686" s="331" t="str" cm="1">
        <f t="array" aca="1" ref="H686" ca="1">IF($B686="","",IFERROR(INDEX(INDIRECT("vd_emp_"&amp;$A686&amp;"_"&amp;H$1&amp;"_tab"),$B686+1,$C686+1)*IF($A686=2020,1,INDEX(INDIRECT("vd_ml_"&amp;$A686&amp;"_"&amp;H$1&amp;"_tab"),$B686+1,$C686+1)),0))</f>
        <v/>
      </c>
      <c r="I686" s="331" t="str">
        <f ca="1"/>
        <v/>
      </c>
      <c r="J686" s="331" t="str" cm="1">
        <f t="array" ref="J686">IF(A686="","",SUMPRODUCT(TRANSPOSE(F686:H686),pass_per_van_by_vptype)*2)</f>
        <v/>
      </c>
      <c r="K686" s="331" t="str" cm="1">
        <f t="array" ref="K686">IF(A686="","",SUMPRODUCT(TRANSPOSE(F686:H686),pass_per_van_by_vptype,rt_miles_avg_by_vanpool_type))</f>
        <v/>
      </c>
    </row>
    <row r="687" spans="1:11" x14ac:dyDescent="0.45">
      <c r="A687" s="331" t="s">
        <v>453</v>
      </c>
      <c r="B687" s="331" t="s">
        <v>453</v>
      </c>
      <c r="C687" s="331" t="s">
        <v>453</v>
      </c>
      <c r="D687" s="331" t="s">
        <v>453</v>
      </c>
      <c r="E687" s="331" t="s">
        <v>453</v>
      </c>
      <c r="F687" s="331" t="str" cm="1">
        <f t="array" aca="1" ref="F687" ca="1">IF($B687="","",IFERROR(INDEX(INDIRECT("vd_emp_"&amp;$A687&amp;"_"&amp;F$1&amp;"_tab"),$B687+1,$C687+1)*IF($A687=2020,1,INDEX(INDIRECT("vd_ml_"&amp;$A687&amp;"_"&amp;F$1&amp;"_tab"),$B687+1,$C687+1)),0))</f>
        <v/>
      </c>
      <c r="G687" s="331" t="str" cm="1">
        <f t="array" aca="1" ref="G687" ca="1">IF($B687="","",IFERROR(INDEX(INDIRECT("vd_emp_"&amp;$A687&amp;"_"&amp;G$1&amp;"_tab"),$B687+1,$C687+1)*IF($A687=2020,1,INDEX(INDIRECT("vd_ml_"&amp;$A687&amp;"_"&amp;G$1&amp;"_tab"),$B687+1,$C687+1)),0))</f>
        <v/>
      </c>
      <c r="H687" s="331" t="str" cm="1">
        <f t="array" aca="1" ref="H687" ca="1">IF($B687="","",IFERROR(INDEX(INDIRECT("vd_emp_"&amp;$A687&amp;"_"&amp;H$1&amp;"_tab"),$B687+1,$C687+1)*IF($A687=2020,1,INDEX(INDIRECT("vd_ml_"&amp;$A687&amp;"_"&amp;H$1&amp;"_tab"),$B687+1,$C687+1)),0))</f>
        <v/>
      </c>
      <c r="I687" s="331" t="str">
        <f ca="1"/>
        <v/>
      </c>
      <c r="J687" s="331" t="str" cm="1">
        <f t="array" ref="J687">IF(A687="","",SUMPRODUCT(TRANSPOSE(F687:H687),pass_per_van_by_vptype)*2)</f>
        <v/>
      </c>
      <c r="K687" s="331" t="str" cm="1">
        <f t="array" ref="K687">IF(A687="","",SUMPRODUCT(TRANSPOSE(F687:H687),pass_per_van_by_vptype,rt_miles_avg_by_vanpool_type))</f>
        <v/>
      </c>
    </row>
    <row r="688" spans="1:11" x14ac:dyDescent="0.45">
      <c r="A688" s="331" t="s">
        <v>453</v>
      </c>
      <c r="B688" s="331" t="s">
        <v>453</v>
      </c>
      <c r="C688" s="331" t="s">
        <v>453</v>
      </c>
      <c r="D688" s="331" t="s">
        <v>453</v>
      </c>
      <c r="E688" s="331" t="s">
        <v>453</v>
      </c>
      <c r="F688" s="331" t="str" cm="1">
        <f t="array" aca="1" ref="F688" ca="1">IF($B688="","",IFERROR(INDEX(INDIRECT("vd_emp_"&amp;$A688&amp;"_"&amp;F$1&amp;"_tab"),$B688+1,$C688+1)*IF($A688=2020,1,INDEX(INDIRECT("vd_ml_"&amp;$A688&amp;"_"&amp;F$1&amp;"_tab"),$B688+1,$C688+1)),0))</f>
        <v/>
      </c>
      <c r="G688" s="331" t="str" cm="1">
        <f t="array" aca="1" ref="G688" ca="1">IF($B688="","",IFERROR(INDEX(INDIRECT("vd_emp_"&amp;$A688&amp;"_"&amp;G$1&amp;"_tab"),$B688+1,$C688+1)*IF($A688=2020,1,INDEX(INDIRECT("vd_ml_"&amp;$A688&amp;"_"&amp;G$1&amp;"_tab"),$B688+1,$C688+1)),0))</f>
        <v/>
      </c>
      <c r="H688" s="331" t="str" cm="1">
        <f t="array" aca="1" ref="H688" ca="1">IF($B688="","",IFERROR(INDEX(INDIRECT("vd_emp_"&amp;$A688&amp;"_"&amp;H$1&amp;"_tab"),$B688+1,$C688+1)*IF($A688=2020,1,INDEX(INDIRECT("vd_ml_"&amp;$A688&amp;"_"&amp;H$1&amp;"_tab"),$B688+1,$C688+1)),0))</f>
        <v/>
      </c>
      <c r="I688" s="331" t="str">
        <f ca="1"/>
        <v/>
      </c>
      <c r="J688" s="331" t="str" cm="1">
        <f t="array" ref="J688">IF(A688="","",SUMPRODUCT(TRANSPOSE(F688:H688),pass_per_van_by_vptype)*2)</f>
        <v/>
      </c>
      <c r="K688" s="331" t="str" cm="1">
        <f t="array" ref="K688">IF(A688="","",SUMPRODUCT(TRANSPOSE(F688:H688),pass_per_van_by_vptype,rt_miles_avg_by_vanpool_type))</f>
        <v/>
      </c>
    </row>
    <row r="689" spans="1:11" x14ac:dyDescent="0.45">
      <c r="A689" s="331" t="s">
        <v>453</v>
      </c>
      <c r="B689" s="331" t="s">
        <v>453</v>
      </c>
      <c r="C689" s="331" t="s">
        <v>453</v>
      </c>
      <c r="D689" s="331" t="s">
        <v>453</v>
      </c>
      <c r="E689" s="331" t="s">
        <v>453</v>
      </c>
      <c r="F689" s="331" t="str" cm="1">
        <f t="array" aca="1" ref="F689" ca="1">IF($B689="","",IFERROR(INDEX(INDIRECT("vd_emp_"&amp;$A689&amp;"_"&amp;F$1&amp;"_tab"),$B689+1,$C689+1)*IF($A689=2020,1,INDEX(INDIRECT("vd_ml_"&amp;$A689&amp;"_"&amp;F$1&amp;"_tab"),$B689+1,$C689+1)),0))</f>
        <v/>
      </c>
      <c r="G689" s="331" t="str" cm="1">
        <f t="array" aca="1" ref="G689" ca="1">IF($B689="","",IFERROR(INDEX(INDIRECT("vd_emp_"&amp;$A689&amp;"_"&amp;G$1&amp;"_tab"),$B689+1,$C689+1)*IF($A689=2020,1,INDEX(INDIRECT("vd_ml_"&amp;$A689&amp;"_"&amp;G$1&amp;"_tab"),$B689+1,$C689+1)),0))</f>
        <v/>
      </c>
      <c r="H689" s="331" t="str" cm="1">
        <f t="array" aca="1" ref="H689" ca="1">IF($B689="","",IFERROR(INDEX(INDIRECT("vd_emp_"&amp;$A689&amp;"_"&amp;H$1&amp;"_tab"),$B689+1,$C689+1)*IF($A689=2020,1,INDEX(INDIRECT("vd_ml_"&amp;$A689&amp;"_"&amp;H$1&amp;"_tab"),$B689+1,$C689+1)),0))</f>
        <v/>
      </c>
      <c r="I689" s="331" t="str">
        <f ca="1"/>
        <v/>
      </c>
      <c r="J689" s="331" t="str" cm="1">
        <f t="array" ref="J689">IF(A689="","",SUMPRODUCT(TRANSPOSE(F689:H689),pass_per_van_by_vptype)*2)</f>
        <v/>
      </c>
      <c r="K689" s="331" t="str" cm="1">
        <f t="array" ref="K689">IF(A689="","",SUMPRODUCT(TRANSPOSE(F689:H689),pass_per_van_by_vptype,rt_miles_avg_by_vanpool_type))</f>
        <v/>
      </c>
    </row>
    <row r="690" spans="1:11" x14ac:dyDescent="0.45">
      <c r="A690" s="331" t="s">
        <v>453</v>
      </c>
      <c r="B690" s="331" t="s">
        <v>453</v>
      </c>
      <c r="C690" s="331" t="s">
        <v>453</v>
      </c>
      <c r="D690" s="331" t="s">
        <v>453</v>
      </c>
      <c r="E690" s="331" t="s">
        <v>453</v>
      </c>
      <c r="F690" s="331" t="str" cm="1">
        <f t="array" aca="1" ref="F690" ca="1">IF($B690="","",IFERROR(INDEX(INDIRECT("vd_emp_"&amp;$A690&amp;"_"&amp;F$1&amp;"_tab"),$B690+1,$C690+1)*IF($A690=2020,1,INDEX(INDIRECT("vd_ml_"&amp;$A690&amp;"_"&amp;F$1&amp;"_tab"),$B690+1,$C690+1)),0))</f>
        <v/>
      </c>
      <c r="G690" s="331" t="str" cm="1">
        <f t="array" aca="1" ref="G690" ca="1">IF($B690="","",IFERROR(INDEX(INDIRECT("vd_emp_"&amp;$A690&amp;"_"&amp;G$1&amp;"_tab"),$B690+1,$C690+1)*IF($A690=2020,1,INDEX(INDIRECT("vd_ml_"&amp;$A690&amp;"_"&amp;G$1&amp;"_tab"),$B690+1,$C690+1)),0))</f>
        <v/>
      </c>
      <c r="H690" s="331" t="str" cm="1">
        <f t="array" aca="1" ref="H690" ca="1">IF($B690="","",IFERROR(INDEX(INDIRECT("vd_emp_"&amp;$A690&amp;"_"&amp;H$1&amp;"_tab"),$B690+1,$C690+1)*IF($A690=2020,1,INDEX(INDIRECT("vd_ml_"&amp;$A690&amp;"_"&amp;H$1&amp;"_tab"),$B690+1,$C690+1)),0))</f>
        <v/>
      </c>
      <c r="I690" s="331" t="str">
        <f ca="1"/>
        <v/>
      </c>
      <c r="J690" s="331" t="str" cm="1">
        <f t="array" ref="J690">IF(A690="","",SUMPRODUCT(TRANSPOSE(F690:H690),pass_per_van_by_vptype)*2)</f>
        <v/>
      </c>
      <c r="K690" s="331" t="str" cm="1">
        <f t="array" ref="K690">IF(A690="","",SUMPRODUCT(TRANSPOSE(F690:H690),pass_per_van_by_vptype,rt_miles_avg_by_vanpool_type))</f>
        <v/>
      </c>
    </row>
    <row r="691" spans="1:11" x14ac:dyDescent="0.45">
      <c r="A691" s="331" t="s">
        <v>453</v>
      </c>
      <c r="B691" s="331" t="s">
        <v>453</v>
      </c>
      <c r="C691" s="331" t="s">
        <v>453</v>
      </c>
      <c r="D691" s="331" t="s">
        <v>453</v>
      </c>
      <c r="E691" s="331" t="s">
        <v>453</v>
      </c>
      <c r="F691" s="331" t="str" cm="1">
        <f t="array" aca="1" ref="F691" ca="1">IF($B691="","",IFERROR(INDEX(INDIRECT("vd_emp_"&amp;$A691&amp;"_"&amp;F$1&amp;"_tab"),$B691+1,$C691+1)*IF($A691=2020,1,INDEX(INDIRECT("vd_ml_"&amp;$A691&amp;"_"&amp;F$1&amp;"_tab"),$B691+1,$C691+1)),0))</f>
        <v/>
      </c>
      <c r="G691" s="331" t="str" cm="1">
        <f t="array" aca="1" ref="G691" ca="1">IF($B691="","",IFERROR(INDEX(INDIRECT("vd_emp_"&amp;$A691&amp;"_"&amp;G$1&amp;"_tab"),$B691+1,$C691+1)*IF($A691=2020,1,INDEX(INDIRECT("vd_ml_"&amp;$A691&amp;"_"&amp;G$1&amp;"_tab"),$B691+1,$C691+1)),0))</f>
        <v/>
      </c>
      <c r="H691" s="331" t="str" cm="1">
        <f t="array" aca="1" ref="H691" ca="1">IF($B691="","",IFERROR(INDEX(INDIRECT("vd_emp_"&amp;$A691&amp;"_"&amp;H$1&amp;"_tab"),$B691+1,$C691+1)*IF($A691=2020,1,INDEX(INDIRECT("vd_ml_"&amp;$A691&amp;"_"&amp;H$1&amp;"_tab"),$B691+1,$C691+1)),0))</f>
        <v/>
      </c>
      <c r="I691" s="331" t="str">
        <f ca="1"/>
        <v/>
      </c>
      <c r="J691" s="331" t="str" cm="1">
        <f t="array" ref="J691">IF(A691="","",SUMPRODUCT(TRANSPOSE(F691:H691),pass_per_van_by_vptype)*2)</f>
        <v/>
      </c>
      <c r="K691" s="331" t="str" cm="1">
        <f t="array" ref="K691">IF(A691="","",SUMPRODUCT(TRANSPOSE(F691:H691),pass_per_van_by_vptype,rt_miles_avg_by_vanpool_type))</f>
        <v/>
      </c>
    </row>
    <row r="692" spans="1:11" x14ac:dyDescent="0.45">
      <c r="A692" s="331" t="s">
        <v>453</v>
      </c>
      <c r="B692" s="331" t="s">
        <v>453</v>
      </c>
      <c r="C692" s="331" t="s">
        <v>453</v>
      </c>
      <c r="D692" s="331" t="s">
        <v>453</v>
      </c>
      <c r="E692" s="331" t="s">
        <v>453</v>
      </c>
      <c r="F692" s="331" t="str" cm="1">
        <f t="array" aca="1" ref="F692" ca="1">IF($B692="","",IFERROR(INDEX(INDIRECT("vd_emp_"&amp;$A692&amp;"_"&amp;F$1&amp;"_tab"),$B692+1,$C692+1)*IF($A692=2020,1,INDEX(INDIRECT("vd_ml_"&amp;$A692&amp;"_"&amp;F$1&amp;"_tab"),$B692+1,$C692+1)),0))</f>
        <v/>
      </c>
      <c r="G692" s="331" t="str" cm="1">
        <f t="array" aca="1" ref="G692" ca="1">IF($B692="","",IFERROR(INDEX(INDIRECT("vd_emp_"&amp;$A692&amp;"_"&amp;G$1&amp;"_tab"),$B692+1,$C692+1)*IF($A692=2020,1,INDEX(INDIRECT("vd_ml_"&amp;$A692&amp;"_"&amp;G$1&amp;"_tab"),$B692+1,$C692+1)),0))</f>
        <v/>
      </c>
      <c r="H692" s="331" t="str" cm="1">
        <f t="array" aca="1" ref="H692" ca="1">IF($B692="","",IFERROR(INDEX(INDIRECT("vd_emp_"&amp;$A692&amp;"_"&amp;H$1&amp;"_tab"),$B692+1,$C692+1)*IF($A692=2020,1,INDEX(INDIRECT("vd_ml_"&amp;$A692&amp;"_"&amp;H$1&amp;"_tab"),$B692+1,$C692+1)),0))</f>
        <v/>
      </c>
      <c r="I692" s="331" t="str">
        <f ca="1"/>
        <v/>
      </c>
      <c r="J692" s="331" t="str" cm="1">
        <f t="array" ref="J692">IF(A692="","",SUMPRODUCT(TRANSPOSE(F692:H692),pass_per_van_by_vptype)*2)</f>
        <v/>
      </c>
      <c r="K692" s="331" t="str" cm="1">
        <f t="array" ref="K692">IF(A692="","",SUMPRODUCT(TRANSPOSE(F692:H692),pass_per_van_by_vptype,rt_miles_avg_by_vanpool_type))</f>
        <v/>
      </c>
    </row>
    <row r="693" spans="1:11" x14ac:dyDescent="0.45">
      <c r="A693" s="331" t="s">
        <v>453</v>
      </c>
      <c r="B693" s="331" t="s">
        <v>453</v>
      </c>
      <c r="C693" s="331" t="s">
        <v>453</v>
      </c>
      <c r="D693" s="331" t="s">
        <v>453</v>
      </c>
      <c r="E693" s="331" t="s">
        <v>453</v>
      </c>
      <c r="F693" s="331" t="str" cm="1">
        <f t="array" aca="1" ref="F693" ca="1">IF($B693="","",IFERROR(INDEX(INDIRECT("vd_emp_"&amp;$A693&amp;"_"&amp;F$1&amp;"_tab"),$B693+1,$C693+1)*IF($A693=2020,1,INDEX(INDIRECT("vd_ml_"&amp;$A693&amp;"_"&amp;F$1&amp;"_tab"),$B693+1,$C693+1)),0))</f>
        <v/>
      </c>
      <c r="G693" s="331" t="str" cm="1">
        <f t="array" aca="1" ref="G693" ca="1">IF($B693="","",IFERROR(INDEX(INDIRECT("vd_emp_"&amp;$A693&amp;"_"&amp;G$1&amp;"_tab"),$B693+1,$C693+1)*IF($A693=2020,1,INDEX(INDIRECT("vd_ml_"&amp;$A693&amp;"_"&amp;G$1&amp;"_tab"),$B693+1,$C693+1)),0))</f>
        <v/>
      </c>
      <c r="H693" s="331" t="str" cm="1">
        <f t="array" aca="1" ref="H693" ca="1">IF($B693="","",IFERROR(INDEX(INDIRECT("vd_emp_"&amp;$A693&amp;"_"&amp;H$1&amp;"_tab"),$B693+1,$C693+1)*IF($A693=2020,1,INDEX(INDIRECT("vd_ml_"&amp;$A693&amp;"_"&amp;H$1&amp;"_tab"),$B693+1,$C693+1)),0))</f>
        <v/>
      </c>
      <c r="I693" s="331" t="str">
        <f ca="1"/>
        <v/>
      </c>
      <c r="J693" s="331" t="str" cm="1">
        <f t="array" ref="J693">IF(A693="","",SUMPRODUCT(TRANSPOSE(F693:H693),pass_per_van_by_vptype)*2)</f>
        <v/>
      </c>
      <c r="K693" s="331" t="str" cm="1">
        <f t="array" ref="K693">IF(A693="","",SUMPRODUCT(TRANSPOSE(F693:H693),pass_per_van_by_vptype,rt_miles_avg_by_vanpool_type))</f>
        <v/>
      </c>
    </row>
    <row r="694" spans="1:11" x14ac:dyDescent="0.45">
      <c r="A694" s="331" t="s">
        <v>453</v>
      </c>
      <c r="B694" s="331" t="s">
        <v>453</v>
      </c>
      <c r="C694" s="331" t="s">
        <v>453</v>
      </c>
      <c r="D694" s="331" t="s">
        <v>453</v>
      </c>
      <c r="E694" s="331" t="s">
        <v>453</v>
      </c>
      <c r="F694" s="331" t="str" cm="1">
        <f t="array" aca="1" ref="F694" ca="1">IF($B694="","",IFERROR(INDEX(INDIRECT("vd_emp_"&amp;$A694&amp;"_"&amp;F$1&amp;"_tab"),$B694+1,$C694+1)*IF($A694=2020,1,INDEX(INDIRECT("vd_ml_"&amp;$A694&amp;"_"&amp;F$1&amp;"_tab"),$B694+1,$C694+1)),0))</f>
        <v/>
      </c>
      <c r="G694" s="331" t="str" cm="1">
        <f t="array" aca="1" ref="G694" ca="1">IF($B694="","",IFERROR(INDEX(INDIRECT("vd_emp_"&amp;$A694&amp;"_"&amp;G$1&amp;"_tab"),$B694+1,$C694+1)*IF($A694=2020,1,INDEX(INDIRECT("vd_ml_"&amp;$A694&amp;"_"&amp;G$1&amp;"_tab"),$B694+1,$C694+1)),0))</f>
        <v/>
      </c>
      <c r="H694" s="331" t="str" cm="1">
        <f t="array" aca="1" ref="H694" ca="1">IF($B694="","",IFERROR(INDEX(INDIRECT("vd_emp_"&amp;$A694&amp;"_"&amp;H$1&amp;"_tab"),$B694+1,$C694+1)*IF($A694=2020,1,INDEX(INDIRECT("vd_ml_"&amp;$A694&amp;"_"&amp;H$1&amp;"_tab"),$B694+1,$C694+1)),0))</f>
        <v/>
      </c>
      <c r="I694" s="331" t="str">
        <f ca="1"/>
        <v/>
      </c>
      <c r="J694" s="331" t="str" cm="1">
        <f t="array" ref="J694">IF(A694="","",SUMPRODUCT(TRANSPOSE(F694:H694),pass_per_van_by_vptype)*2)</f>
        <v/>
      </c>
      <c r="K694" s="331" t="str" cm="1">
        <f t="array" ref="K694">IF(A694="","",SUMPRODUCT(TRANSPOSE(F694:H694),pass_per_van_by_vptype,rt_miles_avg_by_vanpool_type))</f>
        <v/>
      </c>
    </row>
    <row r="695" spans="1:11" x14ac:dyDescent="0.45">
      <c r="A695" s="331" t="s">
        <v>453</v>
      </c>
      <c r="B695" s="331" t="s">
        <v>453</v>
      </c>
      <c r="C695" s="331" t="s">
        <v>453</v>
      </c>
      <c r="D695" s="331" t="s">
        <v>453</v>
      </c>
      <c r="E695" s="331" t="s">
        <v>453</v>
      </c>
      <c r="F695" s="331" t="str" cm="1">
        <f t="array" aca="1" ref="F695" ca="1">IF($B695="","",IFERROR(INDEX(INDIRECT("vd_emp_"&amp;$A695&amp;"_"&amp;F$1&amp;"_tab"),$B695+1,$C695+1)*IF($A695=2020,1,INDEX(INDIRECT("vd_ml_"&amp;$A695&amp;"_"&amp;F$1&amp;"_tab"),$B695+1,$C695+1)),0))</f>
        <v/>
      </c>
      <c r="G695" s="331" t="str" cm="1">
        <f t="array" aca="1" ref="G695" ca="1">IF($B695="","",IFERROR(INDEX(INDIRECT("vd_emp_"&amp;$A695&amp;"_"&amp;G$1&amp;"_tab"),$B695+1,$C695+1)*IF($A695=2020,1,INDEX(INDIRECT("vd_ml_"&amp;$A695&amp;"_"&amp;G$1&amp;"_tab"),$B695+1,$C695+1)),0))</f>
        <v/>
      </c>
      <c r="H695" s="331" t="str" cm="1">
        <f t="array" aca="1" ref="H695" ca="1">IF($B695="","",IFERROR(INDEX(INDIRECT("vd_emp_"&amp;$A695&amp;"_"&amp;H$1&amp;"_tab"),$B695+1,$C695+1)*IF($A695=2020,1,INDEX(INDIRECT("vd_ml_"&amp;$A695&amp;"_"&amp;H$1&amp;"_tab"),$B695+1,$C695+1)),0))</f>
        <v/>
      </c>
      <c r="I695" s="331" t="str">
        <f ca="1"/>
        <v/>
      </c>
      <c r="J695" s="331" t="str" cm="1">
        <f t="array" ref="J695">IF(A695="","",SUMPRODUCT(TRANSPOSE(F695:H695),pass_per_van_by_vptype)*2)</f>
        <v/>
      </c>
      <c r="K695" s="331" t="str" cm="1">
        <f t="array" ref="K695">IF(A695="","",SUMPRODUCT(TRANSPOSE(F695:H695),pass_per_van_by_vptype,rt_miles_avg_by_vanpool_type))</f>
        <v/>
      </c>
    </row>
    <row r="696" spans="1:11" x14ac:dyDescent="0.45">
      <c r="A696" s="331" t="s">
        <v>453</v>
      </c>
      <c r="B696" s="331" t="s">
        <v>453</v>
      </c>
      <c r="C696" s="331" t="s">
        <v>453</v>
      </c>
      <c r="D696" s="331" t="s">
        <v>453</v>
      </c>
      <c r="E696" s="331" t="s">
        <v>453</v>
      </c>
      <c r="F696" s="331" t="str" cm="1">
        <f t="array" aca="1" ref="F696" ca="1">IF($B696="","",IFERROR(INDEX(INDIRECT("vd_emp_"&amp;$A696&amp;"_"&amp;F$1&amp;"_tab"),$B696+1,$C696+1)*IF($A696=2020,1,INDEX(INDIRECT("vd_ml_"&amp;$A696&amp;"_"&amp;F$1&amp;"_tab"),$B696+1,$C696+1)),0))</f>
        <v/>
      </c>
      <c r="G696" s="331" t="str" cm="1">
        <f t="array" aca="1" ref="G696" ca="1">IF($B696="","",IFERROR(INDEX(INDIRECT("vd_emp_"&amp;$A696&amp;"_"&amp;G$1&amp;"_tab"),$B696+1,$C696+1)*IF($A696=2020,1,INDEX(INDIRECT("vd_ml_"&amp;$A696&amp;"_"&amp;G$1&amp;"_tab"),$B696+1,$C696+1)),0))</f>
        <v/>
      </c>
      <c r="H696" s="331" t="str" cm="1">
        <f t="array" aca="1" ref="H696" ca="1">IF($B696="","",IFERROR(INDEX(INDIRECT("vd_emp_"&amp;$A696&amp;"_"&amp;H$1&amp;"_tab"),$B696+1,$C696+1)*IF($A696=2020,1,INDEX(INDIRECT("vd_ml_"&amp;$A696&amp;"_"&amp;H$1&amp;"_tab"),$B696+1,$C696+1)),0))</f>
        <v/>
      </c>
      <c r="I696" s="331" t="str">
        <f ca="1"/>
        <v/>
      </c>
      <c r="J696" s="331" t="str" cm="1">
        <f t="array" ref="J696">IF(A696="","",SUMPRODUCT(TRANSPOSE(F696:H696),pass_per_van_by_vptype)*2)</f>
        <v/>
      </c>
      <c r="K696" s="331" t="str" cm="1">
        <f t="array" ref="K696">IF(A696="","",SUMPRODUCT(TRANSPOSE(F696:H696),pass_per_van_by_vptype,rt_miles_avg_by_vanpool_type))</f>
        <v/>
      </c>
    </row>
    <row r="697" spans="1:11" x14ac:dyDescent="0.45">
      <c r="A697" s="331" t="s">
        <v>453</v>
      </c>
      <c r="B697" s="331" t="s">
        <v>453</v>
      </c>
      <c r="C697" s="331" t="s">
        <v>453</v>
      </c>
      <c r="D697" s="331" t="s">
        <v>453</v>
      </c>
      <c r="E697" s="331" t="s">
        <v>453</v>
      </c>
      <c r="F697" s="331" t="str" cm="1">
        <f t="array" aca="1" ref="F697" ca="1">IF($B697="","",IFERROR(INDEX(INDIRECT("vd_emp_"&amp;$A697&amp;"_"&amp;F$1&amp;"_tab"),$B697+1,$C697+1)*IF($A697=2020,1,INDEX(INDIRECT("vd_ml_"&amp;$A697&amp;"_"&amp;F$1&amp;"_tab"),$B697+1,$C697+1)),0))</f>
        <v/>
      </c>
      <c r="G697" s="331" t="str" cm="1">
        <f t="array" aca="1" ref="G697" ca="1">IF($B697="","",IFERROR(INDEX(INDIRECT("vd_emp_"&amp;$A697&amp;"_"&amp;G$1&amp;"_tab"),$B697+1,$C697+1)*IF($A697=2020,1,INDEX(INDIRECT("vd_ml_"&amp;$A697&amp;"_"&amp;G$1&amp;"_tab"),$B697+1,$C697+1)),0))</f>
        <v/>
      </c>
      <c r="H697" s="331" t="str" cm="1">
        <f t="array" aca="1" ref="H697" ca="1">IF($B697="","",IFERROR(INDEX(INDIRECT("vd_emp_"&amp;$A697&amp;"_"&amp;H$1&amp;"_tab"),$B697+1,$C697+1)*IF($A697=2020,1,INDEX(INDIRECT("vd_ml_"&amp;$A697&amp;"_"&amp;H$1&amp;"_tab"),$B697+1,$C697+1)),0))</f>
        <v/>
      </c>
      <c r="I697" s="331" t="str">
        <f ca="1"/>
        <v/>
      </c>
      <c r="J697" s="331" t="str" cm="1">
        <f t="array" ref="J697">IF(A697="","",SUMPRODUCT(TRANSPOSE(F697:H697),pass_per_van_by_vptype)*2)</f>
        <v/>
      </c>
      <c r="K697" s="331" t="str" cm="1">
        <f t="array" ref="K697">IF(A697="","",SUMPRODUCT(TRANSPOSE(F697:H697),pass_per_van_by_vptype,rt_miles_avg_by_vanpool_type))</f>
        <v/>
      </c>
    </row>
    <row r="698" spans="1:11" x14ac:dyDescent="0.45">
      <c r="A698" s="331" t="s">
        <v>453</v>
      </c>
      <c r="B698" s="331" t="s">
        <v>453</v>
      </c>
      <c r="C698" s="331" t="s">
        <v>453</v>
      </c>
      <c r="D698" s="331" t="s">
        <v>453</v>
      </c>
      <c r="E698" s="331" t="s">
        <v>453</v>
      </c>
      <c r="F698" s="331" t="str" cm="1">
        <f t="array" aca="1" ref="F698" ca="1">IF($B698="","",IFERROR(INDEX(INDIRECT("vd_emp_"&amp;$A698&amp;"_"&amp;F$1&amp;"_tab"),$B698+1,$C698+1)*IF($A698=2020,1,INDEX(INDIRECT("vd_ml_"&amp;$A698&amp;"_"&amp;F$1&amp;"_tab"),$B698+1,$C698+1)),0))</f>
        <v/>
      </c>
      <c r="G698" s="331" t="str" cm="1">
        <f t="array" aca="1" ref="G698" ca="1">IF($B698="","",IFERROR(INDEX(INDIRECT("vd_emp_"&amp;$A698&amp;"_"&amp;G$1&amp;"_tab"),$B698+1,$C698+1)*IF($A698=2020,1,INDEX(INDIRECT("vd_ml_"&amp;$A698&amp;"_"&amp;G$1&amp;"_tab"),$B698+1,$C698+1)),0))</f>
        <v/>
      </c>
      <c r="H698" s="331" t="str" cm="1">
        <f t="array" aca="1" ref="H698" ca="1">IF($B698="","",IFERROR(INDEX(INDIRECT("vd_emp_"&amp;$A698&amp;"_"&amp;H$1&amp;"_tab"),$B698+1,$C698+1)*IF($A698=2020,1,INDEX(INDIRECT("vd_ml_"&amp;$A698&amp;"_"&amp;H$1&amp;"_tab"),$B698+1,$C698+1)),0))</f>
        <v/>
      </c>
      <c r="I698" s="331" t="str">
        <f ca="1"/>
        <v/>
      </c>
      <c r="J698" s="331" t="str" cm="1">
        <f t="array" ref="J698">IF(A698="","",SUMPRODUCT(TRANSPOSE(F698:H698),pass_per_van_by_vptype)*2)</f>
        <v/>
      </c>
      <c r="K698" s="331" t="str" cm="1">
        <f t="array" ref="K698">IF(A698="","",SUMPRODUCT(TRANSPOSE(F698:H698),pass_per_van_by_vptype,rt_miles_avg_by_vanpool_type))</f>
        <v/>
      </c>
    </row>
    <row r="699" spans="1:11" x14ac:dyDescent="0.45">
      <c r="A699" s="331" t="s">
        <v>453</v>
      </c>
      <c r="B699" s="331" t="s">
        <v>453</v>
      </c>
      <c r="C699" s="331" t="s">
        <v>453</v>
      </c>
      <c r="D699" s="331" t="s">
        <v>453</v>
      </c>
      <c r="E699" s="331" t="s">
        <v>453</v>
      </c>
      <c r="F699" s="331" t="str" cm="1">
        <f t="array" aca="1" ref="F699" ca="1">IF($B699="","",IFERROR(INDEX(INDIRECT("vd_emp_"&amp;$A699&amp;"_"&amp;F$1&amp;"_tab"),$B699+1,$C699+1)*IF($A699=2020,1,INDEX(INDIRECT("vd_ml_"&amp;$A699&amp;"_"&amp;F$1&amp;"_tab"),$B699+1,$C699+1)),0))</f>
        <v/>
      </c>
      <c r="G699" s="331" t="str" cm="1">
        <f t="array" aca="1" ref="G699" ca="1">IF($B699="","",IFERROR(INDEX(INDIRECT("vd_emp_"&amp;$A699&amp;"_"&amp;G$1&amp;"_tab"),$B699+1,$C699+1)*IF($A699=2020,1,INDEX(INDIRECT("vd_ml_"&amp;$A699&amp;"_"&amp;G$1&amp;"_tab"),$B699+1,$C699+1)),0))</f>
        <v/>
      </c>
      <c r="H699" s="331" t="str" cm="1">
        <f t="array" aca="1" ref="H699" ca="1">IF($B699="","",IFERROR(INDEX(INDIRECT("vd_emp_"&amp;$A699&amp;"_"&amp;H$1&amp;"_tab"),$B699+1,$C699+1)*IF($A699=2020,1,INDEX(INDIRECT("vd_ml_"&amp;$A699&amp;"_"&amp;H$1&amp;"_tab"),$B699+1,$C699+1)),0))</f>
        <v/>
      </c>
      <c r="I699" s="331" t="str">
        <f ca="1"/>
        <v/>
      </c>
      <c r="J699" s="331" t="str" cm="1">
        <f t="array" ref="J699">IF(A699="","",SUMPRODUCT(TRANSPOSE(F699:H699),pass_per_van_by_vptype)*2)</f>
        <v/>
      </c>
      <c r="K699" s="331" t="str" cm="1">
        <f t="array" ref="K699">IF(A699="","",SUMPRODUCT(TRANSPOSE(F699:H699),pass_per_van_by_vptype,rt_miles_avg_by_vanpool_type))</f>
        <v/>
      </c>
    </row>
    <row r="700" spans="1:11" x14ac:dyDescent="0.45">
      <c r="A700" s="331" t="s">
        <v>453</v>
      </c>
      <c r="B700" s="331" t="s">
        <v>453</v>
      </c>
      <c r="C700" s="331" t="s">
        <v>453</v>
      </c>
      <c r="D700" s="331" t="s">
        <v>453</v>
      </c>
      <c r="E700" s="331" t="s">
        <v>453</v>
      </c>
      <c r="F700" s="331" t="str" cm="1">
        <f t="array" aca="1" ref="F700" ca="1">IF($B700="","",IFERROR(INDEX(INDIRECT("vd_emp_"&amp;$A700&amp;"_"&amp;F$1&amp;"_tab"),$B700+1,$C700+1)*IF($A700=2020,1,INDEX(INDIRECT("vd_ml_"&amp;$A700&amp;"_"&amp;F$1&amp;"_tab"),$B700+1,$C700+1)),0))</f>
        <v/>
      </c>
      <c r="G700" s="331" t="str" cm="1">
        <f t="array" aca="1" ref="G700" ca="1">IF($B700="","",IFERROR(INDEX(INDIRECT("vd_emp_"&amp;$A700&amp;"_"&amp;G$1&amp;"_tab"),$B700+1,$C700+1)*IF($A700=2020,1,INDEX(INDIRECT("vd_ml_"&amp;$A700&amp;"_"&amp;G$1&amp;"_tab"),$B700+1,$C700+1)),0))</f>
        <v/>
      </c>
      <c r="H700" s="331" t="str" cm="1">
        <f t="array" aca="1" ref="H700" ca="1">IF($B700="","",IFERROR(INDEX(INDIRECT("vd_emp_"&amp;$A700&amp;"_"&amp;H$1&amp;"_tab"),$B700+1,$C700+1)*IF($A700=2020,1,INDEX(INDIRECT("vd_ml_"&amp;$A700&amp;"_"&amp;H$1&amp;"_tab"),$B700+1,$C700+1)),0))</f>
        <v/>
      </c>
      <c r="I700" s="331" t="str">
        <f ca="1"/>
        <v/>
      </c>
      <c r="J700" s="331" t="str" cm="1">
        <f t="array" ref="J700">IF(A700="","",SUMPRODUCT(TRANSPOSE(F700:H700),pass_per_van_by_vptype)*2)</f>
        <v/>
      </c>
      <c r="K700" s="331" t="str" cm="1">
        <f t="array" ref="K700">IF(A700="","",SUMPRODUCT(TRANSPOSE(F700:H700),pass_per_van_by_vptype,rt_miles_avg_by_vanpool_type))</f>
        <v/>
      </c>
    </row>
    <row r="701" spans="1:11" x14ac:dyDescent="0.45">
      <c r="A701" s="331" t="s">
        <v>453</v>
      </c>
      <c r="B701" s="331" t="s">
        <v>453</v>
      </c>
      <c r="C701" s="331" t="s">
        <v>453</v>
      </c>
      <c r="D701" s="331" t="s">
        <v>453</v>
      </c>
      <c r="E701" s="331" t="s">
        <v>453</v>
      </c>
      <c r="F701" s="331" t="str" cm="1">
        <f t="array" aca="1" ref="F701" ca="1">IF($B701="","",IFERROR(INDEX(INDIRECT("vd_emp_"&amp;$A701&amp;"_"&amp;F$1&amp;"_tab"),$B701+1,$C701+1)*IF($A701=2020,1,INDEX(INDIRECT("vd_ml_"&amp;$A701&amp;"_"&amp;F$1&amp;"_tab"),$B701+1,$C701+1)),0))</f>
        <v/>
      </c>
      <c r="G701" s="331" t="str" cm="1">
        <f t="array" aca="1" ref="G701" ca="1">IF($B701="","",IFERROR(INDEX(INDIRECT("vd_emp_"&amp;$A701&amp;"_"&amp;G$1&amp;"_tab"),$B701+1,$C701+1)*IF($A701=2020,1,INDEX(INDIRECT("vd_ml_"&amp;$A701&amp;"_"&amp;G$1&amp;"_tab"),$B701+1,$C701+1)),0))</f>
        <v/>
      </c>
      <c r="H701" s="331" t="str" cm="1">
        <f t="array" aca="1" ref="H701" ca="1">IF($B701="","",IFERROR(INDEX(INDIRECT("vd_emp_"&amp;$A701&amp;"_"&amp;H$1&amp;"_tab"),$B701+1,$C701+1)*IF($A701=2020,1,INDEX(INDIRECT("vd_ml_"&amp;$A701&amp;"_"&amp;H$1&amp;"_tab"),$B701+1,$C701+1)),0))</f>
        <v/>
      </c>
      <c r="I701" s="331" t="str">
        <f ca="1"/>
        <v/>
      </c>
      <c r="J701" s="331" t="str" cm="1">
        <f t="array" ref="J701">IF(A701="","",SUMPRODUCT(TRANSPOSE(F701:H701),pass_per_van_by_vptype)*2)</f>
        <v/>
      </c>
      <c r="K701" s="331" t="str" cm="1">
        <f t="array" ref="K701">IF(A701="","",SUMPRODUCT(TRANSPOSE(F701:H701),pass_per_van_by_vptype,rt_miles_avg_by_vanpool_type))</f>
        <v/>
      </c>
    </row>
    <row r="702" spans="1:11" x14ac:dyDescent="0.45">
      <c r="A702" s="331" t="s">
        <v>453</v>
      </c>
      <c r="B702" s="331" t="s">
        <v>453</v>
      </c>
      <c r="C702" s="331" t="s">
        <v>453</v>
      </c>
      <c r="D702" s="331" t="s">
        <v>453</v>
      </c>
      <c r="E702" s="331" t="s">
        <v>453</v>
      </c>
      <c r="F702" s="331" t="str" cm="1">
        <f t="array" aca="1" ref="F702" ca="1">IF($B702="","",IFERROR(INDEX(INDIRECT("vd_emp_"&amp;$A702&amp;"_"&amp;F$1&amp;"_tab"),$B702+1,$C702+1)*IF($A702=2020,1,INDEX(INDIRECT("vd_ml_"&amp;$A702&amp;"_"&amp;F$1&amp;"_tab"),$B702+1,$C702+1)),0))</f>
        <v/>
      </c>
      <c r="G702" s="331" t="str" cm="1">
        <f t="array" aca="1" ref="G702" ca="1">IF($B702="","",IFERROR(INDEX(INDIRECT("vd_emp_"&amp;$A702&amp;"_"&amp;G$1&amp;"_tab"),$B702+1,$C702+1)*IF($A702=2020,1,INDEX(INDIRECT("vd_ml_"&amp;$A702&amp;"_"&amp;G$1&amp;"_tab"),$B702+1,$C702+1)),0))</f>
        <v/>
      </c>
      <c r="H702" s="331" t="str" cm="1">
        <f t="array" aca="1" ref="H702" ca="1">IF($B702="","",IFERROR(INDEX(INDIRECT("vd_emp_"&amp;$A702&amp;"_"&amp;H$1&amp;"_tab"),$B702+1,$C702+1)*IF($A702=2020,1,INDEX(INDIRECT("vd_ml_"&amp;$A702&amp;"_"&amp;H$1&amp;"_tab"),$B702+1,$C702+1)),0))</f>
        <v/>
      </c>
      <c r="I702" s="331" t="str">
        <f ca="1"/>
        <v/>
      </c>
      <c r="J702" s="331" t="str" cm="1">
        <f t="array" ref="J702">IF(A702="","",SUMPRODUCT(TRANSPOSE(F702:H702),pass_per_van_by_vptype)*2)</f>
        <v/>
      </c>
      <c r="K702" s="331" t="str" cm="1">
        <f t="array" ref="K702">IF(A702="","",SUMPRODUCT(TRANSPOSE(F702:H702),pass_per_van_by_vptype,rt_miles_avg_by_vanpool_type))</f>
        <v/>
      </c>
    </row>
    <row r="703" spans="1:11" x14ac:dyDescent="0.45">
      <c r="A703" s="331" t="s">
        <v>453</v>
      </c>
      <c r="B703" s="331" t="s">
        <v>453</v>
      </c>
      <c r="C703" s="331" t="s">
        <v>453</v>
      </c>
      <c r="D703" s="331" t="s">
        <v>453</v>
      </c>
      <c r="E703" s="331" t="s">
        <v>453</v>
      </c>
      <c r="F703" s="331" t="str" cm="1">
        <f t="array" aca="1" ref="F703" ca="1">IF($B703="","",IFERROR(INDEX(INDIRECT("vd_emp_"&amp;$A703&amp;"_"&amp;F$1&amp;"_tab"),$B703+1,$C703+1)*IF($A703=2020,1,INDEX(INDIRECT("vd_ml_"&amp;$A703&amp;"_"&amp;F$1&amp;"_tab"),$B703+1,$C703+1)),0))</f>
        <v/>
      </c>
      <c r="G703" s="331" t="str" cm="1">
        <f t="array" aca="1" ref="G703" ca="1">IF($B703="","",IFERROR(INDEX(INDIRECT("vd_emp_"&amp;$A703&amp;"_"&amp;G$1&amp;"_tab"),$B703+1,$C703+1)*IF($A703=2020,1,INDEX(INDIRECT("vd_ml_"&amp;$A703&amp;"_"&amp;G$1&amp;"_tab"),$B703+1,$C703+1)),0))</f>
        <v/>
      </c>
      <c r="H703" s="331" t="str" cm="1">
        <f t="array" aca="1" ref="H703" ca="1">IF($B703="","",IFERROR(INDEX(INDIRECT("vd_emp_"&amp;$A703&amp;"_"&amp;H$1&amp;"_tab"),$B703+1,$C703+1)*IF($A703=2020,1,INDEX(INDIRECT("vd_ml_"&amp;$A703&amp;"_"&amp;H$1&amp;"_tab"),$B703+1,$C703+1)),0))</f>
        <v/>
      </c>
      <c r="I703" s="331" t="str">
        <f ca="1"/>
        <v/>
      </c>
      <c r="J703" s="331" t="str" cm="1">
        <f t="array" ref="J703">IF(A703="","",SUMPRODUCT(TRANSPOSE(F703:H703),pass_per_van_by_vptype)*2)</f>
        <v/>
      </c>
      <c r="K703" s="331" t="str" cm="1">
        <f t="array" ref="K703">IF(A703="","",SUMPRODUCT(TRANSPOSE(F703:H703),pass_per_van_by_vptype,rt_miles_avg_by_vanpool_type))</f>
        <v/>
      </c>
    </row>
    <row r="704" spans="1:11" x14ac:dyDescent="0.45">
      <c r="A704" s="331" t="s">
        <v>453</v>
      </c>
      <c r="B704" s="331" t="s">
        <v>453</v>
      </c>
      <c r="C704" s="331" t="s">
        <v>453</v>
      </c>
      <c r="D704" s="331" t="s">
        <v>453</v>
      </c>
      <c r="E704" s="331" t="s">
        <v>453</v>
      </c>
      <c r="F704" s="331" t="str" cm="1">
        <f t="array" aca="1" ref="F704" ca="1">IF($B704="","",IFERROR(INDEX(INDIRECT("vd_emp_"&amp;$A704&amp;"_"&amp;F$1&amp;"_tab"),$B704+1,$C704+1)*IF($A704=2020,1,INDEX(INDIRECT("vd_ml_"&amp;$A704&amp;"_"&amp;F$1&amp;"_tab"),$B704+1,$C704+1)),0))</f>
        <v/>
      </c>
      <c r="G704" s="331" t="str" cm="1">
        <f t="array" aca="1" ref="G704" ca="1">IF($B704="","",IFERROR(INDEX(INDIRECT("vd_emp_"&amp;$A704&amp;"_"&amp;G$1&amp;"_tab"),$B704+1,$C704+1)*IF($A704=2020,1,INDEX(INDIRECT("vd_ml_"&amp;$A704&amp;"_"&amp;G$1&amp;"_tab"),$B704+1,$C704+1)),0))</f>
        <v/>
      </c>
      <c r="H704" s="331" t="str" cm="1">
        <f t="array" aca="1" ref="H704" ca="1">IF($B704="","",IFERROR(INDEX(INDIRECT("vd_emp_"&amp;$A704&amp;"_"&amp;H$1&amp;"_tab"),$B704+1,$C704+1)*IF($A704=2020,1,INDEX(INDIRECT("vd_ml_"&amp;$A704&amp;"_"&amp;H$1&amp;"_tab"),$B704+1,$C704+1)),0))</f>
        <v/>
      </c>
      <c r="I704" s="331" t="str">
        <f ca="1"/>
        <v/>
      </c>
      <c r="J704" s="331" t="str" cm="1">
        <f t="array" ref="J704">IF(A704="","",SUMPRODUCT(TRANSPOSE(F704:H704),pass_per_van_by_vptype)*2)</f>
        <v/>
      </c>
      <c r="K704" s="331" t="str" cm="1">
        <f t="array" ref="K704">IF(A704="","",SUMPRODUCT(TRANSPOSE(F704:H704),pass_per_van_by_vptype,rt_miles_avg_by_vanpool_type))</f>
        <v/>
      </c>
    </row>
    <row r="705" spans="1:11" x14ac:dyDescent="0.45">
      <c r="A705" s="331" t="s">
        <v>453</v>
      </c>
      <c r="B705" s="331" t="s">
        <v>453</v>
      </c>
      <c r="C705" s="331" t="s">
        <v>453</v>
      </c>
      <c r="D705" s="331" t="s">
        <v>453</v>
      </c>
      <c r="E705" s="331" t="s">
        <v>453</v>
      </c>
      <c r="F705" s="331" t="str" cm="1">
        <f t="array" aca="1" ref="F705" ca="1">IF($B705="","",IFERROR(INDEX(INDIRECT("vd_emp_"&amp;$A705&amp;"_"&amp;F$1&amp;"_tab"),$B705+1,$C705+1)*IF($A705=2020,1,INDEX(INDIRECT("vd_ml_"&amp;$A705&amp;"_"&amp;F$1&amp;"_tab"),$B705+1,$C705+1)),0))</f>
        <v/>
      </c>
      <c r="G705" s="331" t="str" cm="1">
        <f t="array" aca="1" ref="G705" ca="1">IF($B705="","",IFERROR(INDEX(INDIRECT("vd_emp_"&amp;$A705&amp;"_"&amp;G$1&amp;"_tab"),$B705+1,$C705+1)*IF($A705=2020,1,INDEX(INDIRECT("vd_ml_"&amp;$A705&amp;"_"&amp;G$1&amp;"_tab"),$B705+1,$C705+1)),0))</f>
        <v/>
      </c>
      <c r="H705" s="331" t="str" cm="1">
        <f t="array" aca="1" ref="H705" ca="1">IF($B705="","",IFERROR(INDEX(INDIRECT("vd_emp_"&amp;$A705&amp;"_"&amp;H$1&amp;"_tab"),$B705+1,$C705+1)*IF($A705=2020,1,INDEX(INDIRECT("vd_ml_"&amp;$A705&amp;"_"&amp;H$1&amp;"_tab"),$B705+1,$C705+1)),0))</f>
        <v/>
      </c>
      <c r="I705" s="331" t="str">
        <f ca="1"/>
        <v/>
      </c>
      <c r="J705" s="331" t="str" cm="1">
        <f t="array" ref="J705">IF(A705="","",SUMPRODUCT(TRANSPOSE(F705:H705),pass_per_van_by_vptype)*2)</f>
        <v/>
      </c>
      <c r="K705" s="331" t="str" cm="1">
        <f t="array" ref="K705">IF(A705="","",SUMPRODUCT(TRANSPOSE(F705:H705),pass_per_van_by_vptype,rt_miles_avg_by_vanpool_type))</f>
        <v/>
      </c>
    </row>
    <row r="706" spans="1:11" x14ac:dyDescent="0.45">
      <c r="A706" s="331" t="s">
        <v>453</v>
      </c>
      <c r="B706" s="331" t="s">
        <v>453</v>
      </c>
      <c r="C706" s="331" t="s">
        <v>453</v>
      </c>
      <c r="D706" s="331" t="s">
        <v>453</v>
      </c>
      <c r="E706" s="331" t="s">
        <v>453</v>
      </c>
      <c r="F706" s="331" t="str" cm="1">
        <f t="array" aca="1" ref="F706" ca="1">IF($B706="","",IFERROR(INDEX(INDIRECT("vd_emp_"&amp;$A706&amp;"_"&amp;F$1&amp;"_tab"),$B706+1,$C706+1)*IF($A706=2020,1,INDEX(INDIRECT("vd_ml_"&amp;$A706&amp;"_"&amp;F$1&amp;"_tab"),$B706+1,$C706+1)),0))</f>
        <v/>
      </c>
      <c r="G706" s="331" t="str" cm="1">
        <f t="array" aca="1" ref="G706" ca="1">IF($B706="","",IFERROR(INDEX(INDIRECT("vd_emp_"&amp;$A706&amp;"_"&amp;G$1&amp;"_tab"),$B706+1,$C706+1)*IF($A706=2020,1,INDEX(INDIRECT("vd_ml_"&amp;$A706&amp;"_"&amp;G$1&amp;"_tab"),$B706+1,$C706+1)),0))</f>
        <v/>
      </c>
      <c r="H706" s="331" t="str" cm="1">
        <f t="array" aca="1" ref="H706" ca="1">IF($B706="","",IFERROR(INDEX(INDIRECT("vd_emp_"&amp;$A706&amp;"_"&amp;H$1&amp;"_tab"),$B706+1,$C706+1)*IF($A706=2020,1,INDEX(INDIRECT("vd_ml_"&amp;$A706&amp;"_"&amp;H$1&amp;"_tab"),$B706+1,$C706+1)),0))</f>
        <v/>
      </c>
      <c r="I706" s="331" t="str">
        <f ca="1"/>
        <v/>
      </c>
      <c r="J706" s="331" t="str" cm="1">
        <f t="array" ref="J706">IF(A706="","",SUMPRODUCT(TRANSPOSE(F706:H706),pass_per_van_by_vptype)*2)</f>
        <v/>
      </c>
      <c r="K706" s="331" t="str" cm="1">
        <f t="array" ref="K706">IF(A706="","",SUMPRODUCT(TRANSPOSE(F706:H706),pass_per_van_by_vptype,rt_miles_avg_by_vanpool_type))</f>
        <v/>
      </c>
    </row>
    <row r="707" spans="1:11" x14ac:dyDescent="0.45">
      <c r="A707" s="331" t="s">
        <v>453</v>
      </c>
      <c r="B707" s="331" t="s">
        <v>453</v>
      </c>
      <c r="C707" s="331" t="s">
        <v>453</v>
      </c>
      <c r="D707" s="331" t="s">
        <v>453</v>
      </c>
      <c r="E707" s="331" t="s">
        <v>453</v>
      </c>
      <c r="F707" s="331" t="str" cm="1">
        <f t="array" aca="1" ref="F707" ca="1">IF($B707="","",IFERROR(INDEX(INDIRECT("vd_emp_"&amp;$A707&amp;"_"&amp;F$1&amp;"_tab"),$B707+1,$C707+1)*IF($A707=2020,1,INDEX(INDIRECT("vd_ml_"&amp;$A707&amp;"_"&amp;F$1&amp;"_tab"),$B707+1,$C707+1)),0))</f>
        <v/>
      </c>
      <c r="G707" s="331" t="str" cm="1">
        <f t="array" aca="1" ref="G707" ca="1">IF($B707="","",IFERROR(INDEX(INDIRECT("vd_emp_"&amp;$A707&amp;"_"&amp;G$1&amp;"_tab"),$B707+1,$C707+1)*IF($A707=2020,1,INDEX(INDIRECT("vd_ml_"&amp;$A707&amp;"_"&amp;G$1&amp;"_tab"),$B707+1,$C707+1)),0))</f>
        <v/>
      </c>
      <c r="H707" s="331" t="str" cm="1">
        <f t="array" aca="1" ref="H707" ca="1">IF($B707="","",IFERROR(INDEX(INDIRECT("vd_emp_"&amp;$A707&amp;"_"&amp;H$1&amp;"_tab"),$B707+1,$C707+1)*IF($A707=2020,1,INDEX(INDIRECT("vd_ml_"&amp;$A707&amp;"_"&amp;H$1&amp;"_tab"),$B707+1,$C707+1)),0))</f>
        <v/>
      </c>
      <c r="I707" s="331" t="str">
        <f ca="1"/>
        <v/>
      </c>
      <c r="J707" s="331" t="str" cm="1">
        <f t="array" ref="J707">IF(A707="","",SUMPRODUCT(TRANSPOSE(F707:H707),pass_per_van_by_vptype)*2)</f>
        <v/>
      </c>
      <c r="K707" s="331" t="str" cm="1">
        <f t="array" ref="K707">IF(A707="","",SUMPRODUCT(TRANSPOSE(F707:H707),pass_per_van_by_vptype,rt_miles_avg_by_vanpool_type))</f>
        <v/>
      </c>
    </row>
    <row r="708" spans="1:11" x14ac:dyDescent="0.45">
      <c r="A708" s="331" t="s">
        <v>453</v>
      </c>
      <c r="B708" s="331" t="s">
        <v>453</v>
      </c>
      <c r="C708" s="331" t="s">
        <v>453</v>
      </c>
      <c r="D708" s="331" t="s">
        <v>453</v>
      </c>
      <c r="E708" s="331" t="s">
        <v>453</v>
      </c>
      <c r="F708" s="331" t="str" cm="1">
        <f t="array" aca="1" ref="F708" ca="1">IF($B708="","",IFERROR(INDEX(INDIRECT("vd_emp_"&amp;$A708&amp;"_"&amp;F$1&amp;"_tab"),$B708+1,$C708+1)*IF($A708=2020,1,INDEX(INDIRECT("vd_ml_"&amp;$A708&amp;"_"&amp;F$1&amp;"_tab"),$B708+1,$C708+1)),0))</f>
        <v/>
      </c>
      <c r="G708" s="331" t="str" cm="1">
        <f t="array" aca="1" ref="G708" ca="1">IF($B708="","",IFERROR(INDEX(INDIRECT("vd_emp_"&amp;$A708&amp;"_"&amp;G$1&amp;"_tab"),$B708+1,$C708+1)*IF($A708=2020,1,INDEX(INDIRECT("vd_ml_"&amp;$A708&amp;"_"&amp;G$1&amp;"_tab"),$B708+1,$C708+1)),0))</f>
        <v/>
      </c>
      <c r="H708" s="331" t="str" cm="1">
        <f t="array" aca="1" ref="H708" ca="1">IF($B708="","",IFERROR(INDEX(INDIRECT("vd_emp_"&amp;$A708&amp;"_"&amp;H$1&amp;"_tab"),$B708+1,$C708+1)*IF($A708=2020,1,INDEX(INDIRECT("vd_ml_"&amp;$A708&amp;"_"&amp;H$1&amp;"_tab"),$B708+1,$C708+1)),0))</f>
        <v/>
      </c>
      <c r="I708" s="331" t="str">
        <f ca="1"/>
        <v/>
      </c>
      <c r="J708" s="331" t="str" cm="1">
        <f t="array" ref="J708">IF(A708="","",SUMPRODUCT(TRANSPOSE(F708:H708),pass_per_van_by_vptype)*2)</f>
        <v/>
      </c>
      <c r="K708" s="331" t="str" cm="1">
        <f t="array" ref="K708">IF(A708="","",SUMPRODUCT(TRANSPOSE(F708:H708),pass_per_van_by_vptype,rt_miles_avg_by_vanpool_type))</f>
        <v/>
      </c>
    </row>
    <row r="709" spans="1:11" x14ac:dyDescent="0.45">
      <c r="A709" s="331" t="s">
        <v>453</v>
      </c>
      <c r="B709" s="331" t="s">
        <v>453</v>
      </c>
      <c r="C709" s="331" t="s">
        <v>453</v>
      </c>
      <c r="D709" s="331" t="s">
        <v>453</v>
      </c>
      <c r="E709" s="331" t="s">
        <v>453</v>
      </c>
      <c r="F709" s="331" t="str" cm="1">
        <f t="array" aca="1" ref="F709" ca="1">IF($B709="","",IFERROR(INDEX(INDIRECT("vd_emp_"&amp;$A709&amp;"_"&amp;F$1&amp;"_tab"),$B709+1,$C709+1)*IF($A709=2020,1,INDEX(INDIRECT("vd_ml_"&amp;$A709&amp;"_"&amp;F$1&amp;"_tab"),$B709+1,$C709+1)),0))</f>
        <v/>
      </c>
      <c r="G709" s="331" t="str" cm="1">
        <f t="array" aca="1" ref="G709" ca="1">IF($B709="","",IFERROR(INDEX(INDIRECT("vd_emp_"&amp;$A709&amp;"_"&amp;G$1&amp;"_tab"),$B709+1,$C709+1)*IF($A709=2020,1,INDEX(INDIRECT("vd_ml_"&amp;$A709&amp;"_"&amp;G$1&amp;"_tab"),$B709+1,$C709+1)),0))</f>
        <v/>
      </c>
      <c r="H709" s="331" t="str" cm="1">
        <f t="array" aca="1" ref="H709" ca="1">IF($B709="","",IFERROR(INDEX(INDIRECT("vd_emp_"&amp;$A709&amp;"_"&amp;H$1&amp;"_tab"),$B709+1,$C709+1)*IF($A709=2020,1,INDEX(INDIRECT("vd_ml_"&amp;$A709&amp;"_"&amp;H$1&amp;"_tab"),$B709+1,$C709+1)),0))</f>
        <v/>
      </c>
      <c r="I709" s="331" t="str">
        <f ca="1"/>
        <v/>
      </c>
      <c r="J709" s="331" t="str" cm="1">
        <f t="array" ref="J709">IF(A709="","",SUMPRODUCT(TRANSPOSE(F709:H709),pass_per_van_by_vptype)*2)</f>
        <v/>
      </c>
      <c r="K709" s="331" t="str" cm="1">
        <f t="array" ref="K709">IF(A709="","",SUMPRODUCT(TRANSPOSE(F709:H709),pass_per_van_by_vptype,rt_miles_avg_by_vanpool_type))</f>
        <v/>
      </c>
    </row>
    <row r="710" spans="1:11" x14ac:dyDescent="0.45">
      <c r="A710" s="331" t="s">
        <v>453</v>
      </c>
      <c r="B710" s="331" t="s">
        <v>453</v>
      </c>
      <c r="C710" s="331" t="s">
        <v>453</v>
      </c>
      <c r="D710" s="331" t="s">
        <v>453</v>
      </c>
      <c r="E710" s="331" t="s">
        <v>453</v>
      </c>
      <c r="F710" s="331" t="str" cm="1">
        <f t="array" aca="1" ref="F710" ca="1">IF($B710="","",IFERROR(INDEX(INDIRECT("vd_emp_"&amp;$A710&amp;"_"&amp;F$1&amp;"_tab"),$B710+1,$C710+1)*IF($A710=2020,1,INDEX(INDIRECT("vd_ml_"&amp;$A710&amp;"_"&amp;F$1&amp;"_tab"),$B710+1,$C710+1)),0))</f>
        <v/>
      </c>
      <c r="G710" s="331" t="str" cm="1">
        <f t="array" aca="1" ref="G710" ca="1">IF($B710="","",IFERROR(INDEX(INDIRECT("vd_emp_"&amp;$A710&amp;"_"&amp;G$1&amp;"_tab"),$B710+1,$C710+1)*IF($A710=2020,1,INDEX(INDIRECT("vd_ml_"&amp;$A710&amp;"_"&amp;G$1&amp;"_tab"),$B710+1,$C710+1)),0))</f>
        <v/>
      </c>
      <c r="H710" s="331" t="str" cm="1">
        <f t="array" aca="1" ref="H710" ca="1">IF($B710="","",IFERROR(INDEX(INDIRECT("vd_emp_"&amp;$A710&amp;"_"&amp;H$1&amp;"_tab"),$B710+1,$C710+1)*IF($A710=2020,1,INDEX(INDIRECT("vd_ml_"&amp;$A710&amp;"_"&amp;H$1&amp;"_tab"),$B710+1,$C710+1)),0))</f>
        <v/>
      </c>
      <c r="I710" s="331" t="str">
        <f ca="1"/>
        <v/>
      </c>
      <c r="J710" s="331" t="str" cm="1">
        <f t="array" ref="J710">IF(A710="","",SUMPRODUCT(TRANSPOSE(F710:H710),pass_per_van_by_vptype)*2)</f>
        <v/>
      </c>
      <c r="K710" s="331" t="str" cm="1">
        <f t="array" ref="K710">IF(A710="","",SUMPRODUCT(TRANSPOSE(F710:H710),pass_per_van_by_vptype,rt_miles_avg_by_vanpool_type))</f>
        <v/>
      </c>
    </row>
    <row r="711" spans="1:11" x14ac:dyDescent="0.45">
      <c r="A711" s="331" t="s">
        <v>453</v>
      </c>
      <c r="B711" s="331" t="s">
        <v>453</v>
      </c>
      <c r="C711" s="331" t="s">
        <v>453</v>
      </c>
      <c r="D711" s="331" t="s">
        <v>453</v>
      </c>
      <c r="E711" s="331" t="s">
        <v>453</v>
      </c>
      <c r="F711" s="331" t="str" cm="1">
        <f t="array" aca="1" ref="F711" ca="1">IF($B711="","",IFERROR(INDEX(INDIRECT("vd_emp_"&amp;$A711&amp;"_"&amp;F$1&amp;"_tab"),$B711+1,$C711+1)*IF($A711=2020,1,INDEX(INDIRECT("vd_ml_"&amp;$A711&amp;"_"&amp;F$1&amp;"_tab"),$B711+1,$C711+1)),0))</f>
        <v/>
      </c>
      <c r="G711" s="331" t="str" cm="1">
        <f t="array" aca="1" ref="G711" ca="1">IF($B711="","",IFERROR(INDEX(INDIRECT("vd_emp_"&amp;$A711&amp;"_"&amp;G$1&amp;"_tab"),$B711+1,$C711+1)*IF($A711=2020,1,INDEX(INDIRECT("vd_ml_"&amp;$A711&amp;"_"&amp;G$1&amp;"_tab"),$B711+1,$C711+1)),0))</f>
        <v/>
      </c>
      <c r="H711" s="331" t="str" cm="1">
        <f t="array" aca="1" ref="H711" ca="1">IF($B711="","",IFERROR(INDEX(INDIRECT("vd_emp_"&amp;$A711&amp;"_"&amp;H$1&amp;"_tab"),$B711+1,$C711+1)*IF($A711=2020,1,INDEX(INDIRECT("vd_ml_"&amp;$A711&amp;"_"&amp;H$1&amp;"_tab"),$B711+1,$C711+1)),0))</f>
        <v/>
      </c>
      <c r="I711" s="331" t="str">
        <f ca="1"/>
        <v/>
      </c>
      <c r="J711" s="331" t="str" cm="1">
        <f t="array" ref="J711">IF(A711="","",SUMPRODUCT(TRANSPOSE(F711:H711),pass_per_van_by_vptype)*2)</f>
        <v/>
      </c>
      <c r="K711" s="331" t="str" cm="1">
        <f t="array" ref="K711">IF(A711="","",SUMPRODUCT(TRANSPOSE(F711:H711),pass_per_van_by_vptype,rt_miles_avg_by_vanpool_type))</f>
        <v/>
      </c>
    </row>
    <row r="712" spans="1:11" x14ac:dyDescent="0.45">
      <c r="A712" s="331" t="s">
        <v>453</v>
      </c>
      <c r="B712" s="331" t="s">
        <v>453</v>
      </c>
      <c r="C712" s="331" t="s">
        <v>453</v>
      </c>
      <c r="D712" s="331" t="s">
        <v>453</v>
      </c>
      <c r="E712" s="331" t="s">
        <v>453</v>
      </c>
      <c r="F712" s="331" t="str" cm="1">
        <f t="array" aca="1" ref="F712" ca="1">IF($B712="","",IFERROR(INDEX(INDIRECT("vd_emp_"&amp;$A712&amp;"_"&amp;F$1&amp;"_tab"),$B712+1,$C712+1)*IF($A712=2020,1,INDEX(INDIRECT("vd_ml_"&amp;$A712&amp;"_"&amp;F$1&amp;"_tab"),$B712+1,$C712+1)),0))</f>
        <v/>
      </c>
      <c r="G712" s="331" t="str" cm="1">
        <f t="array" aca="1" ref="G712" ca="1">IF($B712="","",IFERROR(INDEX(INDIRECT("vd_emp_"&amp;$A712&amp;"_"&amp;G$1&amp;"_tab"),$B712+1,$C712+1)*IF($A712=2020,1,INDEX(INDIRECT("vd_ml_"&amp;$A712&amp;"_"&amp;G$1&amp;"_tab"),$B712+1,$C712+1)),0))</f>
        <v/>
      </c>
      <c r="H712" s="331" t="str" cm="1">
        <f t="array" aca="1" ref="H712" ca="1">IF($B712="","",IFERROR(INDEX(INDIRECT("vd_emp_"&amp;$A712&amp;"_"&amp;H$1&amp;"_tab"),$B712+1,$C712+1)*IF($A712=2020,1,INDEX(INDIRECT("vd_ml_"&amp;$A712&amp;"_"&amp;H$1&amp;"_tab"),$B712+1,$C712+1)),0))</f>
        <v/>
      </c>
      <c r="I712" s="331" t="str">
        <f ca="1"/>
        <v/>
      </c>
      <c r="J712" s="331" t="str" cm="1">
        <f t="array" ref="J712">IF(A712="","",SUMPRODUCT(TRANSPOSE(F712:H712),pass_per_van_by_vptype)*2)</f>
        <v/>
      </c>
      <c r="K712" s="331" t="str" cm="1">
        <f t="array" ref="K712">IF(A712="","",SUMPRODUCT(TRANSPOSE(F712:H712),pass_per_van_by_vptype,rt_miles_avg_by_vanpool_type))</f>
        <v/>
      </c>
    </row>
    <row r="713" spans="1:11" x14ac:dyDescent="0.45">
      <c r="A713" s="331" t="s">
        <v>453</v>
      </c>
      <c r="B713" s="331" t="s">
        <v>453</v>
      </c>
      <c r="C713" s="331" t="s">
        <v>453</v>
      </c>
      <c r="D713" s="331" t="s">
        <v>453</v>
      </c>
      <c r="E713" s="331" t="s">
        <v>453</v>
      </c>
      <c r="F713" s="331" t="str" cm="1">
        <f t="array" aca="1" ref="F713" ca="1">IF($B713="","",IFERROR(INDEX(INDIRECT("vd_emp_"&amp;$A713&amp;"_"&amp;F$1&amp;"_tab"),$B713+1,$C713+1)*IF($A713=2020,1,INDEX(INDIRECT("vd_ml_"&amp;$A713&amp;"_"&amp;F$1&amp;"_tab"),$B713+1,$C713+1)),0))</f>
        <v/>
      </c>
      <c r="G713" s="331" t="str" cm="1">
        <f t="array" aca="1" ref="G713" ca="1">IF($B713="","",IFERROR(INDEX(INDIRECT("vd_emp_"&amp;$A713&amp;"_"&amp;G$1&amp;"_tab"),$B713+1,$C713+1)*IF($A713=2020,1,INDEX(INDIRECT("vd_ml_"&amp;$A713&amp;"_"&amp;G$1&amp;"_tab"),$B713+1,$C713+1)),0))</f>
        <v/>
      </c>
      <c r="H713" s="331" t="str" cm="1">
        <f t="array" aca="1" ref="H713" ca="1">IF($B713="","",IFERROR(INDEX(INDIRECT("vd_emp_"&amp;$A713&amp;"_"&amp;H$1&amp;"_tab"),$B713+1,$C713+1)*IF($A713=2020,1,INDEX(INDIRECT("vd_ml_"&amp;$A713&amp;"_"&amp;H$1&amp;"_tab"),$B713+1,$C713+1)),0))</f>
        <v/>
      </c>
      <c r="I713" s="331" t="str">
        <f ca="1"/>
        <v/>
      </c>
      <c r="J713" s="331" t="str" cm="1">
        <f t="array" ref="J713">IF(A713="","",SUMPRODUCT(TRANSPOSE(F713:H713),pass_per_van_by_vptype)*2)</f>
        <v/>
      </c>
      <c r="K713" s="331" t="str" cm="1">
        <f t="array" ref="K713">IF(A713="","",SUMPRODUCT(TRANSPOSE(F713:H713),pass_per_van_by_vptype,rt_miles_avg_by_vanpool_type))</f>
        <v/>
      </c>
    </row>
    <row r="714" spans="1:11" x14ac:dyDescent="0.45">
      <c r="A714" s="331" t="s">
        <v>453</v>
      </c>
      <c r="B714" s="331" t="s">
        <v>453</v>
      </c>
      <c r="C714" s="331" t="s">
        <v>453</v>
      </c>
      <c r="D714" s="331" t="s">
        <v>453</v>
      </c>
      <c r="E714" s="331" t="s">
        <v>453</v>
      </c>
      <c r="F714" s="331" t="str" cm="1">
        <f t="array" aca="1" ref="F714" ca="1">IF($B714="","",IFERROR(INDEX(INDIRECT("vd_emp_"&amp;$A714&amp;"_"&amp;F$1&amp;"_tab"),$B714+1,$C714+1)*IF($A714=2020,1,INDEX(INDIRECT("vd_ml_"&amp;$A714&amp;"_"&amp;F$1&amp;"_tab"),$B714+1,$C714+1)),0))</f>
        <v/>
      </c>
      <c r="G714" s="331" t="str" cm="1">
        <f t="array" aca="1" ref="G714" ca="1">IF($B714="","",IFERROR(INDEX(INDIRECT("vd_emp_"&amp;$A714&amp;"_"&amp;G$1&amp;"_tab"),$B714+1,$C714+1)*IF($A714=2020,1,INDEX(INDIRECT("vd_ml_"&amp;$A714&amp;"_"&amp;G$1&amp;"_tab"),$B714+1,$C714+1)),0))</f>
        <v/>
      </c>
      <c r="H714" s="331" t="str" cm="1">
        <f t="array" aca="1" ref="H714" ca="1">IF($B714="","",IFERROR(INDEX(INDIRECT("vd_emp_"&amp;$A714&amp;"_"&amp;H$1&amp;"_tab"),$B714+1,$C714+1)*IF($A714=2020,1,INDEX(INDIRECT("vd_ml_"&amp;$A714&amp;"_"&amp;H$1&amp;"_tab"),$B714+1,$C714+1)),0))</f>
        <v/>
      </c>
      <c r="I714" s="331" t="str">
        <f ca="1"/>
        <v/>
      </c>
      <c r="J714" s="331" t="str" cm="1">
        <f t="array" ref="J714">IF(A714="","",SUMPRODUCT(TRANSPOSE(F714:H714),pass_per_van_by_vptype)*2)</f>
        <v/>
      </c>
      <c r="K714" s="331" t="str" cm="1">
        <f t="array" ref="K714">IF(A714="","",SUMPRODUCT(TRANSPOSE(F714:H714),pass_per_van_by_vptype,rt_miles_avg_by_vanpool_type))</f>
        <v/>
      </c>
    </row>
    <row r="715" spans="1:11" x14ac:dyDescent="0.45">
      <c r="A715" s="331" t="s">
        <v>453</v>
      </c>
      <c r="B715" s="331" t="s">
        <v>453</v>
      </c>
      <c r="C715" s="331" t="s">
        <v>453</v>
      </c>
      <c r="D715" s="331" t="s">
        <v>453</v>
      </c>
      <c r="E715" s="331" t="s">
        <v>453</v>
      </c>
      <c r="F715" s="331" t="str" cm="1">
        <f t="array" aca="1" ref="F715" ca="1">IF($B715="","",IFERROR(INDEX(INDIRECT("vd_emp_"&amp;$A715&amp;"_"&amp;F$1&amp;"_tab"),$B715+1,$C715+1)*IF($A715=2020,1,INDEX(INDIRECT("vd_ml_"&amp;$A715&amp;"_"&amp;F$1&amp;"_tab"),$B715+1,$C715+1)),0))</f>
        <v/>
      </c>
      <c r="G715" s="331" t="str" cm="1">
        <f t="array" aca="1" ref="G715" ca="1">IF($B715="","",IFERROR(INDEX(INDIRECT("vd_emp_"&amp;$A715&amp;"_"&amp;G$1&amp;"_tab"),$B715+1,$C715+1)*IF($A715=2020,1,INDEX(INDIRECT("vd_ml_"&amp;$A715&amp;"_"&amp;G$1&amp;"_tab"),$B715+1,$C715+1)),0))</f>
        <v/>
      </c>
      <c r="H715" s="331" t="str" cm="1">
        <f t="array" aca="1" ref="H715" ca="1">IF($B715="","",IFERROR(INDEX(INDIRECT("vd_emp_"&amp;$A715&amp;"_"&amp;H$1&amp;"_tab"),$B715+1,$C715+1)*IF($A715=2020,1,INDEX(INDIRECT("vd_ml_"&amp;$A715&amp;"_"&amp;H$1&amp;"_tab"),$B715+1,$C715+1)),0))</f>
        <v/>
      </c>
      <c r="I715" s="331" t="str">
        <f ca="1"/>
        <v/>
      </c>
      <c r="J715" s="331" t="str" cm="1">
        <f t="array" ref="J715">IF(A715="","",SUMPRODUCT(TRANSPOSE(F715:H715),pass_per_van_by_vptype)*2)</f>
        <v/>
      </c>
      <c r="K715" s="331" t="str" cm="1">
        <f t="array" ref="K715">IF(A715="","",SUMPRODUCT(TRANSPOSE(F715:H715),pass_per_van_by_vptype,rt_miles_avg_by_vanpool_type))</f>
        <v/>
      </c>
    </row>
    <row r="716" spans="1:11" x14ac:dyDescent="0.45">
      <c r="A716" s="331" t="s">
        <v>453</v>
      </c>
      <c r="B716" s="331" t="s">
        <v>453</v>
      </c>
      <c r="C716" s="331" t="s">
        <v>453</v>
      </c>
      <c r="D716" s="331" t="s">
        <v>453</v>
      </c>
      <c r="E716" s="331" t="s">
        <v>453</v>
      </c>
      <c r="F716" s="331" t="str" cm="1">
        <f t="array" aca="1" ref="F716" ca="1">IF($B716="","",IFERROR(INDEX(INDIRECT("vd_emp_"&amp;$A716&amp;"_"&amp;F$1&amp;"_tab"),$B716+1,$C716+1)*IF($A716=2020,1,INDEX(INDIRECT("vd_ml_"&amp;$A716&amp;"_"&amp;F$1&amp;"_tab"),$B716+1,$C716+1)),0))</f>
        <v/>
      </c>
      <c r="G716" s="331" t="str" cm="1">
        <f t="array" aca="1" ref="G716" ca="1">IF($B716="","",IFERROR(INDEX(INDIRECT("vd_emp_"&amp;$A716&amp;"_"&amp;G$1&amp;"_tab"),$B716+1,$C716+1)*IF($A716=2020,1,INDEX(INDIRECT("vd_ml_"&amp;$A716&amp;"_"&amp;G$1&amp;"_tab"),$B716+1,$C716+1)),0))</f>
        <v/>
      </c>
      <c r="H716" s="331" t="str" cm="1">
        <f t="array" aca="1" ref="H716" ca="1">IF($B716="","",IFERROR(INDEX(INDIRECT("vd_emp_"&amp;$A716&amp;"_"&amp;H$1&amp;"_tab"),$B716+1,$C716+1)*IF($A716=2020,1,INDEX(INDIRECT("vd_ml_"&amp;$A716&amp;"_"&amp;H$1&amp;"_tab"),$B716+1,$C716+1)),0))</f>
        <v/>
      </c>
      <c r="I716" s="331" t="str">
        <f ca="1"/>
        <v/>
      </c>
      <c r="J716" s="331" t="str" cm="1">
        <f t="array" ref="J716">IF(A716="","",SUMPRODUCT(TRANSPOSE(F716:H716),pass_per_van_by_vptype)*2)</f>
        <v/>
      </c>
      <c r="K716" s="331" t="str" cm="1">
        <f t="array" ref="K716">IF(A716="","",SUMPRODUCT(TRANSPOSE(F716:H716),pass_per_van_by_vptype,rt_miles_avg_by_vanpool_type))</f>
        <v/>
      </c>
    </row>
    <row r="717" spans="1:11" x14ac:dyDescent="0.45">
      <c r="A717" s="331" t="s">
        <v>453</v>
      </c>
      <c r="B717" s="331" t="s">
        <v>453</v>
      </c>
      <c r="C717" s="331" t="s">
        <v>453</v>
      </c>
      <c r="D717" s="331" t="s">
        <v>453</v>
      </c>
      <c r="E717" s="331" t="s">
        <v>453</v>
      </c>
      <c r="F717" s="331" t="str" cm="1">
        <f t="array" aca="1" ref="F717" ca="1">IF($B717="","",IFERROR(INDEX(INDIRECT("vd_emp_"&amp;$A717&amp;"_"&amp;F$1&amp;"_tab"),$B717+1,$C717+1)*IF($A717=2020,1,INDEX(INDIRECT("vd_ml_"&amp;$A717&amp;"_"&amp;F$1&amp;"_tab"),$B717+1,$C717+1)),0))</f>
        <v/>
      </c>
      <c r="G717" s="331" t="str" cm="1">
        <f t="array" aca="1" ref="G717" ca="1">IF($B717="","",IFERROR(INDEX(INDIRECT("vd_emp_"&amp;$A717&amp;"_"&amp;G$1&amp;"_tab"),$B717+1,$C717+1)*IF($A717=2020,1,INDEX(INDIRECT("vd_ml_"&amp;$A717&amp;"_"&amp;G$1&amp;"_tab"),$B717+1,$C717+1)),0))</f>
        <v/>
      </c>
      <c r="H717" s="331" t="str" cm="1">
        <f t="array" aca="1" ref="H717" ca="1">IF($B717="","",IFERROR(INDEX(INDIRECT("vd_emp_"&amp;$A717&amp;"_"&amp;H$1&amp;"_tab"),$B717+1,$C717+1)*IF($A717=2020,1,INDEX(INDIRECT("vd_ml_"&amp;$A717&amp;"_"&amp;H$1&amp;"_tab"),$B717+1,$C717+1)),0))</f>
        <v/>
      </c>
      <c r="I717" s="331" t="str">
        <f ca="1"/>
        <v/>
      </c>
      <c r="J717" s="331" t="str" cm="1">
        <f t="array" ref="J717">IF(A717="","",SUMPRODUCT(TRANSPOSE(F717:H717),pass_per_van_by_vptype)*2)</f>
        <v/>
      </c>
      <c r="K717" s="331" t="str" cm="1">
        <f t="array" ref="K717">IF(A717="","",SUMPRODUCT(TRANSPOSE(F717:H717),pass_per_van_by_vptype,rt_miles_avg_by_vanpool_type))</f>
        <v/>
      </c>
    </row>
    <row r="718" spans="1:11" x14ac:dyDescent="0.45">
      <c r="A718" s="331" t="s">
        <v>453</v>
      </c>
      <c r="B718" s="331" t="s">
        <v>453</v>
      </c>
      <c r="C718" s="331" t="s">
        <v>453</v>
      </c>
      <c r="D718" s="331" t="s">
        <v>453</v>
      </c>
      <c r="E718" s="331" t="s">
        <v>453</v>
      </c>
      <c r="F718" s="331" t="str" cm="1">
        <f t="array" aca="1" ref="F718" ca="1">IF($B718="","",IFERROR(INDEX(INDIRECT("vd_emp_"&amp;$A718&amp;"_"&amp;F$1&amp;"_tab"),$B718+1,$C718+1)*IF($A718=2020,1,INDEX(INDIRECT("vd_ml_"&amp;$A718&amp;"_"&amp;F$1&amp;"_tab"),$B718+1,$C718+1)),0))</f>
        <v/>
      </c>
      <c r="G718" s="331" t="str" cm="1">
        <f t="array" aca="1" ref="G718" ca="1">IF($B718="","",IFERROR(INDEX(INDIRECT("vd_emp_"&amp;$A718&amp;"_"&amp;G$1&amp;"_tab"),$B718+1,$C718+1)*IF($A718=2020,1,INDEX(INDIRECT("vd_ml_"&amp;$A718&amp;"_"&amp;G$1&amp;"_tab"),$B718+1,$C718+1)),0))</f>
        <v/>
      </c>
      <c r="H718" s="331" t="str" cm="1">
        <f t="array" aca="1" ref="H718" ca="1">IF($B718="","",IFERROR(INDEX(INDIRECT("vd_emp_"&amp;$A718&amp;"_"&amp;H$1&amp;"_tab"),$B718+1,$C718+1)*IF($A718=2020,1,INDEX(INDIRECT("vd_ml_"&amp;$A718&amp;"_"&amp;H$1&amp;"_tab"),$B718+1,$C718+1)),0))</f>
        <v/>
      </c>
      <c r="I718" s="331" t="str">
        <f ca="1"/>
        <v/>
      </c>
      <c r="J718" s="331" t="str" cm="1">
        <f t="array" ref="J718">IF(A718="","",SUMPRODUCT(TRANSPOSE(F718:H718),pass_per_van_by_vptype)*2)</f>
        <v/>
      </c>
      <c r="K718" s="331" t="str" cm="1">
        <f t="array" ref="K718">IF(A718="","",SUMPRODUCT(TRANSPOSE(F718:H718),pass_per_van_by_vptype,rt_miles_avg_by_vanpool_type))</f>
        <v/>
      </c>
    </row>
    <row r="719" spans="1:11" x14ac:dyDescent="0.45">
      <c r="A719" s="331" t="s">
        <v>453</v>
      </c>
      <c r="B719" s="331" t="s">
        <v>453</v>
      </c>
      <c r="C719" s="331" t="s">
        <v>453</v>
      </c>
      <c r="D719" s="331" t="s">
        <v>453</v>
      </c>
      <c r="E719" s="331" t="s">
        <v>453</v>
      </c>
      <c r="F719" s="331" t="str" cm="1">
        <f t="array" aca="1" ref="F719" ca="1">IF($B719="","",IFERROR(INDEX(INDIRECT("vd_emp_"&amp;$A719&amp;"_"&amp;F$1&amp;"_tab"),$B719+1,$C719+1)*IF($A719=2020,1,INDEX(INDIRECT("vd_ml_"&amp;$A719&amp;"_"&amp;F$1&amp;"_tab"),$B719+1,$C719+1)),0))</f>
        <v/>
      </c>
      <c r="G719" s="331" t="str" cm="1">
        <f t="array" aca="1" ref="G719" ca="1">IF($B719="","",IFERROR(INDEX(INDIRECT("vd_emp_"&amp;$A719&amp;"_"&amp;G$1&amp;"_tab"),$B719+1,$C719+1)*IF($A719=2020,1,INDEX(INDIRECT("vd_ml_"&amp;$A719&amp;"_"&amp;G$1&amp;"_tab"),$B719+1,$C719+1)),0))</f>
        <v/>
      </c>
      <c r="H719" s="331" t="str" cm="1">
        <f t="array" aca="1" ref="H719" ca="1">IF($B719="","",IFERROR(INDEX(INDIRECT("vd_emp_"&amp;$A719&amp;"_"&amp;H$1&amp;"_tab"),$B719+1,$C719+1)*IF($A719=2020,1,INDEX(INDIRECT("vd_ml_"&amp;$A719&amp;"_"&amp;H$1&amp;"_tab"),$B719+1,$C719+1)),0))</f>
        <v/>
      </c>
      <c r="I719" s="331" t="str">
        <f ca="1"/>
        <v/>
      </c>
      <c r="J719" s="331" t="str" cm="1">
        <f t="array" ref="J719">IF(A719="","",SUMPRODUCT(TRANSPOSE(F719:H719),pass_per_van_by_vptype)*2)</f>
        <v/>
      </c>
      <c r="K719" s="331" t="str" cm="1">
        <f t="array" ref="K719">IF(A719="","",SUMPRODUCT(TRANSPOSE(F719:H719),pass_per_van_by_vptype,rt_miles_avg_by_vanpool_type))</f>
        <v/>
      </c>
    </row>
    <row r="720" spans="1:11" x14ac:dyDescent="0.45">
      <c r="A720" s="331" t="s">
        <v>453</v>
      </c>
      <c r="B720" s="331" t="s">
        <v>453</v>
      </c>
      <c r="C720" s="331" t="s">
        <v>453</v>
      </c>
      <c r="D720" s="331" t="s">
        <v>453</v>
      </c>
      <c r="E720" s="331" t="s">
        <v>453</v>
      </c>
      <c r="F720" s="331" t="str" cm="1">
        <f t="array" aca="1" ref="F720" ca="1">IF($B720="","",IFERROR(INDEX(INDIRECT("vd_emp_"&amp;$A720&amp;"_"&amp;F$1&amp;"_tab"),$B720+1,$C720+1)*IF($A720=2020,1,INDEX(INDIRECT("vd_ml_"&amp;$A720&amp;"_"&amp;F$1&amp;"_tab"),$B720+1,$C720+1)),0))</f>
        <v/>
      </c>
      <c r="G720" s="331" t="str" cm="1">
        <f t="array" aca="1" ref="G720" ca="1">IF($B720="","",IFERROR(INDEX(INDIRECT("vd_emp_"&amp;$A720&amp;"_"&amp;G$1&amp;"_tab"),$B720+1,$C720+1)*IF($A720=2020,1,INDEX(INDIRECT("vd_ml_"&amp;$A720&amp;"_"&amp;G$1&amp;"_tab"),$B720+1,$C720+1)),0))</f>
        <v/>
      </c>
      <c r="H720" s="331" t="str" cm="1">
        <f t="array" aca="1" ref="H720" ca="1">IF($B720="","",IFERROR(INDEX(INDIRECT("vd_emp_"&amp;$A720&amp;"_"&amp;H$1&amp;"_tab"),$B720+1,$C720+1)*IF($A720=2020,1,INDEX(INDIRECT("vd_ml_"&amp;$A720&amp;"_"&amp;H$1&amp;"_tab"),$B720+1,$C720+1)),0))</f>
        <v/>
      </c>
      <c r="I720" s="331" t="str">
        <f ca="1"/>
        <v/>
      </c>
      <c r="J720" s="331" t="str" cm="1">
        <f t="array" ref="J720">IF(A720="","",SUMPRODUCT(TRANSPOSE(F720:H720),pass_per_van_by_vptype)*2)</f>
        <v/>
      </c>
      <c r="K720" s="331" t="str" cm="1">
        <f t="array" ref="K720">IF(A720="","",SUMPRODUCT(TRANSPOSE(F720:H720),pass_per_van_by_vptype,rt_miles_avg_by_vanpool_type))</f>
        <v/>
      </c>
    </row>
    <row r="721" spans="1:11" x14ac:dyDescent="0.45">
      <c r="A721" s="331" t="s">
        <v>453</v>
      </c>
      <c r="B721" s="331" t="s">
        <v>453</v>
      </c>
      <c r="C721" s="331" t="s">
        <v>453</v>
      </c>
      <c r="D721" s="331" t="s">
        <v>453</v>
      </c>
      <c r="E721" s="331" t="s">
        <v>453</v>
      </c>
      <c r="F721" s="331" t="str" cm="1">
        <f t="array" aca="1" ref="F721" ca="1">IF($B721="","",IFERROR(INDEX(INDIRECT("vd_emp_"&amp;$A721&amp;"_"&amp;F$1&amp;"_tab"),$B721+1,$C721+1)*IF($A721=2020,1,INDEX(INDIRECT("vd_ml_"&amp;$A721&amp;"_"&amp;F$1&amp;"_tab"),$B721+1,$C721+1)),0))</f>
        <v/>
      </c>
      <c r="G721" s="331" t="str" cm="1">
        <f t="array" aca="1" ref="G721" ca="1">IF($B721="","",IFERROR(INDEX(INDIRECT("vd_emp_"&amp;$A721&amp;"_"&amp;G$1&amp;"_tab"),$B721+1,$C721+1)*IF($A721=2020,1,INDEX(INDIRECT("vd_ml_"&amp;$A721&amp;"_"&amp;G$1&amp;"_tab"),$B721+1,$C721+1)),0))</f>
        <v/>
      </c>
      <c r="H721" s="331" t="str" cm="1">
        <f t="array" aca="1" ref="H721" ca="1">IF($B721="","",IFERROR(INDEX(INDIRECT("vd_emp_"&amp;$A721&amp;"_"&amp;H$1&amp;"_tab"),$B721+1,$C721+1)*IF($A721=2020,1,INDEX(INDIRECT("vd_ml_"&amp;$A721&amp;"_"&amp;H$1&amp;"_tab"),$B721+1,$C721+1)),0))</f>
        <v/>
      </c>
      <c r="I721" s="331" t="str">
        <f ca="1"/>
        <v/>
      </c>
      <c r="J721" s="331" t="str" cm="1">
        <f t="array" ref="J721">IF(A721="","",SUMPRODUCT(TRANSPOSE(F721:H721),pass_per_van_by_vptype)*2)</f>
        <v/>
      </c>
      <c r="K721" s="331" t="str" cm="1">
        <f t="array" ref="K721">IF(A721="","",SUMPRODUCT(TRANSPOSE(F721:H721),pass_per_van_by_vptype,rt_miles_avg_by_vanpool_type))</f>
        <v/>
      </c>
    </row>
    <row r="722" spans="1:11" x14ac:dyDescent="0.45">
      <c r="A722" s="331" t="s">
        <v>453</v>
      </c>
      <c r="B722" s="331" t="s">
        <v>453</v>
      </c>
      <c r="C722" s="331" t="s">
        <v>453</v>
      </c>
      <c r="D722" s="331" t="s">
        <v>453</v>
      </c>
      <c r="E722" s="331" t="s">
        <v>453</v>
      </c>
      <c r="F722" s="331" t="str" cm="1">
        <f t="array" aca="1" ref="F722" ca="1">IF($B722="","",IFERROR(INDEX(INDIRECT("vd_emp_"&amp;$A722&amp;"_"&amp;F$1&amp;"_tab"),$B722+1,$C722+1)*IF($A722=2020,1,INDEX(INDIRECT("vd_ml_"&amp;$A722&amp;"_"&amp;F$1&amp;"_tab"),$B722+1,$C722+1)),0))</f>
        <v/>
      </c>
      <c r="G722" s="331" t="str" cm="1">
        <f t="array" aca="1" ref="G722" ca="1">IF($B722="","",IFERROR(INDEX(INDIRECT("vd_emp_"&amp;$A722&amp;"_"&amp;G$1&amp;"_tab"),$B722+1,$C722+1)*IF($A722=2020,1,INDEX(INDIRECT("vd_ml_"&amp;$A722&amp;"_"&amp;G$1&amp;"_tab"),$B722+1,$C722+1)),0))</f>
        <v/>
      </c>
      <c r="H722" s="331" t="str" cm="1">
        <f t="array" aca="1" ref="H722" ca="1">IF($B722="","",IFERROR(INDEX(INDIRECT("vd_emp_"&amp;$A722&amp;"_"&amp;H$1&amp;"_tab"),$B722+1,$C722+1)*IF($A722=2020,1,INDEX(INDIRECT("vd_ml_"&amp;$A722&amp;"_"&amp;H$1&amp;"_tab"),$B722+1,$C722+1)),0))</f>
        <v/>
      </c>
      <c r="I722" s="331" t="str">
        <f ca="1"/>
        <v/>
      </c>
      <c r="J722" s="331" t="str" cm="1">
        <f t="array" ref="J722">IF(A722="","",SUMPRODUCT(TRANSPOSE(F722:H722),pass_per_van_by_vptype)*2)</f>
        <v/>
      </c>
      <c r="K722" s="331" t="str" cm="1">
        <f t="array" ref="K722">IF(A722="","",SUMPRODUCT(TRANSPOSE(F722:H722),pass_per_van_by_vptype,rt_miles_avg_by_vanpool_type))</f>
        <v/>
      </c>
    </row>
    <row r="723" spans="1:11" x14ac:dyDescent="0.45">
      <c r="A723" s="331" t="s">
        <v>453</v>
      </c>
      <c r="B723" s="331" t="s">
        <v>453</v>
      </c>
      <c r="C723" s="331" t="s">
        <v>453</v>
      </c>
      <c r="D723" s="331" t="s">
        <v>453</v>
      </c>
      <c r="E723" s="331" t="s">
        <v>453</v>
      </c>
      <c r="F723" s="331" t="str" cm="1">
        <f t="array" aca="1" ref="F723" ca="1">IF($B723="","",IFERROR(INDEX(INDIRECT("vd_emp_"&amp;$A723&amp;"_"&amp;F$1&amp;"_tab"),$B723+1,$C723+1)*IF($A723=2020,1,INDEX(INDIRECT("vd_ml_"&amp;$A723&amp;"_"&amp;F$1&amp;"_tab"),$B723+1,$C723+1)),0))</f>
        <v/>
      </c>
      <c r="G723" s="331" t="str" cm="1">
        <f t="array" aca="1" ref="G723" ca="1">IF($B723="","",IFERROR(INDEX(INDIRECT("vd_emp_"&amp;$A723&amp;"_"&amp;G$1&amp;"_tab"),$B723+1,$C723+1)*IF($A723=2020,1,INDEX(INDIRECT("vd_ml_"&amp;$A723&amp;"_"&amp;G$1&amp;"_tab"),$B723+1,$C723+1)),0))</f>
        <v/>
      </c>
      <c r="H723" s="331" t="str" cm="1">
        <f t="array" aca="1" ref="H723" ca="1">IF($B723="","",IFERROR(INDEX(INDIRECT("vd_emp_"&amp;$A723&amp;"_"&amp;H$1&amp;"_tab"),$B723+1,$C723+1)*IF($A723=2020,1,INDEX(INDIRECT("vd_ml_"&amp;$A723&amp;"_"&amp;H$1&amp;"_tab"),$B723+1,$C723+1)),0))</f>
        <v/>
      </c>
      <c r="I723" s="331" t="str">
        <f ca="1"/>
        <v/>
      </c>
      <c r="J723" s="331" t="str" cm="1">
        <f t="array" ref="J723">IF(A723="","",SUMPRODUCT(TRANSPOSE(F723:H723),pass_per_van_by_vptype)*2)</f>
        <v/>
      </c>
      <c r="K723" s="331" t="str" cm="1">
        <f t="array" ref="K723">IF(A723="","",SUMPRODUCT(TRANSPOSE(F723:H723),pass_per_van_by_vptype,rt_miles_avg_by_vanpool_type))</f>
        <v/>
      </c>
    </row>
    <row r="724" spans="1:11" x14ac:dyDescent="0.45">
      <c r="A724" s="331" t="s">
        <v>453</v>
      </c>
      <c r="B724" s="331" t="s">
        <v>453</v>
      </c>
      <c r="C724" s="331" t="s">
        <v>453</v>
      </c>
      <c r="D724" s="331" t="s">
        <v>453</v>
      </c>
      <c r="E724" s="331" t="s">
        <v>453</v>
      </c>
      <c r="F724" s="331" t="str" cm="1">
        <f t="array" aca="1" ref="F724" ca="1">IF($B724="","",IFERROR(INDEX(INDIRECT("vd_emp_"&amp;$A724&amp;"_"&amp;F$1&amp;"_tab"),$B724+1,$C724+1)*IF($A724=2020,1,INDEX(INDIRECT("vd_ml_"&amp;$A724&amp;"_"&amp;F$1&amp;"_tab"),$B724+1,$C724+1)),0))</f>
        <v/>
      </c>
      <c r="G724" s="331" t="str" cm="1">
        <f t="array" aca="1" ref="G724" ca="1">IF($B724="","",IFERROR(INDEX(INDIRECT("vd_emp_"&amp;$A724&amp;"_"&amp;G$1&amp;"_tab"),$B724+1,$C724+1)*IF($A724=2020,1,INDEX(INDIRECT("vd_ml_"&amp;$A724&amp;"_"&amp;G$1&amp;"_tab"),$B724+1,$C724+1)),0))</f>
        <v/>
      </c>
      <c r="H724" s="331" t="str" cm="1">
        <f t="array" aca="1" ref="H724" ca="1">IF($B724="","",IFERROR(INDEX(INDIRECT("vd_emp_"&amp;$A724&amp;"_"&amp;H$1&amp;"_tab"),$B724+1,$C724+1)*IF($A724=2020,1,INDEX(INDIRECT("vd_ml_"&amp;$A724&amp;"_"&amp;H$1&amp;"_tab"),$B724+1,$C724+1)),0))</f>
        <v/>
      </c>
      <c r="I724" s="331" t="str">
        <f ca="1"/>
        <v/>
      </c>
      <c r="J724" s="331" t="str" cm="1">
        <f t="array" ref="J724">IF(A724="","",SUMPRODUCT(TRANSPOSE(F724:H724),pass_per_van_by_vptype)*2)</f>
        <v/>
      </c>
      <c r="K724" s="331" t="str" cm="1">
        <f t="array" ref="K724">IF(A724="","",SUMPRODUCT(TRANSPOSE(F724:H724),pass_per_van_by_vptype,rt_miles_avg_by_vanpool_type))</f>
        <v/>
      </c>
    </row>
    <row r="725" spans="1:11" x14ac:dyDescent="0.45">
      <c r="A725" s="331" t="s">
        <v>453</v>
      </c>
      <c r="B725" s="331" t="s">
        <v>453</v>
      </c>
      <c r="C725" s="331" t="s">
        <v>453</v>
      </c>
      <c r="D725" s="331" t="s">
        <v>453</v>
      </c>
      <c r="E725" s="331" t="s">
        <v>453</v>
      </c>
      <c r="F725" s="331" t="str" cm="1">
        <f t="array" aca="1" ref="F725" ca="1">IF($B725="","",IFERROR(INDEX(INDIRECT("vd_emp_"&amp;$A725&amp;"_"&amp;F$1&amp;"_tab"),$B725+1,$C725+1)*IF($A725=2020,1,INDEX(INDIRECT("vd_ml_"&amp;$A725&amp;"_"&amp;F$1&amp;"_tab"),$B725+1,$C725+1)),0))</f>
        <v/>
      </c>
      <c r="G725" s="331" t="str" cm="1">
        <f t="array" aca="1" ref="G725" ca="1">IF($B725="","",IFERROR(INDEX(INDIRECT("vd_emp_"&amp;$A725&amp;"_"&amp;G$1&amp;"_tab"),$B725+1,$C725+1)*IF($A725=2020,1,INDEX(INDIRECT("vd_ml_"&amp;$A725&amp;"_"&amp;G$1&amp;"_tab"),$B725+1,$C725+1)),0))</f>
        <v/>
      </c>
      <c r="H725" s="331" t="str" cm="1">
        <f t="array" aca="1" ref="H725" ca="1">IF($B725="","",IFERROR(INDEX(INDIRECT("vd_emp_"&amp;$A725&amp;"_"&amp;H$1&amp;"_tab"),$B725+1,$C725+1)*IF($A725=2020,1,INDEX(INDIRECT("vd_ml_"&amp;$A725&amp;"_"&amp;H$1&amp;"_tab"),$B725+1,$C725+1)),0))</f>
        <v/>
      </c>
      <c r="I725" s="331" t="str">
        <f ca="1"/>
        <v/>
      </c>
      <c r="J725" s="331" t="str" cm="1">
        <f t="array" ref="J725">IF(A725="","",SUMPRODUCT(TRANSPOSE(F725:H725),pass_per_van_by_vptype)*2)</f>
        <v/>
      </c>
      <c r="K725" s="331" t="str" cm="1">
        <f t="array" ref="K725">IF(A725="","",SUMPRODUCT(TRANSPOSE(F725:H725),pass_per_van_by_vptype,rt_miles_avg_by_vanpool_type))</f>
        <v/>
      </c>
    </row>
    <row r="726" spans="1:11" x14ac:dyDescent="0.45">
      <c r="A726" s="331" t="s">
        <v>453</v>
      </c>
      <c r="B726" s="331" t="s">
        <v>453</v>
      </c>
      <c r="C726" s="331" t="s">
        <v>453</v>
      </c>
      <c r="D726" s="331" t="s">
        <v>453</v>
      </c>
      <c r="E726" s="331" t="s">
        <v>453</v>
      </c>
      <c r="F726" s="331" t="str" cm="1">
        <f t="array" aca="1" ref="F726" ca="1">IF($B726="","",IFERROR(INDEX(INDIRECT("vd_emp_"&amp;$A726&amp;"_"&amp;F$1&amp;"_tab"),$B726+1,$C726+1)*IF($A726=2020,1,INDEX(INDIRECT("vd_ml_"&amp;$A726&amp;"_"&amp;F$1&amp;"_tab"),$B726+1,$C726+1)),0))</f>
        <v/>
      </c>
      <c r="G726" s="331" t="str" cm="1">
        <f t="array" aca="1" ref="G726" ca="1">IF($B726="","",IFERROR(INDEX(INDIRECT("vd_emp_"&amp;$A726&amp;"_"&amp;G$1&amp;"_tab"),$B726+1,$C726+1)*IF($A726=2020,1,INDEX(INDIRECT("vd_ml_"&amp;$A726&amp;"_"&amp;G$1&amp;"_tab"),$B726+1,$C726+1)),0))</f>
        <v/>
      </c>
      <c r="H726" s="331" t="str" cm="1">
        <f t="array" aca="1" ref="H726" ca="1">IF($B726="","",IFERROR(INDEX(INDIRECT("vd_emp_"&amp;$A726&amp;"_"&amp;H$1&amp;"_tab"),$B726+1,$C726+1)*IF($A726=2020,1,INDEX(INDIRECT("vd_ml_"&amp;$A726&amp;"_"&amp;H$1&amp;"_tab"),$B726+1,$C726+1)),0))</f>
        <v/>
      </c>
      <c r="I726" s="331" t="str">
        <f ca="1"/>
        <v/>
      </c>
      <c r="J726" s="331" t="str" cm="1">
        <f t="array" ref="J726">IF(A726="","",SUMPRODUCT(TRANSPOSE(F726:H726),pass_per_van_by_vptype)*2)</f>
        <v/>
      </c>
      <c r="K726" s="331" t="str" cm="1">
        <f t="array" ref="K726">IF(A726="","",SUMPRODUCT(TRANSPOSE(F726:H726),pass_per_van_by_vptype,rt_miles_avg_by_vanpool_type))</f>
        <v/>
      </c>
    </row>
    <row r="727" spans="1:11" x14ac:dyDescent="0.45">
      <c r="A727" s="331" t="s">
        <v>453</v>
      </c>
      <c r="B727" s="331" t="s">
        <v>453</v>
      </c>
      <c r="C727" s="331" t="s">
        <v>453</v>
      </c>
      <c r="D727" s="331" t="s">
        <v>453</v>
      </c>
      <c r="E727" s="331" t="s">
        <v>453</v>
      </c>
      <c r="F727" s="331" t="str" cm="1">
        <f t="array" aca="1" ref="F727" ca="1">IF($B727="","",IFERROR(INDEX(INDIRECT("vd_emp_"&amp;$A727&amp;"_"&amp;F$1&amp;"_tab"),$B727+1,$C727+1)*IF($A727=2020,1,INDEX(INDIRECT("vd_ml_"&amp;$A727&amp;"_"&amp;F$1&amp;"_tab"),$B727+1,$C727+1)),0))</f>
        <v/>
      </c>
      <c r="G727" s="331" t="str" cm="1">
        <f t="array" aca="1" ref="G727" ca="1">IF($B727="","",IFERROR(INDEX(INDIRECT("vd_emp_"&amp;$A727&amp;"_"&amp;G$1&amp;"_tab"),$B727+1,$C727+1)*IF($A727=2020,1,INDEX(INDIRECT("vd_ml_"&amp;$A727&amp;"_"&amp;G$1&amp;"_tab"),$B727+1,$C727+1)),0))</f>
        <v/>
      </c>
      <c r="H727" s="331" t="str" cm="1">
        <f t="array" aca="1" ref="H727" ca="1">IF($B727="","",IFERROR(INDEX(INDIRECT("vd_emp_"&amp;$A727&amp;"_"&amp;H$1&amp;"_tab"),$B727+1,$C727+1)*IF($A727=2020,1,INDEX(INDIRECT("vd_ml_"&amp;$A727&amp;"_"&amp;H$1&amp;"_tab"),$B727+1,$C727+1)),0))</f>
        <v/>
      </c>
      <c r="I727" s="331" t="str">
        <f ca="1"/>
        <v/>
      </c>
      <c r="J727" s="331" t="str" cm="1">
        <f t="array" ref="J727">IF(A727="","",SUMPRODUCT(TRANSPOSE(F727:H727),pass_per_van_by_vptype)*2)</f>
        <v/>
      </c>
      <c r="K727" s="331" t="str" cm="1">
        <f t="array" ref="K727">IF(A727="","",SUMPRODUCT(TRANSPOSE(F727:H727),pass_per_van_by_vptype,rt_miles_avg_by_vanpool_type))</f>
        <v/>
      </c>
    </row>
    <row r="728" spans="1:11" x14ac:dyDescent="0.45">
      <c r="A728" s="331" t="s">
        <v>453</v>
      </c>
      <c r="B728" s="331" t="s">
        <v>453</v>
      </c>
      <c r="C728" s="331" t="s">
        <v>453</v>
      </c>
      <c r="D728" s="331" t="s">
        <v>453</v>
      </c>
      <c r="E728" s="331" t="s">
        <v>453</v>
      </c>
      <c r="F728" s="331" t="str" cm="1">
        <f t="array" aca="1" ref="F728" ca="1">IF($B728="","",IFERROR(INDEX(INDIRECT("vd_emp_"&amp;$A728&amp;"_"&amp;F$1&amp;"_tab"),$B728+1,$C728+1)*IF($A728=2020,1,INDEX(INDIRECT("vd_ml_"&amp;$A728&amp;"_"&amp;F$1&amp;"_tab"),$B728+1,$C728+1)),0))</f>
        <v/>
      </c>
      <c r="G728" s="331" t="str" cm="1">
        <f t="array" aca="1" ref="G728" ca="1">IF($B728="","",IFERROR(INDEX(INDIRECT("vd_emp_"&amp;$A728&amp;"_"&amp;G$1&amp;"_tab"),$B728+1,$C728+1)*IF($A728=2020,1,INDEX(INDIRECT("vd_ml_"&amp;$A728&amp;"_"&amp;G$1&amp;"_tab"),$B728+1,$C728+1)),0))</f>
        <v/>
      </c>
      <c r="H728" s="331" t="str" cm="1">
        <f t="array" aca="1" ref="H728" ca="1">IF($B728="","",IFERROR(INDEX(INDIRECT("vd_emp_"&amp;$A728&amp;"_"&amp;H$1&amp;"_tab"),$B728+1,$C728+1)*IF($A728=2020,1,INDEX(INDIRECT("vd_ml_"&amp;$A728&amp;"_"&amp;H$1&amp;"_tab"),$B728+1,$C728+1)),0))</f>
        <v/>
      </c>
      <c r="I728" s="331" t="str">
        <f ca="1"/>
        <v/>
      </c>
      <c r="J728" s="331" t="str" cm="1">
        <f t="array" ref="J728">IF(A728="","",SUMPRODUCT(TRANSPOSE(F728:H728),pass_per_van_by_vptype)*2)</f>
        <v/>
      </c>
      <c r="K728" s="331" t="str" cm="1">
        <f t="array" ref="K728">IF(A728="","",SUMPRODUCT(TRANSPOSE(F728:H728),pass_per_van_by_vptype,rt_miles_avg_by_vanpool_type))</f>
        <v/>
      </c>
    </row>
    <row r="729" spans="1:11" x14ac:dyDescent="0.45">
      <c r="A729" s="331" t="s">
        <v>453</v>
      </c>
      <c r="B729" s="331" t="s">
        <v>453</v>
      </c>
      <c r="C729" s="331" t="s">
        <v>453</v>
      </c>
      <c r="D729" s="331" t="s">
        <v>453</v>
      </c>
      <c r="E729" s="331" t="s">
        <v>453</v>
      </c>
      <c r="F729" s="331" t="str" cm="1">
        <f t="array" aca="1" ref="F729" ca="1">IF($B729="","",IFERROR(INDEX(INDIRECT("vd_emp_"&amp;$A729&amp;"_"&amp;F$1&amp;"_tab"),$B729+1,$C729+1)*IF($A729=2020,1,INDEX(INDIRECT("vd_ml_"&amp;$A729&amp;"_"&amp;F$1&amp;"_tab"),$B729+1,$C729+1)),0))</f>
        <v/>
      </c>
      <c r="G729" s="331" t="str" cm="1">
        <f t="array" aca="1" ref="G729" ca="1">IF($B729="","",IFERROR(INDEX(INDIRECT("vd_emp_"&amp;$A729&amp;"_"&amp;G$1&amp;"_tab"),$B729+1,$C729+1)*IF($A729=2020,1,INDEX(INDIRECT("vd_ml_"&amp;$A729&amp;"_"&amp;G$1&amp;"_tab"),$B729+1,$C729+1)),0))</f>
        <v/>
      </c>
      <c r="H729" s="331" t="str" cm="1">
        <f t="array" aca="1" ref="H729" ca="1">IF($B729="","",IFERROR(INDEX(INDIRECT("vd_emp_"&amp;$A729&amp;"_"&amp;H$1&amp;"_tab"),$B729+1,$C729+1)*IF($A729=2020,1,INDEX(INDIRECT("vd_ml_"&amp;$A729&amp;"_"&amp;H$1&amp;"_tab"),$B729+1,$C729+1)),0))</f>
        <v/>
      </c>
      <c r="I729" s="331" t="str">
        <f ca="1"/>
        <v/>
      </c>
      <c r="J729" s="331" t="str" cm="1">
        <f t="array" ref="J729">IF(A729="","",SUMPRODUCT(TRANSPOSE(F729:H729),pass_per_van_by_vptype)*2)</f>
        <v/>
      </c>
      <c r="K729" s="331" t="str" cm="1">
        <f t="array" ref="K729">IF(A729="","",SUMPRODUCT(TRANSPOSE(F729:H729),pass_per_van_by_vptype,rt_miles_avg_by_vanpool_type))</f>
        <v/>
      </c>
    </row>
    <row r="730" spans="1:11" x14ac:dyDescent="0.45">
      <c r="A730" s="331" t="s">
        <v>453</v>
      </c>
      <c r="B730" s="331" t="s">
        <v>453</v>
      </c>
      <c r="C730" s="331" t="s">
        <v>453</v>
      </c>
      <c r="D730" s="331" t="s">
        <v>453</v>
      </c>
      <c r="E730" s="331" t="s">
        <v>453</v>
      </c>
      <c r="F730" s="331" t="str" cm="1">
        <f t="array" aca="1" ref="F730" ca="1">IF($B730="","",IFERROR(INDEX(INDIRECT("vd_emp_"&amp;$A730&amp;"_"&amp;F$1&amp;"_tab"),$B730+1,$C730+1)*IF($A730=2020,1,INDEX(INDIRECT("vd_ml_"&amp;$A730&amp;"_"&amp;F$1&amp;"_tab"),$B730+1,$C730+1)),0))</f>
        <v/>
      </c>
      <c r="G730" s="331" t="str" cm="1">
        <f t="array" aca="1" ref="G730" ca="1">IF($B730="","",IFERROR(INDEX(INDIRECT("vd_emp_"&amp;$A730&amp;"_"&amp;G$1&amp;"_tab"),$B730+1,$C730+1)*IF($A730=2020,1,INDEX(INDIRECT("vd_ml_"&amp;$A730&amp;"_"&amp;G$1&amp;"_tab"),$B730+1,$C730+1)),0))</f>
        <v/>
      </c>
      <c r="H730" s="331" t="str" cm="1">
        <f t="array" aca="1" ref="H730" ca="1">IF($B730="","",IFERROR(INDEX(INDIRECT("vd_emp_"&amp;$A730&amp;"_"&amp;H$1&amp;"_tab"),$B730+1,$C730+1)*IF($A730=2020,1,INDEX(INDIRECT("vd_ml_"&amp;$A730&amp;"_"&amp;H$1&amp;"_tab"),$B730+1,$C730+1)),0))</f>
        <v/>
      </c>
      <c r="I730" s="331" t="str">
        <f ca="1"/>
        <v/>
      </c>
      <c r="J730" s="331" t="str" cm="1">
        <f t="array" ref="J730">IF(A730="","",SUMPRODUCT(TRANSPOSE(F730:H730),pass_per_van_by_vptype)*2)</f>
        <v/>
      </c>
      <c r="K730" s="331" t="str" cm="1">
        <f t="array" ref="K730">IF(A730="","",SUMPRODUCT(TRANSPOSE(F730:H730),pass_per_van_by_vptype,rt_miles_avg_by_vanpool_type))</f>
        <v/>
      </c>
    </row>
    <row r="731" spans="1:11" x14ac:dyDescent="0.45">
      <c r="A731" s="331" t="s">
        <v>453</v>
      </c>
      <c r="B731" s="331" t="s">
        <v>453</v>
      </c>
      <c r="C731" s="331" t="s">
        <v>453</v>
      </c>
      <c r="D731" s="331" t="s">
        <v>453</v>
      </c>
      <c r="E731" s="331" t="s">
        <v>453</v>
      </c>
      <c r="F731" s="331" t="str" cm="1">
        <f t="array" aca="1" ref="F731" ca="1">IF($B731="","",IFERROR(INDEX(INDIRECT("vd_emp_"&amp;$A731&amp;"_"&amp;F$1&amp;"_tab"),$B731+1,$C731+1)*IF($A731=2020,1,INDEX(INDIRECT("vd_ml_"&amp;$A731&amp;"_"&amp;F$1&amp;"_tab"),$B731+1,$C731+1)),0))</f>
        <v/>
      </c>
      <c r="G731" s="331" t="str" cm="1">
        <f t="array" aca="1" ref="G731" ca="1">IF($B731="","",IFERROR(INDEX(INDIRECT("vd_emp_"&amp;$A731&amp;"_"&amp;G$1&amp;"_tab"),$B731+1,$C731+1)*IF($A731=2020,1,INDEX(INDIRECT("vd_ml_"&amp;$A731&amp;"_"&amp;G$1&amp;"_tab"),$B731+1,$C731+1)),0))</f>
        <v/>
      </c>
      <c r="H731" s="331" t="str" cm="1">
        <f t="array" aca="1" ref="H731" ca="1">IF($B731="","",IFERROR(INDEX(INDIRECT("vd_emp_"&amp;$A731&amp;"_"&amp;H$1&amp;"_tab"),$B731+1,$C731+1)*IF($A731=2020,1,INDEX(INDIRECT("vd_ml_"&amp;$A731&amp;"_"&amp;H$1&amp;"_tab"),$B731+1,$C731+1)),0))</f>
        <v/>
      </c>
      <c r="I731" s="331" t="str">
        <f ca="1"/>
        <v/>
      </c>
      <c r="J731" s="331" t="str" cm="1">
        <f t="array" ref="J731">IF(A731="","",SUMPRODUCT(TRANSPOSE(F731:H731),pass_per_van_by_vptype)*2)</f>
        <v/>
      </c>
      <c r="K731" s="331" t="str" cm="1">
        <f t="array" ref="K731">IF(A731="","",SUMPRODUCT(TRANSPOSE(F731:H731),pass_per_van_by_vptype,rt_miles_avg_by_vanpool_type))</f>
        <v/>
      </c>
    </row>
    <row r="732" spans="1:11" x14ac:dyDescent="0.45">
      <c r="A732" s="331" t="s">
        <v>453</v>
      </c>
      <c r="B732" s="331" t="s">
        <v>453</v>
      </c>
      <c r="C732" s="331" t="s">
        <v>453</v>
      </c>
      <c r="D732" s="331" t="s">
        <v>453</v>
      </c>
      <c r="E732" s="331" t="s">
        <v>453</v>
      </c>
      <c r="F732" s="331" t="str" cm="1">
        <f t="array" aca="1" ref="F732" ca="1">IF($B732="","",IFERROR(INDEX(INDIRECT("vd_emp_"&amp;$A732&amp;"_"&amp;F$1&amp;"_tab"),$B732+1,$C732+1)*IF($A732=2020,1,INDEX(INDIRECT("vd_ml_"&amp;$A732&amp;"_"&amp;F$1&amp;"_tab"),$B732+1,$C732+1)),0))</f>
        <v/>
      </c>
      <c r="G732" s="331" t="str" cm="1">
        <f t="array" aca="1" ref="G732" ca="1">IF($B732="","",IFERROR(INDEX(INDIRECT("vd_emp_"&amp;$A732&amp;"_"&amp;G$1&amp;"_tab"),$B732+1,$C732+1)*IF($A732=2020,1,INDEX(INDIRECT("vd_ml_"&amp;$A732&amp;"_"&amp;G$1&amp;"_tab"),$B732+1,$C732+1)),0))</f>
        <v/>
      </c>
      <c r="H732" s="331" t="str" cm="1">
        <f t="array" aca="1" ref="H732" ca="1">IF($B732="","",IFERROR(INDEX(INDIRECT("vd_emp_"&amp;$A732&amp;"_"&amp;H$1&amp;"_tab"),$B732+1,$C732+1)*IF($A732=2020,1,INDEX(INDIRECT("vd_ml_"&amp;$A732&amp;"_"&amp;H$1&amp;"_tab"),$B732+1,$C732+1)),0))</f>
        <v/>
      </c>
      <c r="I732" s="331" t="str">
        <f ca="1"/>
        <v/>
      </c>
      <c r="J732" s="331" t="str" cm="1">
        <f t="array" ref="J732">IF(A732="","",SUMPRODUCT(TRANSPOSE(F732:H732),pass_per_van_by_vptype)*2)</f>
        <v/>
      </c>
      <c r="K732" s="331" t="str" cm="1">
        <f t="array" ref="K732">IF(A732="","",SUMPRODUCT(TRANSPOSE(F732:H732),pass_per_van_by_vptype,rt_miles_avg_by_vanpool_type))</f>
        <v/>
      </c>
    </row>
    <row r="733" spans="1:11" x14ac:dyDescent="0.45">
      <c r="A733" s="331" t="s">
        <v>453</v>
      </c>
      <c r="B733" s="331" t="s">
        <v>453</v>
      </c>
      <c r="C733" s="331" t="s">
        <v>453</v>
      </c>
      <c r="D733" s="331" t="s">
        <v>453</v>
      </c>
      <c r="E733" s="331" t="s">
        <v>453</v>
      </c>
      <c r="F733" s="331" t="str" cm="1">
        <f t="array" aca="1" ref="F733" ca="1">IF($B733="","",IFERROR(INDEX(INDIRECT("vd_emp_"&amp;$A733&amp;"_"&amp;F$1&amp;"_tab"),$B733+1,$C733+1)*IF($A733=2020,1,INDEX(INDIRECT("vd_ml_"&amp;$A733&amp;"_"&amp;F$1&amp;"_tab"),$B733+1,$C733+1)),0))</f>
        <v/>
      </c>
      <c r="G733" s="331" t="str" cm="1">
        <f t="array" aca="1" ref="G733" ca="1">IF($B733="","",IFERROR(INDEX(INDIRECT("vd_emp_"&amp;$A733&amp;"_"&amp;G$1&amp;"_tab"),$B733+1,$C733+1)*IF($A733=2020,1,INDEX(INDIRECT("vd_ml_"&amp;$A733&amp;"_"&amp;G$1&amp;"_tab"),$B733+1,$C733+1)),0))</f>
        <v/>
      </c>
      <c r="H733" s="331" t="str" cm="1">
        <f t="array" aca="1" ref="H733" ca="1">IF($B733="","",IFERROR(INDEX(INDIRECT("vd_emp_"&amp;$A733&amp;"_"&amp;H$1&amp;"_tab"),$B733+1,$C733+1)*IF($A733=2020,1,INDEX(INDIRECT("vd_ml_"&amp;$A733&amp;"_"&amp;H$1&amp;"_tab"),$B733+1,$C733+1)),0))</f>
        <v/>
      </c>
      <c r="I733" s="331" t="str">
        <f ca="1"/>
        <v/>
      </c>
      <c r="J733" s="331" t="str" cm="1">
        <f t="array" ref="J733">IF(A733="","",SUMPRODUCT(TRANSPOSE(F733:H733),pass_per_van_by_vptype)*2)</f>
        <v/>
      </c>
      <c r="K733" s="331" t="str" cm="1">
        <f t="array" ref="K733">IF(A733="","",SUMPRODUCT(TRANSPOSE(F733:H733),pass_per_van_by_vptype,rt_miles_avg_by_vanpool_type))</f>
        <v/>
      </c>
    </row>
    <row r="734" spans="1:11" x14ac:dyDescent="0.45">
      <c r="A734" s="331" t="s">
        <v>453</v>
      </c>
      <c r="B734" s="331" t="s">
        <v>453</v>
      </c>
      <c r="C734" s="331" t="s">
        <v>453</v>
      </c>
      <c r="D734" s="331" t="s">
        <v>453</v>
      </c>
      <c r="E734" s="331" t="s">
        <v>453</v>
      </c>
      <c r="F734" s="331" t="str" cm="1">
        <f t="array" aca="1" ref="F734" ca="1">IF($B734="","",IFERROR(INDEX(INDIRECT("vd_emp_"&amp;$A734&amp;"_"&amp;F$1&amp;"_tab"),$B734+1,$C734+1)*IF($A734=2020,1,INDEX(INDIRECT("vd_ml_"&amp;$A734&amp;"_"&amp;F$1&amp;"_tab"),$B734+1,$C734+1)),0))</f>
        <v/>
      </c>
      <c r="G734" s="331" t="str" cm="1">
        <f t="array" aca="1" ref="G734" ca="1">IF($B734="","",IFERROR(INDEX(INDIRECT("vd_emp_"&amp;$A734&amp;"_"&amp;G$1&amp;"_tab"),$B734+1,$C734+1)*IF($A734=2020,1,INDEX(INDIRECT("vd_ml_"&amp;$A734&amp;"_"&amp;G$1&amp;"_tab"),$B734+1,$C734+1)),0))</f>
        <v/>
      </c>
      <c r="H734" s="331" t="str" cm="1">
        <f t="array" aca="1" ref="H734" ca="1">IF($B734="","",IFERROR(INDEX(INDIRECT("vd_emp_"&amp;$A734&amp;"_"&amp;H$1&amp;"_tab"),$B734+1,$C734+1)*IF($A734=2020,1,INDEX(INDIRECT("vd_ml_"&amp;$A734&amp;"_"&amp;H$1&amp;"_tab"),$B734+1,$C734+1)),0))</f>
        <v/>
      </c>
      <c r="I734" s="331" t="str">
        <f ca="1"/>
        <v/>
      </c>
      <c r="J734" s="331" t="str" cm="1">
        <f t="array" ref="J734">IF(A734="","",SUMPRODUCT(TRANSPOSE(F734:H734),pass_per_van_by_vptype)*2)</f>
        <v/>
      </c>
      <c r="K734" s="331" t="str" cm="1">
        <f t="array" ref="K734">IF(A734="","",SUMPRODUCT(TRANSPOSE(F734:H734),pass_per_van_by_vptype,rt_miles_avg_by_vanpool_type))</f>
        <v/>
      </c>
    </row>
    <row r="735" spans="1:11" x14ac:dyDescent="0.45">
      <c r="A735" s="331" t="s">
        <v>453</v>
      </c>
      <c r="B735" s="331" t="s">
        <v>453</v>
      </c>
      <c r="C735" s="331" t="s">
        <v>453</v>
      </c>
      <c r="D735" s="331" t="s">
        <v>453</v>
      </c>
      <c r="E735" s="331" t="s">
        <v>453</v>
      </c>
      <c r="F735" s="331" t="str" cm="1">
        <f t="array" aca="1" ref="F735" ca="1">IF($B735="","",IFERROR(INDEX(INDIRECT("vd_emp_"&amp;$A735&amp;"_"&amp;F$1&amp;"_tab"),$B735+1,$C735+1)*IF($A735=2020,1,INDEX(INDIRECT("vd_ml_"&amp;$A735&amp;"_"&amp;F$1&amp;"_tab"),$B735+1,$C735+1)),0))</f>
        <v/>
      </c>
      <c r="G735" s="331" t="str" cm="1">
        <f t="array" aca="1" ref="G735" ca="1">IF($B735="","",IFERROR(INDEX(INDIRECT("vd_emp_"&amp;$A735&amp;"_"&amp;G$1&amp;"_tab"),$B735+1,$C735+1)*IF($A735=2020,1,INDEX(INDIRECT("vd_ml_"&amp;$A735&amp;"_"&amp;G$1&amp;"_tab"),$B735+1,$C735+1)),0))</f>
        <v/>
      </c>
      <c r="H735" s="331" t="str" cm="1">
        <f t="array" aca="1" ref="H735" ca="1">IF($B735="","",IFERROR(INDEX(INDIRECT("vd_emp_"&amp;$A735&amp;"_"&amp;H$1&amp;"_tab"),$B735+1,$C735+1)*IF($A735=2020,1,INDEX(INDIRECT("vd_ml_"&amp;$A735&amp;"_"&amp;H$1&amp;"_tab"),$B735+1,$C735+1)),0))</f>
        <v/>
      </c>
      <c r="I735" s="331" t="str">
        <f ca="1"/>
        <v/>
      </c>
      <c r="J735" s="331" t="str" cm="1">
        <f t="array" ref="J735">IF(A735="","",SUMPRODUCT(TRANSPOSE(F735:H735),pass_per_van_by_vptype)*2)</f>
        <v/>
      </c>
      <c r="K735" s="331" t="str" cm="1">
        <f t="array" ref="K735">IF(A735="","",SUMPRODUCT(TRANSPOSE(F735:H735),pass_per_van_by_vptype,rt_miles_avg_by_vanpool_type))</f>
        <v/>
      </c>
    </row>
    <row r="736" spans="1:11" x14ac:dyDescent="0.45">
      <c r="A736" s="331" t="s">
        <v>453</v>
      </c>
      <c r="B736" s="331" t="s">
        <v>453</v>
      </c>
      <c r="C736" s="331" t="s">
        <v>453</v>
      </c>
      <c r="D736" s="331" t="s">
        <v>453</v>
      </c>
      <c r="E736" s="331" t="s">
        <v>453</v>
      </c>
      <c r="F736" s="331" t="str" cm="1">
        <f t="array" aca="1" ref="F736" ca="1">IF($B736="","",IFERROR(INDEX(INDIRECT("vd_emp_"&amp;$A736&amp;"_"&amp;F$1&amp;"_tab"),$B736+1,$C736+1)*IF($A736=2020,1,INDEX(INDIRECT("vd_ml_"&amp;$A736&amp;"_"&amp;F$1&amp;"_tab"),$B736+1,$C736+1)),0))</f>
        <v/>
      </c>
      <c r="G736" s="331" t="str" cm="1">
        <f t="array" aca="1" ref="G736" ca="1">IF($B736="","",IFERROR(INDEX(INDIRECT("vd_emp_"&amp;$A736&amp;"_"&amp;G$1&amp;"_tab"),$B736+1,$C736+1)*IF($A736=2020,1,INDEX(INDIRECT("vd_ml_"&amp;$A736&amp;"_"&amp;G$1&amp;"_tab"),$B736+1,$C736+1)),0))</f>
        <v/>
      </c>
      <c r="H736" s="331" t="str" cm="1">
        <f t="array" aca="1" ref="H736" ca="1">IF($B736="","",IFERROR(INDEX(INDIRECT("vd_emp_"&amp;$A736&amp;"_"&amp;H$1&amp;"_tab"),$B736+1,$C736+1)*IF($A736=2020,1,INDEX(INDIRECT("vd_ml_"&amp;$A736&amp;"_"&amp;H$1&amp;"_tab"),$B736+1,$C736+1)),0))</f>
        <v/>
      </c>
      <c r="I736" s="331" t="str">
        <f ca="1"/>
        <v/>
      </c>
      <c r="J736" s="331" t="str" cm="1">
        <f t="array" ref="J736">IF(A736="","",SUMPRODUCT(TRANSPOSE(F736:H736),pass_per_van_by_vptype)*2)</f>
        <v/>
      </c>
      <c r="K736" s="331" t="str" cm="1">
        <f t="array" ref="K736">IF(A736="","",SUMPRODUCT(TRANSPOSE(F736:H736),pass_per_van_by_vptype,rt_miles_avg_by_vanpool_type))</f>
        <v/>
      </c>
    </row>
    <row r="737" spans="1:11" x14ac:dyDescent="0.45">
      <c r="A737" s="331" t="s">
        <v>453</v>
      </c>
      <c r="B737" s="331" t="s">
        <v>453</v>
      </c>
      <c r="C737" s="331" t="s">
        <v>453</v>
      </c>
      <c r="D737" s="331" t="s">
        <v>453</v>
      </c>
      <c r="E737" s="331" t="s">
        <v>453</v>
      </c>
      <c r="F737" s="331" t="str" cm="1">
        <f t="array" aca="1" ref="F737" ca="1">IF($B737="","",IFERROR(INDEX(INDIRECT("vd_emp_"&amp;$A737&amp;"_"&amp;F$1&amp;"_tab"),$B737+1,$C737+1)*IF($A737=2020,1,INDEX(INDIRECT("vd_ml_"&amp;$A737&amp;"_"&amp;F$1&amp;"_tab"),$B737+1,$C737+1)),0))</f>
        <v/>
      </c>
      <c r="G737" s="331" t="str" cm="1">
        <f t="array" aca="1" ref="G737" ca="1">IF($B737="","",IFERROR(INDEX(INDIRECT("vd_emp_"&amp;$A737&amp;"_"&amp;G$1&amp;"_tab"),$B737+1,$C737+1)*IF($A737=2020,1,INDEX(INDIRECT("vd_ml_"&amp;$A737&amp;"_"&amp;G$1&amp;"_tab"),$B737+1,$C737+1)),0))</f>
        <v/>
      </c>
      <c r="H737" s="331" t="str" cm="1">
        <f t="array" aca="1" ref="H737" ca="1">IF($B737="","",IFERROR(INDEX(INDIRECT("vd_emp_"&amp;$A737&amp;"_"&amp;H$1&amp;"_tab"),$B737+1,$C737+1)*IF($A737=2020,1,INDEX(INDIRECT("vd_ml_"&amp;$A737&amp;"_"&amp;H$1&amp;"_tab"),$B737+1,$C737+1)),0))</f>
        <v/>
      </c>
      <c r="I737" s="331" t="str">
        <f ca="1"/>
        <v/>
      </c>
      <c r="J737" s="331" t="str" cm="1">
        <f t="array" ref="J737">IF(A737="","",SUMPRODUCT(TRANSPOSE(F737:H737),pass_per_van_by_vptype)*2)</f>
        <v/>
      </c>
      <c r="K737" s="331" t="str" cm="1">
        <f t="array" ref="K737">IF(A737="","",SUMPRODUCT(TRANSPOSE(F737:H737),pass_per_van_by_vptype,rt_miles_avg_by_vanpool_type))</f>
        <v/>
      </c>
    </row>
    <row r="738" spans="1:11" x14ac:dyDescent="0.45">
      <c r="A738" s="331" t="s">
        <v>453</v>
      </c>
      <c r="B738" s="331" t="s">
        <v>453</v>
      </c>
      <c r="C738" s="331" t="s">
        <v>453</v>
      </c>
      <c r="D738" s="331" t="s">
        <v>453</v>
      </c>
      <c r="E738" s="331" t="s">
        <v>453</v>
      </c>
      <c r="F738" s="331" t="str" cm="1">
        <f t="array" aca="1" ref="F738" ca="1">IF($B738="","",IFERROR(INDEX(INDIRECT("vd_emp_"&amp;$A738&amp;"_"&amp;F$1&amp;"_tab"),$B738+1,$C738+1)*IF($A738=2020,1,INDEX(INDIRECT("vd_ml_"&amp;$A738&amp;"_"&amp;F$1&amp;"_tab"),$B738+1,$C738+1)),0))</f>
        <v/>
      </c>
      <c r="G738" s="331" t="str" cm="1">
        <f t="array" aca="1" ref="G738" ca="1">IF($B738="","",IFERROR(INDEX(INDIRECT("vd_emp_"&amp;$A738&amp;"_"&amp;G$1&amp;"_tab"),$B738+1,$C738+1)*IF($A738=2020,1,INDEX(INDIRECT("vd_ml_"&amp;$A738&amp;"_"&amp;G$1&amp;"_tab"),$B738+1,$C738+1)),0))</f>
        <v/>
      </c>
      <c r="H738" s="331" t="str" cm="1">
        <f t="array" aca="1" ref="H738" ca="1">IF($B738="","",IFERROR(INDEX(INDIRECT("vd_emp_"&amp;$A738&amp;"_"&amp;H$1&amp;"_tab"),$B738+1,$C738+1)*IF($A738=2020,1,INDEX(INDIRECT("vd_ml_"&amp;$A738&amp;"_"&amp;H$1&amp;"_tab"),$B738+1,$C738+1)),0))</f>
        <v/>
      </c>
      <c r="I738" s="331" t="str">
        <f ca="1"/>
        <v/>
      </c>
      <c r="J738" s="331" t="str" cm="1">
        <f t="array" ref="J738">IF(A738="","",SUMPRODUCT(TRANSPOSE(F738:H738),pass_per_van_by_vptype)*2)</f>
        <v/>
      </c>
      <c r="K738" s="331" t="str" cm="1">
        <f t="array" ref="K738">IF(A738="","",SUMPRODUCT(TRANSPOSE(F738:H738),pass_per_van_by_vptype,rt_miles_avg_by_vanpool_type))</f>
        <v/>
      </c>
    </row>
    <row r="739" spans="1:11" x14ac:dyDescent="0.45">
      <c r="A739" s="331" t="s">
        <v>453</v>
      </c>
      <c r="B739" s="331" t="s">
        <v>453</v>
      </c>
      <c r="C739" s="331" t="s">
        <v>453</v>
      </c>
      <c r="D739" s="331" t="s">
        <v>453</v>
      </c>
      <c r="E739" s="331" t="s">
        <v>453</v>
      </c>
      <c r="F739" s="331" t="str" cm="1">
        <f t="array" aca="1" ref="F739" ca="1">IF($B739="","",IFERROR(INDEX(INDIRECT("vd_emp_"&amp;$A739&amp;"_"&amp;F$1&amp;"_tab"),$B739+1,$C739+1)*IF($A739=2020,1,INDEX(INDIRECT("vd_ml_"&amp;$A739&amp;"_"&amp;F$1&amp;"_tab"),$B739+1,$C739+1)),0))</f>
        <v/>
      </c>
      <c r="G739" s="331" t="str" cm="1">
        <f t="array" aca="1" ref="G739" ca="1">IF($B739="","",IFERROR(INDEX(INDIRECT("vd_emp_"&amp;$A739&amp;"_"&amp;G$1&amp;"_tab"),$B739+1,$C739+1)*IF($A739=2020,1,INDEX(INDIRECT("vd_ml_"&amp;$A739&amp;"_"&amp;G$1&amp;"_tab"),$B739+1,$C739+1)),0))</f>
        <v/>
      </c>
      <c r="H739" s="331" t="str" cm="1">
        <f t="array" aca="1" ref="H739" ca="1">IF($B739="","",IFERROR(INDEX(INDIRECT("vd_emp_"&amp;$A739&amp;"_"&amp;H$1&amp;"_tab"),$B739+1,$C739+1)*IF($A739=2020,1,INDEX(INDIRECT("vd_ml_"&amp;$A739&amp;"_"&amp;H$1&amp;"_tab"),$B739+1,$C739+1)),0))</f>
        <v/>
      </c>
      <c r="I739" s="331" t="str">
        <f ca="1"/>
        <v/>
      </c>
      <c r="J739" s="331" t="str" cm="1">
        <f t="array" ref="J739">IF(A739="","",SUMPRODUCT(TRANSPOSE(F739:H739),pass_per_van_by_vptype)*2)</f>
        <v/>
      </c>
      <c r="K739" s="331" t="str" cm="1">
        <f t="array" ref="K739">IF(A739="","",SUMPRODUCT(TRANSPOSE(F739:H739),pass_per_van_by_vptype,rt_miles_avg_by_vanpool_type))</f>
        <v/>
      </c>
    </row>
    <row r="740" spans="1:11" x14ac:dyDescent="0.45">
      <c r="A740" s="331" t="s">
        <v>453</v>
      </c>
      <c r="B740" s="331" t="s">
        <v>453</v>
      </c>
      <c r="C740" s="331" t="s">
        <v>453</v>
      </c>
      <c r="D740" s="331" t="s">
        <v>453</v>
      </c>
      <c r="E740" s="331" t="s">
        <v>453</v>
      </c>
      <c r="F740" s="331" t="str" cm="1">
        <f t="array" aca="1" ref="F740" ca="1">IF($B740="","",IFERROR(INDEX(INDIRECT("vd_emp_"&amp;$A740&amp;"_"&amp;F$1&amp;"_tab"),$B740+1,$C740+1)*IF($A740=2020,1,INDEX(INDIRECT("vd_ml_"&amp;$A740&amp;"_"&amp;F$1&amp;"_tab"),$B740+1,$C740+1)),0))</f>
        <v/>
      </c>
      <c r="G740" s="331" t="str" cm="1">
        <f t="array" aca="1" ref="G740" ca="1">IF($B740="","",IFERROR(INDEX(INDIRECT("vd_emp_"&amp;$A740&amp;"_"&amp;G$1&amp;"_tab"),$B740+1,$C740+1)*IF($A740=2020,1,INDEX(INDIRECT("vd_ml_"&amp;$A740&amp;"_"&amp;G$1&amp;"_tab"),$B740+1,$C740+1)),0))</f>
        <v/>
      </c>
      <c r="H740" s="331" t="str" cm="1">
        <f t="array" aca="1" ref="H740" ca="1">IF($B740="","",IFERROR(INDEX(INDIRECT("vd_emp_"&amp;$A740&amp;"_"&amp;H$1&amp;"_tab"),$B740+1,$C740+1)*IF($A740=2020,1,INDEX(INDIRECT("vd_ml_"&amp;$A740&amp;"_"&amp;H$1&amp;"_tab"),$B740+1,$C740+1)),0))</f>
        <v/>
      </c>
      <c r="I740" s="331" t="str">
        <f ca="1"/>
        <v/>
      </c>
      <c r="J740" s="331" t="str" cm="1">
        <f t="array" ref="J740">IF(A740="","",SUMPRODUCT(TRANSPOSE(F740:H740),pass_per_van_by_vptype)*2)</f>
        <v/>
      </c>
      <c r="K740" s="331" t="str" cm="1">
        <f t="array" ref="K740">IF(A740="","",SUMPRODUCT(TRANSPOSE(F740:H740),pass_per_van_by_vptype,rt_miles_avg_by_vanpool_type))</f>
        <v/>
      </c>
    </row>
    <row r="741" spans="1:11" x14ac:dyDescent="0.45">
      <c r="A741" s="331" t="s">
        <v>453</v>
      </c>
      <c r="B741" s="331" t="s">
        <v>453</v>
      </c>
      <c r="C741" s="331" t="s">
        <v>453</v>
      </c>
      <c r="D741" s="331" t="s">
        <v>453</v>
      </c>
      <c r="E741" s="331" t="s">
        <v>453</v>
      </c>
      <c r="F741" s="331" t="str" cm="1">
        <f t="array" aca="1" ref="F741" ca="1">IF($B741="","",IFERROR(INDEX(INDIRECT("vd_emp_"&amp;$A741&amp;"_"&amp;F$1&amp;"_tab"),$B741+1,$C741+1)*IF($A741=2020,1,INDEX(INDIRECT("vd_ml_"&amp;$A741&amp;"_"&amp;F$1&amp;"_tab"),$B741+1,$C741+1)),0))</f>
        <v/>
      </c>
      <c r="G741" s="331" t="str" cm="1">
        <f t="array" aca="1" ref="G741" ca="1">IF($B741="","",IFERROR(INDEX(INDIRECT("vd_emp_"&amp;$A741&amp;"_"&amp;G$1&amp;"_tab"),$B741+1,$C741+1)*IF($A741=2020,1,INDEX(INDIRECT("vd_ml_"&amp;$A741&amp;"_"&amp;G$1&amp;"_tab"),$B741+1,$C741+1)),0))</f>
        <v/>
      </c>
      <c r="H741" s="331" t="str" cm="1">
        <f t="array" aca="1" ref="H741" ca="1">IF($B741="","",IFERROR(INDEX(INDIRECT("vd_emp_"&amp;$A741&amp;"_"&amp;H$1&amp;"_tab"),$B741+1,$C741+1)*IF($A741=2020,1,INDEX(INDIRECT("vd_ml_"&amp;$A741&amp;"_"&amp;H$1&amp;"_tab"),$B741+1,$C741+1)),0))</f>
        <v/>
      </c>
      <c r="I741" s="331" t="str">
        <f ca="1"/>
        <v/>
      </c>
      <c r="J741" s="331" t="str" cm="1">
        <f t="array" ref="J741">IF(A741="","",SUMPRODUCT(TRANSPOSE(F741:H741),pass_per_van_by_vptype)*2)</f>
        <v/>
      </c>
      <c r="K741" s="331" t="str" cm="1">
        <f t="array" ref="K741">IF(A741="","",SUMPRODUCT(TRANSPOSE(F741:H741),pass_per_van_by_vptype,rt_miles_avg_by_vanpool_type))</f>
        <v/>
      </c>
    </row>
    <row r="742" spans="1:11" x14ac:dyDescent="0.45">
      <c r="A742" s="331" t="s">
        <v>453</v>
      </c>
      <c r="B742" s="331" t="s">
        <v>453</v>
      </c>
      <c r="C742" s="331" t="s">
        <v>453</v>
      </c>
      <c r="D742" s="331" t="s">
        <v>453</v>
      </c>
      <c r="E742" s="331" t="s">
        <v>453</v>
      </c>
      <c r="F742" s="331" t="str" cm="1">
        <f t="array" aca="1" ref="F742" ca="1">IF($B742="","",IFERROR(INDEX(INDIRECT("vd_emp_"&amp;$A742&amp;"_"&amp;F$1&amp;"_tab"),$B742+1,$C742+1)*IF($A742=2020,1,INDEX(INDIRECT("vd_ml_"&amp;$A742&amp;"_"&amp;F$1&amp;"_tab"),$B742+1,$C742+1)),0))</f>
        <v/>
      </c>
      <c r="G742" s="331" t="str" cm="1">
        <f t="array" aca="1" ref="G742" ca="1">IF($B742="","",IFERROR(INDEX(INDIRECT("vd_emp_"&amp;$A742&amp;"_"&amp;G$1&amp;"_tab"),$B742+1,$C742+1)*IF($A742=2020,1,INDEX(INDIRECT("vd_ml_"&amp;$A742&amp;"_"&amp;G$1&amp;"_tab"),$B742+1,$C742+1)),0))</f>
        <v/>
      </c>
      <c r="H742" s="331" t="str" cm="1">
        <f t="array" aca="1" ref="H742" ca="1">IF($B742="","",IFERROR(INDEX(INDIRECT("vd_emp_"&amp;$A742&amp;"_"&amp;H$1&amp;"_tab"),$B742+1,$C742+1)*IF($A742=2020,1,INDEX(INDIRECT("vd_ml_"&amp;$A742&amp;"_"&amp;H$1&amp;"_tab"),$B742+1,$C742+1)),0))</f>
        <v/>
      </c>
      <c r="I742" s="331" t="str">
        <f ca="1"/>
        <v/>
      </c>
      <c r="J742" s="331" t="str" cm="1">
        <f t="array" ref="J742">IF(A742="","",SUMPRODUCT(TRANSPOSE(F742:H742),pass_per_van_by_vptype)*2)</f>
        <v/>
      </c>
      <c r="K742" s="331" t="str" cm="1">
        <f t="array" ref="K742">IF(A742="","",SUMPRODUCT(TRANSPOSE(F742:H742),pass_per_van_by_vptype,rt_miles_avg_by_vanpool_type))</f>
        <v/>
      </c>
    </row>
    <row r="743" spans="1:11" x14ac:dyDescent="0.45">
      <c r="A743" s="331" t="s">
        <v>453</v>
      </c>
      <c r="B743" s="331" t="s">
        <v>453</v>
      </c>
      <c r="C743" s="331" t="s">
        <v>453</v>
      </c>
      <c r="D743" s="331" t="s">
        <v>453</v>
      </c>
      <c r="E743" s="331" t="s">
        <v>453</v>
      </c>
      <c r="F743" s="331" t="str" cm="1">
        <f t="array" aca="1" ref="F743" ca="1">IF($B743="","",IFERROR(INDEX(INDIRECT("vd_emp_"&amp;$A743&amp;"_"&amp;F$1&amp;"_tab"),$B743+1,$C743+1)*IF($A743=2020,1,INDEX(INDIRECT("vd_ml_"&amp;$A743&amp;"_"&amp;F$1&amp;"_tab"),$B743+1,$C743+1)),0))</f>
        <v/>
      </c>
      <c r="G743" s="331" t="str" cm="1">
        <f t="array" aca="1" ref="G743" ca="1">IF($B743="","",IFERROR(INDEX(INDIRECT("vd_emp_"&amp;$A743&amp;"_"&amp;G$1&amp;"_tab"),$B743+1,$C743+1)*IF($A743=2020,1,INDEX(INDIRECT("vd_ml_"&amp;$A743&amp;"_"&amp;G$1&amp;"_tab"),$B743+1,$C743+1)),0))</f>
        <v/>
      </c>
      <c r="H743" s="331" t="str" cm="1">
        <f t="array" aca="1" ref="H743" ca="1">IF($B743="","",IFERROR(INDEX(INDIRECT("vd_emp_"&amp;$A743&amp;"_"&amp;H$1&amp;"_tab"),$B743+1,$C743+1)*IF($A743=2020,1,INDEX(INDIRECT("vd_ml_"&amp;$A743&amp;"_"&amp;H$1&amp;"_tab"),$B743+1,$C743+1)),0))</f>
        <v/>
      </c>
      <c r="I743" s="331" t="str">
        <f ca="1"/>
        <v/>
      </c>
      <c r="J743" s="331" t="str" cm="1">
        <f t="array" ref="J743">IF(A743="","",SUMPRODUCT(TRANSPOSE(F743:H743),pass_per_van_by_vptype)*2)</f>
        <v/>
      </c>
      <c r="K743" s="331" t="str" cm="1">
        <f t="array" ref="K743">IF(A743="","",SUMPRODUCT(TRANSPOSE(F743:H743),pass_per_van_by_vptype,rt_miles_avg_by_vanpool_type))</f>
        <v/>
      </c>
    </row>
    <row r="744" spans="1:11" x14ac:dyDescent="0.45">
      <c r="A744" s="331" t="s">
        <v>453</v>
      </c>
      <c r="B744" s="331" t="s">
        <v>453</v>
      </c>
      <c r="C744" s="331" t="s">
        <v>453</v>
      </c>
      <c r="D744" s="331" t="s">
        <v>453</v>
      </c>
      <c r="E744" s="331" t="s">
        <v>453</v>
      </c>
      <c r="F744" s="331" t="str" cm="1">
        <f t="array" aca="1" ref="F744" ca="1">IF($B744="","",IFERROR(INDEX(INDIRECT("vd_emp_"&amp;$A744&amp;"_"&amp;F$1&amp;"_tab"),$B744+1,$C744+1)*IF($A744=2020,1,INDEX(INDIRECT("vd_ml_"&amp;$A744&amp;"_"&amp;F$1&amp;"_tab"),$B744+1,$C744+1)),0))</f>
        <v/>
      </c>
      <c r="G744" s="331" t="str" cm="1">
        <f t="array" aca="1" ref="G744" ca="1">IF($B744="","",IFERROR(INDEX(INDIRECT("vd_emp_"&amp;$A744&amp;"_"&amp;G$1&amp;"_tab"),$B744+1,$C744+1)*IF($A744=2020,1,INDEX(INDIRECT("vd_ml_"&amp;$A744&amp;"_"&amp;G$1&amp;"_tab"),$B744+1,$C744+1)),0))</f>
        <v/>
      </c>
      <c r="H744" s="331" t="str" cm="1">
        <f t="array" aca="1" ref="H744" ca="1">IF($B744="","",IFERROR(INDEX(INDIRECT("vd_emp_"&amp;$A744&amp;"_"&amp;H$1&amp;"_tab"),$B744+1,$C744+1)*IF($A744=2020,1,INDEX(INDIRECT("vd_ml_"&amp;$A744&amp;"_"&amp;H$1&amp;"_tab"),$B744+1,$C744+1)),0))</f>
        <v/>
      </c>
      <c r="I744" s="331" t="str">
        <f ca="1"/>
        <v/>
      </c>
      <c r="J744" s="331" t="str" cm="1">
        <f t="array" ref="J744">IF(A744="","",SUMPRODUCT(TRANSPOSE(F744:H744),pass_per_van_by_vptype)*2)</f>
        <v/>
      </c>
      <c r="K744" s="331" t="str" cm="1">
        <f t="array" ref="K744">IF(A744="","",SUMPRODUCT(TRANSPOSE(F744:H744),pass_per_van_by_vptype,rt_miles_avg_by_vanpool_type))</f>
        <v/>
      </c>
    </row>
    <row r="745" spans="1:11" x14ac:dyDescent="0.45">
      <c r="A745" s="331" t="s">
        <v>453</v>
      </c>
      <c r="B745" s="331" t="s">
        <v>453</v>
      </c>
      <c r="C745" s="331" t="s">
        <v>453</v>
      </c>
      <c r="D745" s="331" t="s">
        <v>453</v>
      </c>
      <c r="E745" s="331" t="s">
        <v>453</v>
      </c>
      <c r="F745" s="331" t="str" cm="1">
        <f t="array" aca="1" ref="F745" ca="1">IF($B745="","",IFERROR(INDEX(INDIRECT("vd_emp_"&amp;$A745&amp;"_"&amp;F$1&amp;"_tab"),$B745+1,$C745+1)*IF($A745=2020,1,INDEX(INDIRECT("vd_ml_"&amp;$A745&amp;"_"&amp;F$1&amp;"_tab"),$B745+1,$C745+1)),0))</f>
        <v/>
      </c>
      <c r="G745" s="331" t="str" cm="1">
        <f t="array" aca="1" ref="G745" ca="1">IF($B745="","",IFERROR(INDEX(INDIRECT("vd_emp_"&amp;$A745&amp;"_"&amp;G$1&amp;"_tab"),$B745+1,$C745+1)*IF($A745=2020,1,INDEX(INDIRECT("vd_ml_"&amp;$A745&amp;"_"&amp;G$1&amp;"_tab"),$B745+1,$C745+1)),0))</f>
        <v/>
      </c>
      <c r="H745" s="331" t="str" cm="1">
        <f t="array" aca="1" ref="H745" ca="1">IF($B745="","",IFERROR(INDEX(INDIRECT("vd_emp_"&amp;$A745&amp;"_"&amp;H$1&amp;"_tab"),$B745+1,$C745+1)*IF($A745=2020,1,INDEX(INDIRECT("vd_ml_"&amp;$A745&amp;"_"&amp;H$1&amp;"_tab"),$B745+1,$C745+1)),0))</f>
        <v/>
      </c>
      <c r="I745" s="331" t="str">
        <f ca="1"/>
        <v/>
      </c>
      <c r="J745" s="331" t="str" cm="1">
        <f t="array" ref="J745">IF(A745="","",SUMPRODUCT(TRANSPOSE(F745:H745),pass_per_van_by_vptype)*2)</f>
        <v/>
      </c>
      <c r="K745" s="331" t="str" cm="1">
        <f t="array" ref="K745">IF(A745="","",SUMPRODUCT(TRANSPOSE(F745:H745),pass_per_van_by_vptype,rt_miles_avg_by_vanpool_type))</f>
        <v/>
      </c>
    </row>
    <row r="746" spans="1:11" x14ac:dyDescent="0.45">
      <c r="A746" s="331" t="s">
        <v>453</v>
      </c>
      <c r="B746" s="331" t="s">
        <v>453</v>
      </c>
      <c r="C746" s="331" t="s">
        <v>453</v>
      </c>
      <c r="D746" s="331" t="s">
        <v>453</v>
      </c>
      <c r="E746" s="331" t="s">
        <v>453</v>
      </c>
      <c r="F746" s="331" t="str" cm="1">
        <f t="array" aca="1" ref="F746" ca="1">IF($B746="","",IFERROR(INDEX(INDIRECT("vd_emp_"&amp;$A746&amp;"_"&amp;F$1&amp;"_tab"),$B746+1,$C746+1)*IF($A746=2020,1,INDEX(INDIRECT("vd_ml_"&amp;$A746&amp;"_"&amp;F$1&amp;"_tab"),$B746+1,$C746+1)),0))</f>
        <v/>
      </c>
      <c r="G746" s="331" t="str" cm="1">
        <f t="array" aca="1" ref="G746" ca="1">IF($B746="","",IFERROR(INDEX(INDIRECT("vd_emp_"&amp;$A746&amp;"_"&amp;G$1&amp;"_tab"),$B746+1,$C746+1)*IF($A746=2020,1,INDEX(INDIRECT("vd_ml_"&amp;$A746&amp;"_"&amp;G$1&amp;"_tab"),$B746+1,$C746+1)),0))</f>
        <v/>
      </c>
      <c r="H746" s="331" t="str" cm="1">
        <f t="array" aca="1" ref="H746" ca="1">IF($B746="","",IFERROR(INDEX(INDIRECT("vd_emp_"&amp;$A746&amp;"_"&amp;H$1&amp;"_tab"),$B746+1,$C746+1)*IF($A746=2020,1,INDEX(INDIRECT("vd_ml_"&amp;$A746&amp;"_"&amp;H$1&amp;"_tab"),$B746+1,$C746+1)),0))</f>
        <v/>
      </c>
      <c r="I746" s="331" t="str">
        <f ca="1"/>
        <v/>
      </c>
      <c r="J746" s="331" t="str" cm="1">
        <f t="array" ref="J746">IF(A746="","",SUMPRODUCT(TRANSPOSE(F746:H746),pass_per_van_by_vptype)*2)</f>
        <v/>
      </c>
      <c r="K746" s="331" t="str" cm="1">
        <f t="array" ref="K746">IF(A746="","",SUMPRODUCT(TRANSPOSE(F746:H746),pass_per_van_by_vptype,rt_miles_avg_by_vanpool_type))</f>
        <v/>
      </c>
    </row>
    <row r="747" spans="1:11" x14ac:dyDescent="0.45">
      <c r="A747" s="331" t="s">
        <v>453</v>
      </c>
      <c r="B747" s="331" t="s">
        <v>453</v>
      </c>
      <c r="C747" s="331" t="s">
        <v>453</v>
      </c>
      <c r="D747" s="331" t="s">
        <v>453</v>
      </c>
      <c r="E747" s="331" t="s">
        <v>453</v>
      </c>
      <c r="F747" s="331" t="str" cm="1">
        <f t="array" aca="1" ref="F747" ca="1">IF($B747="","",IFERROR(INDEX(INDIRECT("vd_emp_"&amp;$A747&amp;"_"&amp;F$1&amp;"_tab"),$B747+1,$C747+1)*IF($A747=2020,1,INDEX(INDIRECT("vd_ml_"&amp;$A747&amp;"_"&amp;F$1&amp;"_tab"),$B747+1,$C747+1)),0))</f>
        <v/>
      </c>
      <c r="G747" s="331" t="str" cm="1">
        <f t="array" aca="1" ref="G747" ca="1">IF($B747="","",IFERROR(INDEX(INDIRECT("vd_emp_"&amp;$A747&amp;"_"&amp;G$1&amp;"_tab"),$B747+1,$C747+1)*IF($A747=2020,1,INDEX(INDIRECT("vd_ml_"&amp;$A747&amp;"_"&amp;G$1&amp;"_tab"),$B747+1,$C747+1)),0))</f>
        <v/>
      </c>
      <c r="H747" s="331" t="str" cm="1">
        <f t="array" aca="1" ref="H747" ca="1">IF($B747="","",IFERROR(INDEX(INDIRECT("vd_emp_"&amp;$A747&amp;"_"&amp;H$1&amp;"_tab"),$B747+1,$C747+1)*IF($A747=2020,1,INDEX(INDIRECT("vd_ml_"&amp;$A747&amp;"_"&amp;H$1&amp;"_tab"),$B747+1,$C747+1)),0))</f>
        <v/>
      </c>
      <c r="I747" s="331" t="str">
        <f ca="1"/>
        <v/>
      </c>
      <c r="J747" s="331" t="str" cm="1">
        <f t="array" ref="J747">IF(A747="","",SUMPRODUCT(TRANSPOSE(F747:H747),pass_per_van_by_vptype)*2)</f>
        <v/>
      </c>
      <c r="K747" s="331" t="str" cm="1">
        <f t="array" ref="K747">IF(A747="","",SUMPRODUCT(TRANSPOSE(F747:H747),pass_per_van_by_vptype,rt_miles_avg_by_vanpool_type))</f>
        <v/>
      </c>
    </row>
    <row r="748" spans="1:11" x14ac:dyDescent="0.45">
      <c r="A748" s="331" t="s">
        <v>453</v>
      </c>
      <c r="B748" s="331" t="s">
        <v>453</v>
      </c>
      <c r="C748" s="331" t="s">
        <v>453</v>
      </c>
      <c r="D748" s="331" t="s">
        <v>453</v>
      </c>
      <c r="E748" s="331" t="s">
        <v>453</v>
      </c>
      <c r="F748" s="331" t="str" cm="1">
        <f t="array" aca="1" ref="F748" ca="1">IF($B748="","",IFERROR(INDEX(INDIRECT("vd_emp_"&amp;$A748&amp;"_"&amp;F$1&amp;"_tab"),$B748+1,$C748+1)*IF($A748=2020,1,INDEX(INDIRECT("vd_ml_"&amp;$A748&amp;"_"&amp;F$1&amp;"_tab"),$B748+1,$C748+1)),0))</f>
        <v/>
      </c>
      <c r="G748" s="331" t="str" cm="1">
        <f t="array" aca="1" ref="G748" ca="1">IF($B748="","",IFERROR(INDEX(INDIRECT("vd_emp_"&amp;$A748&amp;"_"&amp;G$1&amp;"_tab"),$B748+1,$C748+1)*IF($A748=2020,1,INDEX(INDIRECT("vd_ml_"&amp;$A748&amp;"_"&amp;G$1&amp;"_tab"),$B748+1,$C748+1)),0))</f>
        <v/>
      </c>
      <c r="H748" s="331" t="str" cm="1">
        <f t="array" aca="1" ref="H748" ca="1">IF($B748="","",IFERROR(INDEX(INDIRECT("vd_emp_"&amp;$A748&amp;"_"&amp;H$1&amp;"_tab"),$B748+1,$C748+1)*IF($A748=2020,1,INDEX(INDIRECT("vd_ml_"&amp;$A748&amp;"_"&amp;H$1&amp;"_tab"),$B748+1,$C748+1)),0))</f>
        <v/>
      </c>
      <c r="I748" s="331" t="str">
        <f ca="1"/>
        <v/>
      </c>
      <c r="J748" s="331" t="str" cm="1">
        <f t="array" ref="J748">IF(A748="","",SUMPRODUCT(TRANSPOSE(F748:H748),pass_per_van_by_vptype)*2)</f>
        <v/>
      </c>
      <c r="K748" s="331" t="str" cm="1">
        <f t="array" ref="K748">IF(A748="","",SUMPRODUCT(TRANSPOSE(F748:H748),pass_per_van_by_vptype,rt_miles_avg_by_vanpool_type))</f>
        <v/>
      </c>
    </row>
    <row r="749" spans="1:11" x14ac:dyDescent="0.45">
      <c r="A749" s="331" t="s">
        <v>453</v>
      </c>
      <c r="B749" s="331" t="s">
        <v>453</v>
      </c>
      <c r="C749" s="331" t="s">
        <v>453</v>
      </c>
      <c r="D749" s="331" t="s">
        <v>453</v>
      </c>
      <c r="E749" s="331" t="s">
        <v>453</v>
      </c>
      <c r="F749" s="331" t="str" cm="1">
        <f t="array" aca="1" ref="F749" ca="1">IF($B749="","",IFERROR(INDEX(INDIRECT("vd_emp_"&amp;$A749&amp;"_"&amp;F$1&amp;"_tab"),$B749+1,$C749+1)*IF($A749=2020,1,INDEX(INDIRECT("vd_ml_"&amp;$A749&amp;"_"&amp;F$1&amp;"_tab"),$B749+1,$C749+1)),0))</f>
        <v/>
      </c>
      <c r="G749" s="331" t="str" cm="1">
        <f t="array" aca="1" ref="G749" ca="1">IF($B749="","",IFERROR(INDEX(INDIRECT("vd_emp_"&amp;$A749&amp;"_"&amp;G$1&amp;"_tab"),$B749+1,$C749+1)*IF($A749=2020,1,INDEX(INDIRECT("vd_ml_"&amp;$A749&amp;"_"&amp;G$1&amp;"_tab"),$B749+1,$C749+1)),0))</f>
        <v/>
      </c>
      <c r="H749" s="331" t="str" cm="1">
        <f t="array" aca="1" ref="H749" ca="1">IF($B749="","",IFERROR(INDEX(INDIRECT("vd_emp_"&amp;$A749&amp;"_"&amp;H$1&amp;"_tab"),$B749+1,$C749+1)*IF($A749=2020,1,INDEX(INDIRECT("vd_ml_"&amp;$A749&amp;"_"&amp;H$1&amp;"_tab"),$B749+1,$C749+1)),0))</f>
        <v/>
      </c>
      <c r="I749" s="331" t="str">
        <f ca="1"/>
        <v/>
      </c>
      <c r="J749" s="331" t="str" cm="1">
        <f t="array" ref="J749">IF(A749="","",SUMPRODUCT(TRANSPOSE(F749:H749),pass_per_van_by_vptype)*2)</f>
        <v/>
      </c>
      <c r="K749" s="331" t="str" cm="1">
        <f t="array" ref="K749">IF(A749="","",SUMPRODUCT(TRANSPOSE(F749:H749),pass_per_van_by_vptype,rt_miles_avg_by_vanpool_type))</f>
        <v/>
      </c>
    </row>
    <row r="750" spans="1:11" x14ac:dyDescent="0.45">
      <c r="A750" s="331" t="s">
        <v>453</v>
      </c>
      <c r="B750" s="331" t="s">
        <v>453</v>
      </c>
      <c r="C750" s="331" t="s">
        <v>453</v>
      </c>
      <c r="D750" s="331" t="s">
        <v>453</v>
      </c>
      <c r="E750" s="331" t="s">
        <v>453</v>
      </c>
      <c r="F750" s="331" t="str" cm="1">
        <f t="array" aca="1" ref="F750" ca="1">IF($B750="","",IFERROR(INDEX(INDIRECT("vd_emp_"&amp;$A750&amp;"_"&amp;F$1&amp;"_tab"),$B750+1,$C750+1)*IF($A750=2020,1,INDEX(INDIRECT("vd_ml_"&amp;$A750&amp;"_"&amp;F$1&amp;"_tab"),$B750+1,$C750+1)),0))</f>
        <v/>
      </c>
      <c r="G750" s="331" t="str" cm="1">
        <f t="array" aca="1" ref="G750" ca="1">IF($B750="","",IFERROR(INDEX(INDIRECT("vd_emp_"&amp;$A750&amp;"_"&amp;G$1&amp;"_tab"),$B750+1,$C750+1)*IF($A750=2020,1,INDEX(INDIRECT("vd_ml_"&amp;$A750&amp;"_"&amp;G$1&amp;"_tab"),$B750+1,$C750+1)),0))</f>
        <v/>
      </c>
      <c r="H750" s="331" t="str" cm="1">
        <f t="array" aca="1" ref="H750" ca="1">IF($B750="","",IFERROR(INDEX(INDIRECT("vd_emp_"&amp;$A750&amp;"_"&amp;H$1&amp;"_tab"),$B750+1,$C750+1)*IF($A750=2020,1,INDEX(INDIRECT("vd_ml_"&amp;$A750&amp;"_"&amp;H$1&amp;"_tab"),$B750+1,$C750+1)),0))</f>
        <v/>
      </c>
      <c r="I750" s="331" t="str">
        <f ca="1"/>
        <v/>
      </c>
      <c r="J750" s="331" t="str" cm="1">
        <f t="array" ref="J750">IF(A750="","",SUMPRODUCT(TRANSPOSE(F750:H750),pass_per_van_by_vptype)*2)</f>
        <v/>
      </c>
      <c r="K750" s="331" t="str" cm="1">
        <f t="array" ref="K750">IF(A750="","",SUMPRODUCT(TRANSPOSE(F750:H750),pass_per_van_by_vptype,rt_miles_avg_by_vanpool_type))</f>
        <v/>
      </c>
    </row>
    <row r="751" spans="1:11" x14ac:dyDescent="0.45">
      <c r="A751" s="331" t="s">
        <v>453</v>
      </c>
      <c r="B751" s="331" t="s">
        <v>453</v>
      </c>
      <c r="C751" s="331" t="s">
        <v>453</v>
      </c>
      <c r="D751" s="331" t="s">
        <v>453</v>
      </c>
      <c r="E751" s="331" t="s">
        <v>453</v>
      </c>
      <c r="F751" s="331" t="str" cm="1">
        <f t="array" aca="1" ref="F751" ca="1">IF($B751="","",IFERROR(INDEX(INDIRECT("vd_emp_"&amp;$A751&amp;"_"&amp;F$1&amp;"_tab"),$B751+1,$C751+1)*IF($A751=2020,1,INDEX(INDIRECT("vd_ml_"&amp;$A751&amp;"_"&amp;F$1&amp;"_tab"),$B751+1,$C751+1)),0))</f>
        <v/>
      </c>
      <c r="G751" s="331" t="str" cm="1">
        <f t="array" aca="1" ref="G751" ca="1">IF($B751="","",IFERROR(INDEX(INDIRECT("vd_emp_"&amp;$A751&amp;"_"&amp;G$1&amp;"_tab"),$B751+1,$C751+1)*IF($A751=2020,1,INDEX(INDIRECT("vd_ml_"&amp;$A751&amp;"_"&amp;G$1&amp;"_tab"),$B751+1,$C751+1)),0))</f>
        <v/>
      </c>
      <c r="H751" s="331" t="str" cm="1">
        <f t="array" aca="1" ref="H751" ca="1">IF($B751="","",IFERROR(INDEX(INDIRECT("vd_emp_"&amp;$A751&amp;"_"&amp;H$1&amp;"_tab"),$B751+1,$C751+1)*IF($A751=2020,1,INDEX(INDIRECT("vd_ml_"&amp;$A751&amp;"_"&amp;H$1&amp;"_tab"),$B751+1,$C751+1)),0))</f>
        <v/>
      </c>
      <c r="I751" s="331" t="str">
        <f ca="1"/>
        <v/>
      </c>
      <c r="J751" s="331" t="str" cm="1">
        <f t="array" ref="J751">IF(A751="","",SUMPRODUCT(TRANSPOSE(F751:H751),pass_per_van_by_vptype)*2)</f>
        <v/>
      </c>
      <c r="K751" s="331" t="str" cm="1">
        <f t="array" ref="K751">IF(A751="","",SUMPRODUCT(TRANSPOSE(F751:H751),pass_per_van_by_vptype,rt_miles_avg_by_vanpool_type))</f>
        <v/>
      </c>
    </row>
    <row r="752" spans="1:11" x14ac:dyDescent="0.45">
      <c r="A752" s="331" t="s">
        <v>453</v>
      </c>
      <c r="B752" s="331" t="s">
        <v>453</v>
      </c>
      <c r="C752" s="331" t="s">
        <v>453</v>
      </c>
      <c r="D752" s="331" t="s">
        <v>453</v>
      </c>
      <c r="E752" s="331" t="s">
        <v>453</v>
      </c>
      <c r="F752" s="331" t="str" cm="1">
        <f t="array" aca="1" ref="F752" ca="1">IF($B752="","",IFERROR(INDEX(INDIRECT("vd_emp_"&amp;$A752&amp;"_"&amp;F$1&amp;"_tab"),$B752+1,$C752+1)*IF($A752=2020,1,INDEX(INDIRECT("vd_ml_"&amp;$A752&amp;"_"&amp;F$1&amp;"_tab"),$B752+1,$C752+1)),0))</f>
        <v/>
      </c>
      <c r="G752" s="331" t="str" cm="1">
        <f t="array" aca="1" ref="G752" ca="1">IF($B752="","",IFERROR(INDEX(INDIRECT("vd_emp_"&amp;$A752&amp;"_"&amp;G$1&amp;"_tab"),$B752+1,$C752+1)*IF($A752=2020,1,INDEX(INDIRECT("vd_ml_"&amp;$A752&amp;"_"&amp;G$1&amp;"_tab"),$B752+1,$C752+1)),0))</f>
        <v/>
      </c>
      <c r="H752" s="331" t="str" cm="1">
        <f t="array" aca="1" ref="H752" ca="1">IF($B752="","",IFERROR(INDEX(INDIRECT("vd_emp_"&amp;$A752&amp;"_"&amp;H$1&amp;"_tab"),$B752+1,$C752+1)*IF($A752=2020,1,INDEX(INDIRECT("vd_ml_"&amp;$A752&amp;"_"&amp;H$1&amp;"_tab"),$B752+1,$C752+1)),0))</f>
        <v/>
      </c>
      <c r="I752" s="331" t="str">
        <f ca="1"/>
        <v/>
      </c>
      <c r="J752" s="331" t="str" cm="1">
        <f t="array" ref="J752">IF(A752="","",SUMPRODUCT(TRANSPOSE(F752:H752),pass_per_van_by_vptype)*2)</f>
        <v/>
      </c>
      <c r="K752" s="331" t="str" cm="1">
        <f t="array" ref="K752">IF(A752="","",SUMPRODUCT(TRANSPOSE(F752:H752),pass_per_van_by_vptype,rt_miles_avg_by_vanpool_type))</f>
        <v/>
      </c>
    </row>
    <row r="753" spans="1:11" x14ac:dyDescent="0.45">
      <c r="A753" s="331" t="s">
        <v>453</v>
      </c>
      <c r="B753" s="331" t="s">
        <v>453</v>
      </c>
      <c r="C753" s="331" t="s">
        <v>453</v>
      </c>
      <c r="D753" s="331" t="s">
        <v>453</v>
      </c>
      <c r="E753" s="331" t="s">
        <v>453</v>
      </c>
      <c r="F753" s="331" t="str" cm="1">
        <f t="array" aca="1" ref="F753" ca="1">IF($B753="","",IFERROR(INDEX(INDIRECT("vd_emp_"&amp;$A753&amp;"_"&amp;F$1&amp;"_tab"),$B753+1,$C753+1)*IF($A753=2020,1,INDEX(INDIRECT("vd_ml_"&amp;$A753&amp;"_"&amp;F$1&amp;"_tab"),$B753+1,$C753+1)),0))</f>
        <v/>
      </c>
      <c r="G753" s="331" t="str" cm="1">
        <f t="array" aca="1" ref="G753" ca="1">IF($B753="","",IFERROR(INDEX(INDIRECT("vd_emp_"&amp;$A753&amp;"_"&amp;G$1&amp;"_tab"),$B753+1,$C753+1)*IF($A753=2020,1,INDEX(INDIRECT("vd_ml_"&amp;$A753&amp;"_"&amp;G$1&amp;"_tab"),$B753+1,$C753+1)),0))</f>
        <v/>
      </c>
      <c r="H753" s="331" t="str" cm="1">
        <f t="array" aca="1" ref="H753" ca="1">IF($B753="","",IFERROR(INDEX(INDIRECT("vd_emp_"&amp;$A753&amp;"_"&amp;H$1&amp;"_tab"),$B753+1,$C753+1)*IF($A753=2020,1,INDEX(INDIRECT("vd_ml_"&amp;$A753&amp;"_"&amp;H$1&amp;"_tab"),$B753+1,$C753+1)),0))</f>
        <v/>
      </c>
      <c r="I753" s="331" t="str">
        <f ca="1"/>
        <v/>
      </c>
      <c r="J753" s="331" t="str" cm="1">
        <f t="array" ref="J753">IF(A753="","",SUMPRODUCT(TRANSPOSE(F753:H753),pass_per_van_by_vptype)*2)</f>
        <v/>
      </c>
      <c r="K753" s="331" t="str" cm="1">
        <f t="array" ref="K753">IF(A753="","",SUMPRODUCT(TRANSPOSE(F753:H753),pass_per_van_by_vptype,rt_miles_avg_by_vanpool_type))</f>
        <v/>
      </c>
    </row>
    <row r="754" spans="1:11" x14ac:dyDescent="0.45">
      <c r="A754" s="331" t="s">
        <v>453</v>
      </c>
      <c r="B754" s="331" t="s">
        <v>453</v>
      </c>
      <c r="C754" s="331" t="s">
        <v>453</v>
      </c>
      <c r="D754" s="331" t="s">
        <v>453</v>
      </c>
      <c r="E754" s="331" t="s">
        <v>453</v>
      </c>
      <c r="F754" s="331" t="str" cm="1">
        <f t="array" aca="1" ref="F754" ca="1">IF($B754="","",IFERROR(INDEX(INDIRECT("vd_emp_"&amp;$A754&amp;"_"&amp;F$1&amp;"_tab"),$B754+1,$C754+1)*IF($A754=2020,1,INDEX(INDIRECT("vd_ml_"&amp;$A754&amp;"_"&amp;F$1&amp;"_tab"),$B754+1,$C754+1)),0))</f>
        <v/>
      </c>
      <c r="G754" s="331" t="str" cm="1">
        <f t="array" aca="1" ref="G754" ca="1">IF($B754="","",IFERROR(INDEX(INDIRECT("vd_emp_"&amp;$A754&amp;"_"&amp;G$1&amp;"_tab"),$B754+1,$C754+1)*IF($A754=2020,1,INDEX(INDIRECT("vd_ml_"&amp;$A754&amp;"_"&amp;G$1&amp;"_tab"),$B754+1,$C754+1)),0))</f>
        <v/>
      </c>
      <c r="H754" s="331" t="str" cm="1">
        <f t="array" aca="1" ref="H754" ca="1">IF($B754="","",IFERROR(INDEX(INDIRECT("vd_emp_"&amp;$A754&amp;"_"&amp;H$1&amp;"_tab"),$B754+1,$C754+1)*IF($A754=2020,1,INDEX(INDIRECT("vd_ml_"&amp;$A754&amp;"_"&amp;H$1&amp;"_tab"),$B754+1,$C754+1)),0))</f>
        <v/>
      </c>
      <c r="I754" s="331" t="str">
        <f ca="1"/>
        <v/>
      </c>
      <c r="J754" s="331" t="str" cm="1">
        <f t="array" ref="J754">IF(A754="","",SUMPRODUCT(TRANSPOSE(F754:H754),pass_per_van_by_vptype)*2)</f>
        <v/>
      </c>
      <c r="K754" s="331" t="str" cm="1">
        <f t="array" ref="K754">IF(A754="","",SUMPRODUCT(TRANSPOSE(F754:H754),pass_per_van_by_vptype,rt_miles_avg_by_vanpool_type))</f>
        <v/>
      </c>
    </row>
    <row r="755" spans="1:11" x14ac:dyDescent="0.45">
      <c r="A755" s="331" t="s">
        <v>453</v>
      </c>
      <c r="B755" s="331" t="s">
        <v>453</v>
      </c>
      <c r="C755" s="331" t="s">
        <v>453</v>
      </c>
      <c r="D755" s="331" t="s">
        <v>453</v>
      </c>
      <c r="E755" s="331" t="s">
        <v>453</v>
      </c>
      <c r="F755" s="331" t="str" cm="1">
        <f t="array" aca="1" ref="F755" ca="1">IF($B755="","",IFERROR(INDEX(INDIRECT("vd_emp_"&amp;$A755&amp;"_"&amp;F$1&amp;"_tab"),$B755+1,$C755+1)*IF($A755=2020,1,INDEX(INDIRECT("vd_ml_"&amp;$A755&amp;"_"&amp;F$1&amp;"_tab"),$B755+1,$C755+1)),0))</f>
        <v/>
      </c>
      <c r="G755" s="331" t="str" cm="1">
        <f t="array" aca="1" ref="G755" ca="1">IF($B755="","",IFERROR(INDEX(INDIRECT("vd_emp_"&amp;$A755&amp;"_"&amp;G$1&amp;"_tab"),$B755+1,$C755+1)*IF($A755=2020,1,INDEX(INDIRECT("vd_ml_"&amp;$A755&amp;"_"&amp;G$1&amp;"_tab"),$B755+1,$C755+1)),0))</f>
        <v/>
      </c>
      <c r="H755" s="331" t="str" cm="1">
        <f t="array" aca="1" ref="H755" ca="1">IF($B755="","",IFERROR(INDEX(INDIRECT("vd_emp_"&amp;$A755&amp;"_"&amp;H$1&amp;"_tab"),$B755+1,$C755+1)*IF($A755=2020,1,INDEX(INDIRECT("vd_ml_"&amp;$A755&amp;"_"&amp;H$1&amp;"_tab"),$B755+1,$C755+1)),0))</f>
        <v/>
      </c>
      <c r="I755" s="331" t="str">
        <f ca="1"/>
        <v/>
      </c>
      <c r="J755" s="331" t="str" cm="1">
        <f t="array" ref="J755">IF(A755="","",SUMPRODUCT(TRANSPOSE(F755:H755),pass_per_van_by_vptype)*2)</f>
        <v/>
      </c>
      <c r="K755" s="331" t="str" cm="1">
        <f t="array" ref="K755">IF(A755="","",SUMPRODUCT(TRANSPOSE(F755:H755),pass_per_van_by_vptype,rt_miles_avg_by_vanpool_type))</f>
        <v/>
      </c>
    </row>
    <row r="756" spans="1:11" x14ac:dyDescent="0.45">
      <c r="A756" s="331" t="s">
        <v>453</v>
      </c>
      <c r="B756" s="331" t="s">
        <v>453</v>
      </c>
      <c r="C756" s="331" t="s">
        <v>453</v>
      </c>
      <c r="D756" s="331" t="s">
        <v>453</v>
      </c>
      <c r="E756" s="331" t="s">
        <v>453</v>
      </c>
      <c r="F756" s="331" t="str" cm="1">
        <f t="array" aca="1" ref="F756" ca="1">IF($B756="","",IFERROR(INDEX(INDIRECT("vd_emp_"&amp;$A756&amp;"_"&amp;F$1&amp;"_tab"),$B756+1,$C756+1)*IF($A756=2020,1,INDEX(INDIRECT("vd_ml_"&amp;$A756&amp;"_"&amp;F$1&amp;"_tab"),$B756+1,$C756+1)),0))</f>
        <v/>
      </c>
      <c r="G756" s="331" t="str" cm="1">
        <f t="array" aca="1" ref="G756" ca="1">IF($B756="","",IFERROR(INDEX(INDIRECT("vd_emp_"&amp;$A756&amp;"_"&amp;G$1&amp;"_tab"),$B756+1,$C756+1)*IF($A756=2020,1,INDEX(INDIRECT("vd_ml_"&amp;$A756&amp;"_"&amp;G$1&amp;"_tab"),$B756+1,$C756+1)),0))</f>
        <v/>
      </c>
      <c r="H756" s="331" t="str" cm="1">
        <f t="array" aca="1" ref="H756" ca="1">IF($B756="","",IFERROR(INDEX(INDIRECT("vd_emp_"&amp;$A756&amp;"_"&amp;H$1&amp;"_tab"),$B756+1,$C756+1)*IF($A756=2020,1,INDEX(INDIRECT("vd_ml_"&amp;$A756&amp;"_"&amp;H$1&amp;"_tab"),$B756+1,$C756+1)),0))</f>
        <v/>
      </c>
      <c r="I756" s="331" t="str">
        <f ca="1"/>
        <v/>
      </c>
      <c r="J756" s="331" t="str" cm="1">
        <f t="array" ref="J756">IF(A756="","",SUMPRODUCT(TRANSPOSE(F756:H756),pass_per_van_by_vptype)*2)</f>
        <v/>
      </c>
      <c r="K756" s="331" t="str" cm="1">
        <f t="array" ref="K756">IF(A756="","",SUMPRODUCT(TRANSPOSE(F756:H756),pass_per_van_by_vptype,rt_miles_avg_by_vanpool_type))</f>
        <v/>
      </c>
    </row>
    <row r="757" spans="1:11" x14ac:dyDescent="0.45">
      <c r="A757" s="331" t="s">
        <v>453</v>
      </c>
      <c r="B757" s="331" t="s">
        <v>453</v>
      </c>
      <c r="C757" s="331" t="s">
        <v>453</v>
      </c>
      <c r="D757" s="331" t="s">
        <v>453</v>
      </c>
      <c r="E757" s="331" t="s">
        <v>453</v>
      </c>
      <c r="F757" s="331" t="str" cm="1">
        <f t="array" aca="1" ref="F757" ca="1">IF($B757="","",IFERROR(INDEX(INDIRECT("vd_emp_"&amp;$A757&amp;"_"&amp;F$1&amp;"_tab"),$B757+1,$C757+1)*IF($A757=2020,1,INDEX(INDIRECT("vd_ml_"&amp;$A757&amp;"_"&amp;F$1&amp;"_tab"),$B757+1,$C757+1)),0))</f>
        <v/>
      </c>
      <c r="G757" s="331" t="str" cm="1">
        <f t="array" aca="1" ref="G757" ca="1">IF($B757="","",IFERROR(INDEX(INDIRECT("vd_emp_"&amp;$A757&amp;"_"&amp;G$1&amp;"_tab"),$B757+1,$C757+1)*IF($A757=2020,1,INDEX(INDIRECT("vd_ml_"&amp;$A757&amp;"_"&amp;G$1&amp;"_tab"),$B757+1,$C757+1)),0))</f>
        <v/>
      </c>
      <c r="H757" s="331" t="str" cm="1">
        <f t="array" aca="1" ref="H757" ca="1">IF($B757="","",IFERROR(INDEX(INDIRECT("vd_emp_"&amp;$A757&amp;"_"&amp;H$1&amp;"_tab"),$B757+1,$C757+1)*IF($A757=2020,1,INDEX(INDIRECT("vd_ml_"&amp;$A757&amp;"_"&amp;H$1&amp;"_tab"),$B757+1,$C757+1)),0))</f>
        <v/>
      </c>
      <c r="I757" s="331" t="str">
        <f ca="1"/>
        <v/>
      </c>
      <c r="J757" s="331" t="str" cm="1">
        <f t="array" ref="J757">IF(A757="","",SUMPRODUCT(TRANSPOSE(F757:H757),pass_per_van_by_vptype)*2)</f>
        <v/>
      </c>
      <c r="K757" s="331" t="str" cm="1">
        <f t="array" ref="K757">IF(A757="","",SUMPRODUCT(TRANSPOSE(F757:H757),pass_per_van_by_vptype,rt_miles_avg_by_vanpool_type))</f>
        <v/>
      </c>
    </row>
    <row r="758" spans="1:11" x14ac:dyDescent="0.45">
      <c r="A758" s="331" t="s">
        <v>453</v>
      </c>
      <c r="B758" s="331" t="s">
        <v>453</v>
      </c>
      <c r="C758" s="331" t="s">
        <v>453</v>
      </c>
      <c r="D758" s="331" t="s">
        <v>453</v>
      </c>
      <c r="E758" s="331" t="s">
        <v>453</v>
      </c>
      <c r="F758" s="331" t="str" cm="1">
        <f t="array" aca="1" ref="F758" ca="1">IF($B758="","",IFERROR(INDEX(INDIRECT("vd_emp_"&amp;$A758&amp;"_"&amp;F$1&amp;"_tab"),$B758+1,$C758+1)*IF($A758=2020,1,INDEX(INDIRECT("vd_ml_"&amp;$A758&amp;"_"&amp;F$1&amp;"_tab"),$B758+1,$C758+1)),0))</f>
        <v/>
      </c>
      <c r="G758" s="331" t="str" cm="1">
        <f t="array" aca="1" ref="G758" ca="1">IF($B758="","",IFERROR(INDEX(INDIRECT("vd_emp_"&amp;$A758&amp;"_"&amp;G$1&amp;"_tab"),$B758+1,$C758+1)*IF($A758=2020,1,INDEX(INDIRECT("vd_ml_"&amp;$A758&amp;"_"&amp;G$1&amp;"_tab"),$B758+1,$C758+1)),0))</f>
        <v/>
      </c>
      <c r="H758" s="331" t="str" cm="1">
        <f t="array" aca="1" ref="H758" ca="1">IF($B758="","",IFERROR(INDEX(INDIRECT("vd_emp_"&amp;$A758&amp;"_"&amp;H$1&amp;"_tab"),$B758+1,$C758+1)*IF($A758=2020,1,INDEX(INDIRECT("vd_ml_"&amp;$A758&amp;"_"&amp;H$1&amp;"_tab"),$B758+1,$C758+1)),0))</f>
        <v/>
      </c>
      <c r="I758" s="331" t="str">
        <f ca="1"/>
        <v/>
      </c>
      <c r="J758" s="331" t="str" cm="1">
        <f t="array" ref="J758">IF(A758="","",SUMPRODUCT(TRANSPOSE(F758:H758),pass_per_van_by_vptype)*2)</f>
        <v/>
      </c>
      <c r="K758" s="331" t="str" cm="1">
        <f t="array" ref="K758">IF(A758="","",SUMPRODUCT(TRANSPOSE(F758:H758),pass_per_van_by_vptype,rt_miles_avg_by_vanpool_type))</f>
        <v/>
      </c>
    </row>
    <row r="759" spans="1:11" x14ac:dyDescent="0.45">
      <c r="A759" s="331" t="s">
        <v>453</v>
      </c>
      <c r="B759" s="331" t="s">
        <v>453</v>
      </c>
      <c r="C759" s="331" t="s">
        <v>453</v>
      </c>
      <c r="D759" s="331" t="s">
        <v>453</v>
      </c>
      <c r="E759" s="331" t="s">
        <v>453</v>
      </c>
      <c r="F759" s="331" t="str" cm="1">
        <f t="array" aca="1" ref="F759" ca="1">IF($B759="","",IFERROR(INDEX(INDIRECT("vd_emp_"&amp;$A759&amp;"_"&amp;F$1&amp;"_tab"),$B759+1,$C759+1)*IF($A759=2020,1,INDEX(INDIRECT("vd_ml_"&amp;$A759&amp;"_"&amp;F$1&amp;"_tab"),$B759+1,$C759+1)),0))</f>
        <v/>
      </c>
      <c r="G759" s="331" t="str" cm="1">
        <f t="array" aca="1" ref="G759" ca="1">IF($B759="","",IFERROR(INDEX(INDIRECT("vd_emp_"&amp;$A759&amp;"_"&amp;G$1&amp;"_tab"),$B759+1,$C759+1)*IF($A759=2020,1,INDEX(INDIRECT("vd_ml_"&amp;$A759&amp;"_"&amp;G$1&amp;"_tab"),$B759+1,$C759+1)),0))</f>
        <v/>
      </c>
      <c r="H759" s="331" t="str" cm="1">
        <f t="array" aca="1" ref="H759" ca="1">IF($B759="","",IFERROR(INDEX(INDIRECT("vd_emp_"&amp;$A759&amp;"_"&amp;H$1&amp;"_tab"),$B759+1,$C759+1)*IF($A759=2020,1,INDEX(INDIRECT("vd_ml_"&amp;$A759&amp;"_"&amp;H$1&amp;"_tab"),$B759+1,$C759+1)),0))</f>
        <v/>
      </c>
      <c r="I759" s="331" t="str">
        <f ca="1"/>
        <v/>
      </c>
      <c r="J759" s="331" t="str" cm="1">
        <f t="array" ref="J759">IF(A759="","",SUMPRODUCT(TRANSPOSE(F759:H759),pass_per_van_by_vptype)*2)</f>
        <v/>
      </c>
      <c r="K759" s="331" t="str" cm="1">
        <f t="array" ref="K759">IF(A759="","",SUMPRODUCT(TRANSPOSE(F759:H759),pass_per_van_by_vptype,rt_miles_avg_by_vanpool_type))</f>
        <v/>
      </c>
    </row>
    <row r="760" spans="1:11" x14ac:dyDescent="0.45">
      <c r="A760" s="331" t="s">
        <v>453</v>
      </c>
      <c r="B760" s="331" t="s">
        <v>453</v>
      </c>
      <c r="C760" s="331" t="s">
        <v>453</v>
      </c>
      <c r="D760" s="331" t="s">
        <v>453</v>
      </c>
      <c r="E760" s="331" t="s">
        <v>453</v>
      </c>
      <c r="F760" s="331" t="str" cm="1">
        <f t="array" aca="1" ref="F760" ca="1">IF($B760="","",IFERROR(INDEX(INDIRECT("vd_emp_"&amp;$A760&amp;"_"&amp;F$1&amp;"_tab"),$B760+1,$C760+1)*IF($A760=2020,1,INDEX(INDIRECT("vd_ml_"&amp;$A760&amp;"_"&amp;F$1&amp;"_tab"),$B760+1,$C760+1)),0))</f>
        <v/>
      </c>
      <c r="G760" s="331" t="str" cm="1">
        <f t="array" aca="1" ref="G760" ca="1">IF($B760="","",IFERROR(INDEX(INDIRECT("vd_emp_"&amp;$A760&amp;"_"&amp;G$1&amp;"_tab"),$B760+1,$C760+1)*IF($A760=2020,1,INDEX(INDIRECT("vd_ml_"&amp;$A760&amp;"_"&amp;G$1&amp;"_tab"),$B760+1,$C760+1)),0))</f>
        <v/>
      </c>
      <c r="H760" s="331" t="str" cm="1">
        <f t="array" aca="1" ref="H760" ca="1">IF($B760="","",IFERROR(INDEX(INDIRECT("vd_emp_"&amp;$A760&amp;"_"&amp;H$1&amp;"_tab"),$B760+1,$C760+1)*IF($A760=2020,1,INDEX(INDIRECT("vd_ml_"&amp;$A760&amp;"_"&amp;H$1&amp;"_tab"),$B760+1,$C760+1)),0))</f>
        <v/>
      </c>
      <c r="I760" s="331" t="str">
        <f ca="1"/>
        <v/>
      </c>
      <c r="J760" s="331" t="str" cm="1">
        <f t="array" ref="J760">IF(A760="","",SUMPRODUCT(TRANSPOSE(F760:H760),pass_per_van_by_vptype)*2)</f>
        <v/>
      </c>
      <c r="K760" s="331" t="str" cm="1">
        <f t="array" ref="K760">IF(A760="","",SUMPRODUCT(TRANSPOSE(F760:H760),pass_per_van_by_vptype,rt_miles_avg_by_vanpool_type))</f>
        <v/>
      </c>
    </row>
    <row r="761" spans="1:11" x14ac:dyDescent="0.45">
      <c r="A761" s="331" t="s">
        <v>453</v>
      </c>
      <c r="B761" s="331" t="s">
        <v>453</v>
      </c>
      <c r="C761" s="331" t="s">
        <v>453</v>
      </c>
      <c r="D761" s="331" t="s">
        <v>453</v>
      </c>
      <c r="E761" s="331" t="s">
        <v>453</v>
      </c>
      <c r="F761" s="331" t="str" cm="1">
        <f t="array" aca="1" ref="F761" ca="1">IF($B761="","",IFERROR(INDEX(INDIRECT("vd_emp_"&amp;$A761&amp;"_"&amp;F$1&amp;"_tab"),$B761+1,$C761+1)*IF($A761=2020,1,INDEX(INDIRECT("vd_ml_"&amp;$A761&amp;"_"&amp;F$1&amp;"_tab"),$B761+1,$C761+1)),0))</f>
        <v/>
      </c>
      <c r="G761" s="331" t="str" cm="1">
        <f t="array" aca="1" ref="G761" ca="1">IF($B761="","",IFERROR(INDEX(INDIRECT("vd_emp_"&amp;$A761&amp;"_"&amp;G$1&amp;"_tab"),$B761+1,$C761+1)*IF($A761=2020,1,INDEX(INDIRECT("vd_ml_"&amp;$A761&amp;"_"&amp;G$1&amp;"_tab"),$B761+1,$C761+1)),0))</f>
        <v/>
      </c>
      <c r="H761" s="331" t="str" cm="1">
        <f t="array" aca="1" ref="H761" ca="1">IF($B761="","",IFERROR(INDEX(INDIRECT("vd_emp_"&amp;$A761&amp;"_"&amp;H$1&amp;"_tab"),$B761+1,$C761+1)*IF($A761=2020,1,INDEX(INDIRECT("vd_ml_"&amp;$A761&amp;"_"&amp;H$1&amp;"_tab"),$B761+1,$C761+1)),0))</f>
        <v/>
      </c>
      <c r="I761" s="331" t="str">
        <f ca="1"/>
        <v/>
      </c>
      <c r="J761" s="331" t="str" cm="1">
        <f t="array" ref="J761">IF(A761="","",SUMPRODUCT(TRANSPOSE(F761:H761),pass_per_van_by_vptype)*2)</f>
        <v/>
      </c>
      <c r="K761" s="331" t="str" cm="1">
        <f t="array" ref="K761">IF(A761="","",SUMPRODUCT(TRANSPOSE(F761:H761),pass_per_van_by_vptype,rt_miles_avg_by_vanpool_type))</f>
        <v/>
      </c>
    </row>
    <row r="762" spans="1:11" x14ac:dyDescent="0.45">
      <c r="A762" s="331" t="s">
        <v>453</v>
      </c>
      <c r="B762" s="331" t="s">
        <v>453</v>
      </c>
      <c r="C762" s="331" t="s">
        <v>453</v>
      </c>
      <c r="D762" s="331" t="s">
        <v>453</v>
      </c>
      <c r="E762" s="331" t="s">
        <v>453</v>
      </c>
      <c r="F762" s="331" t="str" cm="1">
        <f t="array" aca="1" ref="F762" ca="1">IF($B762="","",IFERROR(INDEX(INDIRECT("vd_emp_"&amp;$A762&amp;"_"&amp;F$1&amp;"_tab"),$B762+1,$C762+1)*IF($A762=2020,1,INDEX(INDIRECT("vd_ml_"&amp;$A762&amp;"_"&amp;F$1&amp;"_tab"),$B762+1,$C762+1)),0))</f>
        <v/>
      </c>
      <c r="G762" s="331" t="str" cm="1">
        <f t="array" aca="1" ref="G762" ca="1">IF($B762="","",IFERROR(INDEX(INDIRECT("vd_emp_"&amp;$A762&amp;"_"&amp;G$1&amp;"_tab"),$B762+1,$C762+1)*IF($A762=2020,1,INDEX(INDIRECT("vd_ml_"&amp;$A762&amp;"_"&amp;G$1&amp;"_tab"),$B762+1,$C762+1)),0))</f>
        <v/>
      </c>
      <c r="H762" s="331" t="str" cm="1">
        <f t="array" aca="1" ref="H762" ca="1">IF($B762="","",IFERROR(INDEX(INDIRECT("vd_emp_"&amp;$A762&amp;"_"&amp;H$1&amp;"_tab"),$B762+1,$C762+1)*IF($A762=2020,1,INDEX(INDIRECT("vd_ml_"&amp;$A762&amp;"_"&amp;H$1&amp;"_tab"),$B762+1,$C762+1)),0))</f>
        <v/>
      </c>
      <c r="I762" s="331" t="str">
        <f ca="1"/>
        <v/>
      </c>
      <c r="J762" s="331" t="str" cm="1">
        <f t="array" ref="J762">IF(A762="","",SUMPRODUCT(TRANSPOSE(F762:H762),pass_per_van_by_vptype)*2)</f>
        <v/>
      </c>
      <c r="K762" s="331" t="str" cm="1">
        <f t="array" ref="K762">IF(A762="","",SUMPRODUCT(TRANSPOSE(F762:H762),pass_per_van_by_vptype,rt_miles_avg_by_vanpool_type))</f>
        <v/>
      </c>
    </row>
    <row r="763" spans="1:11" x14ac:dyDescent="0.45">
      <c r="A763" s="331" t="s">
        <v>453</v>
      </c>
      <c r="B763" s="331" t="s">
        <v>453</v>
      </c>
      <c r="C763" s="331" t="s">
        <v>453</v>
      </c>
      <c r="D763" s="331" t="s">
        <v>453</v>
      </c>
      <c r="E763" s="331" t="s">
        <v>453</v>
      </c>
      <c r="F763" s="331" t="str" cm="1">
        <f t="array" aca="1" ref="F763" ca="1">IF($B763="","",IFERROR(INDEX(INDIRECT("vd_emp_"&amp;$A763&amp;"_"&amp;F$1&amp;"_tab"),$B763+1,$C763+1)*IF($A763=2020,1,INDEX(INDIRECT("vd_ml_"&amp;$A763&amp;"_"&amp;F$1&amp;"_tab"),$B763+1,$C763+1)),0))</f>
        <v/>
      </c>
      <c r="G763" s="331" t="str" cm="1">
        <f t="array" aca="1" ref="G763" ca="1">IF($B763="","",IFERROR(INDEX(INDIRECT("vd_emp_"&amp;$A763&amp;"_"&amp;G$1&amp;"_tab"),$B763+1,$C763+1)*IF($A763=2020,1,INDEX(INDIRECT("vd_ml_"&amp;$A763&amp;"_"&amp;G$1&amp;"_tab"),$B763+1,$C763+1)),0))</f>
        <v/>
      </c>
      <c r="H763" s="331" t="str" cm="1">
        <f t="array" aca="1" ref="H763" ca="1">IF($B763="","",IFERROR(INDEX(INDIRECT("vd_emp_"&amp;$A763&amp;"_"&amp;H$1&amp;"_tab"),$B763+1,$C763+1)*IF($A763=2020,1,INDEX(INDIRECT("vd_ml_"&amp;$A763&amp;"_"&amp;H$1&amp;"_tab"),$B763+1,$C763+1)),0))</f>
        <v/>
      </c>
      <c r="I763" s="331" t="str">
        <f ca="1"/>
        <v/>
      </c>
      <c r="J763" s="331" t="str" cm="1">
        <f t="array" ref="J763">IF(A763="","",SUMPRODUCT(TRANSPOSE(F763:H763),pass_per_van_by_vptype)*2)</f>
        <v/>
      </c>
      <c r="K763" s="331" t="str" cm="1">
        <f t="array" ref="K763">IF(A763="","",SUMPRODUCT(TRANSPOSE(F763:H763),pass_per_van_by_vptype,rt_miles_avg_by_vanpool_type))</f>
        <v/>
      </c>
    </row>
    <row r="764" spans="1:11" x14ac:dyDescent="0.45">
      <c r="A764" s="331" t="s">
        <v>453</v>
      </c>
      <c r="B764" s="331" t="s">
        <v>453</v>
      </c>
      <c r="C764" s="331" t="s">
        <v>453</v>
      </c>
      <c r="D764" s="331" t="s">
        <v>453</v>
      </c>
      <c r="E764" s="331" t="s">
        <v>453</v>
      </c>
      <c r="F764" s="331" t="str" cm="1">
        <f t="array" aca="1" ref="F764" ca="1">IF($B764="","",IFERROR(INDEX(INDIRECT("vd_emp_"&amp;$A764&amp;"_"&amp;F$1&amp;"_tab"),$B764+1,$C764+1)*IF($A764=2020,1,INDEX(INDIRECT("vd_ml_"&amp;$A764&amp;"_"&amp;F$1&amp;"_tab"),$B764+1,$C764+1)),0))</f>
        <v/>
      </c>
      <c r="G764" s="331" t="str" cm="1">
        <f t="array" aca="1" ref="G764" ca="1">IF($B764="","",IFERROR(INDEX(INDIRECT("vd_emp_"&amp;$A764&amp;"_"&amp;G$1&amp;"_tab"),$B764+1,$C764+1)*IF($A764=2020,1,INDEX(INDIRECT("vd_ml_"&amp;$A764&amp;"_"&amp;G$1&amp;"_tab"),$B764+1,$C764+1)),0))</f>
        <v/>
      </c>
      <c r="H764" s="331" t="str" cm="1">
        <f t="array" aca="1" ref="H764" ca="1">IF($B764="","",IFERROR(INDEX(INDIRECT("vd_emp_"&amp;$A764&amp;"_"&amp;H$1&amp;"_tab"),$B764+1,$C764+1)*IF($A764=2020,1,INDEX(INDIRECT("vd_ml_"&amp;$A764&amp;"_"&amp;H$1&amp;"_tab"),$B764+1,$C764+1)),0))</f>
        <v/>
      </c>
      <c r="I764" s="331" t="str">
        <f ca="1"/>
        <v/>
      </c>
      <c r="J764" s="331" t="str" cm="1">
        <f t="array" ref="J764">IF(A764="","",SUMPRODUCT(TRANSPOSE(F764:H764),pass_per_van_by_vptype)*2)</f>
        <v/>
      </c>
      <c r="K764" s="331" t="str" cm="1">
        <f t="array" ref="K764">IF(A764="","",SUMPRODUCT(TRANSPOSE(F764:H764),pass_per_van_by_vptype,rt_miles_avg_by_vanpool_type))</f>
        <v/>
      </c>
    </row>
    <row r="765" spans="1:11" x14ac:dyDescent="0.45">
      <c r="A765" s="331" t="s">
        <v>453</v>
      </c>
      <c r="B765" s="331" t="s">
        <v>453</v>
      </c>
      <c r="C765" s="331" t="s">
        <v>453</v>
      </c>
      <c r="D765" s="331" t="s">
        <v>453</v>
      </c>
      <c r="E765" s="331" t="s">
        <v>453</v>
      </c>
      <c r="F765" s="331" t="str" cm="1">
        <f t="array" aca="1" ref="F765" ca="1">IF($B765="","",IFERROR(INDEX(INDIRECT("vd_emp_"&amp;$A765&amp;"_"&amp;F$1&amp;"_tab"),$B765+1,$C765+1)*IF($A765=2020,1,INDEX(INDIRECT("vd_ml_"&amp;$A765&amp;"_"&amp;F$1&amp;"_tab"),$B765+1,$C765+1)),0))</f>
        <v/>
      </c>
      <c r="G765" s="331" t="str" cm="1">
        <f t="array" aca="1" ref="G765" ca="1">IF($B765="","",IFERROR(INDEX(INDIRECT("vd_emp_"&amp;$A765&amp;"_"&amp;G$1&amp;"_tab"),$B765+1,$C765+1)*IF($A765=2020,1,INDEX(INDIRECT("vd_ml_"&amp;$A765&amp;"_"&amp;G$1&amp;"_tab"),$B765+1,$C765+1)),0))</f>
        <v/>
      </c>
      <c r="H765" s="331" t="str" cm="1">
        <f t="array" aca="1" ref="H765" ca="1">IF($B765="","",IFERROR(INDEX(INDIRECT("vd_emp_"&amp;$A765&amp;"_"&amp;H$1&amp;"_tab"),$B765+1,$C765+1)*IF($A765=2020,1,INDEX(INDIRECT("vd_ml_"&amp;$A765&amp;"_"&amp;H$1&amp;"_tab"),$B765+1,$C765+1)),0))</f>
        <v/>
      </c>
      <c r="I765" s="331" t="str">
        <f ca="1"/>
        <v/>
      </c>
      <c r="J765" s="331" t="str" cm="1">
        <f t="array" ref="J765">IF(A765="","",SUMPRODUCT(TRANSPOSE(F765:H765),pass_per_van_by_vptype)*2)</f>
        <v/>
      </c>
      <c r="K765" s="331" t="str" cm="1">
        <f t="array" ref="K765">IF(A765="","",SUMPRODUCT(TRANSPOSE(F765:H765),pass_per_van_by_vptype,rt_miles_avg_by_vanpool_type))</f>
        <v/>
      </c>
    </row>
    <row r="766" spans="1:11" x14ac:dyDescent="0.45">
      <c r="A766" s="331" t="s">
        <v>453</v>
      </c>
      <c r="B766" s="331" t="s">
        <v>453</v>
      </c>
      <c r="C766" s="331" t="s">
        <v>453</v>
      </c>
      <c r="D766" s="331" t="s">
        <v>453</v>
      </c>
      <c r="E766" s="331" t="s">
        <v>453</v>
      </c>
      <c r="F766" s="331" t="str" cm="1">
        <f t="array" aca="1" ref="F766" ca="1">IF($B766="","",IFERROR(INDEX(INDIRECT("vd_emp_"&amp;$A766&amp;"_"&amp;F$1&amp;"_tab"),$B766+1,$C766+1)*IF($A766=2020,1,INDEX(INDIRECT("vd_ml_"&amp;$A766&amp;"_"&amp;F$1&amp;"_tab"),$B766+1,$C766+1)),0))</f>
        <v/>
      </c>
      <c r="G766" s="331" t="str" cm="1">
        <f t="array" aca="1" ref="G766" ca="1">IF($B766="","",IFERROR(INDEX(INDIRECT("vd_emp_"&amp;$A766&amp;"_"&amp;G$1&amp;"_tab"),$B766+1,$C766+1)*IF($A766=2020,1,INDEX(INDIRECT("vd_ml_"&amp;$A766&amp;"_"&amp;G$1&amp;"_tab"),$B766+1,$C766+1)),0))</f>
        <v/>
      </c>
      <c r="H766" s="331" t="str" cm="1">
        <f t="array" aca="1" ref="H766" ca="1">IF($B766="","",IFERROR(INDEX(INDIRECT("vd_emp_"&amp;$A766&amp;"_"&amp;H$1&amp;"_tab"),$B766+1,$C766+1)*IF($A766=2020,1,INDEX(INDIRECT("vd_ml_"&amp;$A766&amp;"_"&amp;H$1&amp;"_tab"),$B766+1,$C766+1)),0))</f>
        <v/>
      </c>
      <c r="I766" s="331" t="str">
        <f ca="1"/>
        <v/>
      </c>
      <c r="J766" s="331" t="str" cm="1">
        <f t="array" ref="J766">IF(A766="","",SUMPRODUCT(TRANSPOSE(F766:H766),pass_per_van_by_vptype)*2)</f>
        <v/>
      </c>
      <c r="K766" s="331" t="str" cm="1">
        <f t="array" ref="K766">IF(A766="","",SUMPRODUCT(TRANSPOSE(F766:H766),pass_per_van_by_vptype,rt_miles_avg_by_vanpool_type))</f>
        <v/>
      </c>
    </row>
    <row r="767" spans="1:11" x14ac:dyDescent="0.45">
      <c r="A767" s="331" t="s">
        <v>453</v>
      </c>
      <c r="B767" s="331" t="s">
        <v>453</v>
      </c>
      <c r="C767" s="331" t="s">
        <v>453</v>
      </c>
      <c r="D767" s="331" t="s">
        <v>453</v>
      </c>
      <c r="E767" s="331" t="s">
        <v>453</v>
      </c>
      <c r="F767" s="331" t="str" cm="1">
        <f t="array" aca="1" ref="F767" ca="1">IF($B767="","",IFERROR(INDEX(INDIRECT("vd_emp_"&amp;$A767&amp;"_"&amp;F$1&amp;"_tab"),$B767+1,$C767+1)*IF($A767=2020,1,INDEX(INDIRECT("vd_ml_"&amp;$A767&amp;"_"&amp;F$1&amp;"_tab"),$B767+1,$C767+1)),0))</f>
        <v/>
      </c>
      <c r="G767" s="331" t="str" cm="1">
        <f t="array" aca="1" ref="G767" ca="1">IF($B767="","",IFERROR(INDEX(INDIRECT("vd_emp_"&amp;$A767&amp;"_"&amp;G$1&amp;"_tab"),$B767+1,$C767+1)*IF($A767=2020,1,INDEX(INDIRECT("vd_ml_"&amp;$A767&amp;"_"&amp;G$1&amp;"_tab"),$B767+1,$C767+1)),0))</f>
        <v/>
      </c>
      <c r="H767" s="331" t="str" cm="1">
        <f t="array" aca="1" ref="H767" ca="1">IF($B767="","",IFERROR(INDEX(INDIRECT("vd_emp_"&amp;$A767&amp;"_"&amp;H$1&amp;"_tab"),$B767+1,$C767+1)*IF($A767=2020,1,INDEX(INDIRECT("vd_ml_"&amp;$A767&amp;"_"&amp;H$1&amp;"_tab"),$B767+1,$C767+1)),0))</f>
        <v/>
      </c>
      <c r="I767" s="331" t="str">
        <f ca="1"/>
        <v/>
      </c>
      <c r="J767" s="331" t="str" cm="1">
        <f t="array" ref="J767">IF(A767="","",SUMPRODUCT(TRANSPOSE(F767:H767),pass_per_van_by_vptype)*2)</f>
        <v/>
      </c>
      <c r="K767" s="331" t="str" cm="1">
        <f t="array" ref="K767">IF(A767="","",SUMPRODUCT(TRANSPOSE(F767:H767),pass_per_van_by_vptype,rt_miles_avg_by_vanpool_type))</f>
        <v/>
      </c>
    </row>
    <row r="768" spans="1:11" x14ac:dyDescent="0.45">
      <c r="A768" s="331" t="s">
        <v>453</v>
      </c>
      <c r="B768" s="331" t="s">
        <v>453</v>
      </c>
      <c r="C768" s="331" t="s">
        <v>453</v>
      </c>
      <c r="D768" s="331" t="s">
        <v>453</v>
      </c>
      <c r="E768" s="331" t="s">
        <v>453</v>
      </c>
      <c r="F768" s="331" t="str" cm="1">
        <f t="array" aca="1" ref="F768" ca="1">IF($B768="","",IFERROR(INDEX(INDIRECT("vd_emp_"&amp;$A768&amp;"_"&amp;F$1&amp;"_tab"),$B768+1,$C768+1)*IF($A768=2020,1,INDEX(INDIRECT("vd_ml_"&amp;$A768&amp;"_"&amp;F$1&amp;"_tab"),$B768+1,$C768+1)),0))</f>
        <v/>
      </c>
      <c r="G768" s="331" t="str" cm="1">
        <f t="array" aca="1" ref="G768" ca="1">IF($B768="","",IFERROR(INDEX(INDIRECT("vd_emp_"&amp;$A768&amp;"_"&amp;G$1&amp;"_tab"),$B768+1,$C768+1)*IF($A768=2020,1,INDEX(INDIRECT("vd_ml_"&amp;$A768&amp;"_"&amp;G$1&amp;"_tab"),$B768+1,$C768+1)),0))</f>
        <v/>
      </c>
      <c r="H768" s="331" t="str" cm="1">
        <f t="array" aca="1" ref="H768" ca="1">IF($B768="","",IFERROR(INDEX(INDIRECT("vd_emp_"&amp;$A768&amp;"_"&amp;H$1&amp;"_tab"),$B768+1,$C768+1)*IF($A768=2020,1,INDEX(INDIRECT("vd_ml_"&amp;$A768&amp;"_"&amp;H$1&amp;"_tab"),$B768+1,$C768+1)),0))</f>
        <v/>
      </c>
      <c r="I768" s="331" t="str">
        <f ca="1"/>
        <v/>
      </c>
      <c r="J768" s="331" t="str" cm="1">
        <f t="array" ref="J768">IF(A768="","",SUMPRODUCT(TRANSPOSE(F768:H768),pass_per_van_by_vptype)*2)</f>
        <v/>
      </c>
      <c r="K768" s="331" t="str" cm="1">
        <f t="array" ref="K768">IF(A768="","",SUMPRODUCT(TRANSPOSE(F768:H768),pass_per_van_by_vptype,rt_miles_avg_by_vanpool_type))</f>
        <v/>
      </c>
    </row>
    <row r="769" spans="1:11" x14ac:dyDescent="0.45">
      <c r="A769" s="331" t="s">
        <v>453</v>
      </c>
      <c r="B769" s="331" t="s">
        <v>453</v>
      </c>
      <c r="C769" s="331" t="s">
        <v>453</v>
      </c>
      <c r="D769" s="331" t="s">
        <v>453</v>
      </c>
      <c r="E769" s="331" t="s">
        <v>453</v>
      </c>
      <c r="F769" s="331" t="str" cm="1">
        <f t="array" aca="1" ref="F769" ca="1">IF($B769="","",IFERROR(INDEX(INDIRECT("vd_emp_"&amp;$A769&amp;"_"&amp;F$1&amp;"_tab"),$B769+1,$C769+1)*IF($A769=2020,1,INDEX(INDIRECT("vd_ml_"&amp;$A769&amp;"_"&amp;F$1&amp;"_tab"),$B769+1,$C769+1)),0))</f>
        <v/>
      </c>
      <c r="G769" s="331" t="str" cm="1">
        <f t="array" aca="1" ref="G769" ca="1">IF($B769="","",IFERROR(INDEX(INDIRECT("vd_emp_"&amp;$A769&amp;"_"&amp;G$1&amp;"_tab"),$B769+1,$C769+1)*IF($A769=2020,1,INDEX(INDIRECT("vd_ml_"&amp;$A769&amp;"_"&amp;G$1&amp;"_tab"),$B769+1,$C769+1)),0))</f>
        <v/>
      </c>
      <c r="H769" s="331" t="str" cm="1">
        <f t="array" aca="1" ref="H769" ca="1">IF($B769="","",IFERROR(INDEX(INDIRECT("vd_emp_"&amp;$A769&amp;"_"&amp;H$1&amp;"_tab"),$B769+1,$C769+1)*IF($A769=2020,1,INDEX(INDIRECT("vd_ml_"&amp;$A769&amp;"_"&amp;H$1&amp;"_tab"),$B769+1,$C769+1)),0))</f>
        <v/>
      </c>
      <c r="I769" s="331" t="str">
        <f ca="1"/>
        <v/>
      </c>
      <c r="J769" s="331" t="str" cm="1">
        <f t="array" ref="J769">IF(A769="","",SUMPRODUCT(TRANSPOSE(F769:H769),pass_per_van_by_vptype)*2)</f>
        <v/>
      </c>
      <c r="K769" s="331" t="str" cm="1">
        <f t="array" ref="K769">IF(A769="","",SUMPRODUCT(TRANSPOSE(F769:H769),pass_per_van_by_vptype,rt_miles_avg_by_vanpool_type))</f>
        <v/>
      </c>
    </row>
    <row r="770" spans="1:11" x14ac:dyDescent="0.45">
      <c r="A770" s="331" t="s">
        <v>453</v>
      </c>
      <c r="B770" s="331" t="s">
        <v>453</v>
      </c>
      <c r="C770" s="331" t="s">
        <v>453</v>
      </c>
      <c r="D770" s="331" t="s">
        <v>453</v>
      </c>
      <c r="E770" s="331" t="s">
        <v>453</v>
      </c>
      <c r="F770" s="331" t="str" cm="1">
        <f t="array" aca="1" ref="F770" ca="1">IF($B770="","",IFERROR(INDEX(INDIRECT("vd_emp_"&amp;$A770&amp;"_"&amp;F$1&amp;"_tab"),$B770+1,$C770+1)*IF($A770=2020,1,INDEX(INDIRECT("vd_ml_"&amp;$A770&amp;"_"&amp;F$1&amp;"_tab"),$B770+1,$C770+1)),0))</f>
        <v/>
      </c>
      <c r="G770" s="331" t="str" cm="1">
        <f t="array" aca="1" ref="G770" ca="1">IF($B770="","",IFERROR(INDEX(INDIRECT("vd_emp_"&amp;$A770&amp;"_"&amp;G$1&amp;"_tab"),$B770+1,$C770+1)*IF($A770=2020,1,INDEX(INDIRECT("vd_ml_"&amp;$A770&amp;"_"&amp;G$1&amp;"_tab"),$B770+1,$C770+1)),0))</f>
        <v/>
      </c>
      <c r="H770" s="331" t="str" cm="1">
        <f t="array" aca="1" ref="H770" ca="1">IF($B770="","",IFERROR(INDEX(INDIRECT("vd_emp_"&amp;$A770&amp;"_"&amp;H$1&amp;"_tab"),$B770+1,$C770+1)*IF($A770=2020,1,INDEX(INDIRECT("vd_ml_"&amp;$A770&amp;"_"&amp;H$1&amp;"_tab"),$B770+1,$C770+1)),0))</f>
        <v/>
      </c>
      <c r="I770" s="331" t="str">
        <f ca="1"/>
        <v/>
      </c>
      <c r="J770" s="331" t="str" cm="1">
        <f t="array" ref="J770">IF(A770="","",SUMPRODUCT(TRANSPOSE(F770:H770),pass_per_van_by_vptype)*2)</f>
        <v/>
      </c>
      <c r="K770" s="331" t="str" cm="1">
        <f t="array" ref="K770">IF(A770="","",SUMPRODUCT(TRANSPOSE(F770:H770),pass_per_van_by_vptype,rt_miles_avg_by_vanpool_type))</f>
        <v/>
      </c>
    </row>
    <row r="771" spans="1:11" x14ac:dyDescent="0.45">
      <c r="A771" s="331" t="s">
        <v>453</v>
      </c>
      <c r="B771" s="331" t="s">
        <v>453</v>
      </c>
      <c r="C771" s="331" t="s">
        <v>453</v>
      </c>
      <c r="D771" s="331" t="s">
        <v>453</v>
      </c>
      <c r="E771" s="331" t="s">
        <v>453</v>
      </c>
      <c r="F771" s="331" t="str" cm="1">
        <f t="array" aca="1" ref="F771" ca="1">IF($B771="","",IFERROR(INDEX(INDIRECT("vd_emp_"&amp;$A771&amp;"_"&amp;F$1&amp;"_tab"),$B771+1,$C771+1)*IF($A771=2020,1,INDEX(INDIRECT("vd_ml_"&amp;$A771&amp;"_"&amp;F$1&amp;"_tab"),$B771+1,$C771+1)),0))</f>
        <v/>
      </c>
      <c r="G771" s="331" t="str" cm="1">
        <f t="array" aca="1" ref="G771" ca="1">IF($B771="","",IFERROR(INDEX(INDIRECT("vd_emp_"&amp;$A771&amp;"_"&amp;G$1&amp;"_tab"),$B771+1,$C771+1)*IF($A771=2020,1,INDEX(INDIRECT("vd_ml_"&amp;$A771&amp;"_"&amp;G$1&amp;"_tab"),$B771+1,$C771+1)),0))</f>
        <v/>
      </c>
      <c r="H771" s="331" t="str" cm="1">
        <f t="array" aca="1" ref="H771" ca="1">IF($B771="","",IFERROR(INDEX(INDIRECT("vd_emp_"&amp;$A771&amp;"_"&amp;H$1&amp;"_tab"),$B771+1,$C771+1)*IF($A771=2020,1,INDEX(INDIRECT("vd_ml_"&amp;$A771&amp;"_"&amp;H$1&amp;"_tab"),$B771+1,$C771+1)),0))</f>
        <v/>
      </c>
      <c r="I771" s="331" t="str">
        <f ca="1"/>
        <v/>
      </c>
      <c r="J771" s="331" t="str" cm="1">
        <f t="array" ref="J771">IF(A771="","",SUMPRODUCT(TRANSPOSE(F771:H771),pass_per_van_by_vptype)*2)</f>
        <v/>
      </c>
      <c r="K771" s="331" t="str" cm="1">
        <f t="array" ref="K771">IF(A771="","",SUMPRODUCT(TRANSPOSE(F771:H771),pass_per_van_by_vptype,rt_miles_avg_by_vanpool_type))</f>
        <v/>
      </c>
    </row>
    <row r="772" spans="1:11" x14ac:dyDescent="0.45">
      <c r="A772" s="331" t="s">
        <v>453</v>
      </c>
      <c r="B772" s="331" t="s">
        <v>453</v>
      </c>
      <c r="C772" s="331" t="s">
        <v>453</v>
      </c>
      <c r="D772" s="331" t="s">
        <v>453</v>
      </c>
      <c r="E772" s="331" t="s">
        <v>453</v>
      </c>
      <c r="F772" s="331" t="str" cm="1">
        <f t="array" aca="1" ref="F772" ca="1">IF($B772="","",IFERROR(INDEX(INDIRECT("vd_emp_"&amp;$A772&amp;"_"&amp;F$1&amp;"_tab"),$B772+1,$C772+1)*IF($A772=2020,1,INDEX(INDIRECT("vd_ml_"&amp;$A772&amp;"_"&amp;F$1&amp;"_tab"),$B772+1,$C772+1)),0))</f>
        <v/>
      </c>
      <c r="G772" s="331" t="str" cm="1">
        <f t="array" aca="1" ref="G772" ca="1">IF($B772="","",IFERROR(INDEX(INDIRECT("vd_emp_"&amp;$A772&amp;"_"&amp;G$1&amp;"_tab"),$B772+1,$C772+1)*IF($A772=2020,1,INDEX(INDIRECT("vd_ml_"&amp;$A772&amp;"_"&amp;G$1&amp;"_tab"),$B772+1,$C772+1)),0))</f>
        <v/>
      </c>
      <c r="H772" s="331" t="str" cm="1">
        <f t="array" aca="1" ref="H772" ca="1">IF($B772="","",IFERROR(INDEX(INDIRECT("vd_emp_"&amp;$A772&amp;"_"&amp;H$1&amp;"_tab"),$B772+1,$C772+1)*IF($A772=2020,1,INDEX(INDIRECT("vd_ml_"&amp;$A772&amp;"_"&amp;H$1&amp;"_tab"),$B772+1,$C772+1)),0))</f>
        <v/>
      </c>
      <c r="I772" s="331" t="str">
        <f ca="1"/>
        <v/>
      </c>
      <c r="J772" s="331" t="str" cm="1">
        <f t="array" ref="J772">IF(A772="","",SUMPRODUCT(TRANSPOSE(F772:H772),pass_per_van_by_vptype)*2)</f>
        <v/>
      </c>
      <c r="K772" s="331" t="str" cm="1">
        <f t="array" ref="K772">IF(A772="","",SUMPRODUCT(TRANSPOSE(F772:H772),pass_per_van_by_vptype,rt_miles_avg_by_vanpool_type))</f>
        <v/>
      </c>
    </row>
    <row r="773" spans="1:11" x14ac:dyDescent="0.45">
      <c r="A773" s="331" t="s">
        <v>453</v>
      </c>
      <c r="B773" s="331" t="s">
        <v>453</v>
      </c>
      <c r="C773" s="331" t="s">
        <v>453</v>
      </c>
      <c r="D773" s="331" t="s">
        <v>453</v>
      </c>
      <c r="E773" s="331" t="s">
        <v>453</v>
      </c>
      <c r="F773" s="331" t="str" cm="1">
        <f t="array" aca="1" ref="F773" ca="1">IF($B773="","",IFERROR(INDEX(INDIRECT("vd_emp_"&amp;$A773&amp;"_"&amp;F$1&amp;"_tab"),$B773+1,$C773+1)*IF($A773=2020,1,INDEX(INDIRECT("vd_ml_"&amp;$A773&amp;"_"&amp;F$1&amp;"_tab"),$B773+1,$C773+1)),0))</f>
        <v/>
      </c>
      <c r="G773" s="331" t="str" cm="1">
        <f t="array" aca="1" ref="G773" ca="1">IF($B773="","",IFERROR(INDEX(INDIRECT("vd_emp_"&amp;$A773&amp;"_"&amp;G$1&amp;"_tab"),$B773+1,$C773+1)*IF($A773=2020,1,INDEX(INDIRECT("vd_ml_"&amp;$A773&amp;"_"&amp;G$1&amp;"_tab"),$B773+1,$C773+1)),0))</f>
        <v/>
      </c>
      <c r="H773" s="331" t="str" cm="1">
        <f t="array" aca="1" ref="H773" ca="1">IF($B773="","",IFERROR(INDEX(INDIRECT("vd_emp_"&amp;$A773&amp;"_"&amp;H$1&amp;"_tab"),$B773+1,$C773+1)*IF($A773=2020,1,INDEX(INDIRECT("vd_ml_"&amp;$A773&amp;"_"&amp;H$1&amp;"_tab"),$B773+1,$C773+1)),0))</f>
        <v/>
      </c>
      <c r="I773" s="331" t="str">
        <f ca="1"/>
        <v/>
      </c>
      <c r="J773" s="331" t="str" cm="1">
        <f t="array" ref="J773">IF(A773="","",SUMPRODUCT(TRANSPOSE(F773:H773),pass_per_van_by_vptype)*2)</f>
        <v/>
      </c>
      <c r="K773" s="331" t="str" cm="1">
        <f t="array" ref="K773">IF(A773="","",SUMPRODUCT(TRANSPOSE(F773:H773),pass_per_van_by_vptype,rt_miles_avg_by_vanpool_type))</f>
        <v/>
      </c>
    </row>
    <row r="774" spans="1:11" x14ac:dyDescent="0.45">
      <c r="A774" s="331" t="s">
        <v>453</v>
      </c>
      <c r="B774" s="331" t="s">
        <v>453</v>
      </c>
      <c r="C774" s="331" t="s">
        <v>453</v>
      </c>
      <c r="D774" s="331" t="s">
        <v>453</v>
      </c>
      <c r="E774" s="331" t="s">
        <v>453</v>
      </c>
      <c r="F774" s="331" t="str" cm="1">
        <f t="array" aca="1" ref="F774" ca="1">IF($B774="","",IFERROR(INDEX(INDIRECT("vd_emp_"&amp;$A774&amp;"_"&amp;F$1&amp;"_tab"),$B774+1,$C774+1)*IF($A774=2020,1,INDEX(INDIRECT("vd_ml_"&amp;$A774&amp;"_"&amp;F$1&amp;"_tab"),$B774+1,$C774+1)),0))</f>
        <v/>
      </c>
      <c r="G774" s="331" t="str" cm="1">
        <f t="array" aca="1" ref="G774" ca="1">IF($B774="","",IFERROR(INDEX(INDIRECT("vd_emp_"&amp;$A774&amp;"_"&amp;G$1&amp;"_tab"),$B774+1,$C774+1)*IF($A774=2020,1,INDEX(INDIRECT("vd_ml_"&amp;$A774&amp;"_"&amp;G$1&amp;"_tab"),$B774+1,$C774+1)),0))</f>
        <v/>
      </c>
      <c r="H774" s="331" t="str" cm="1">
        <f t="array" aca="1" ref="H774" ca="1">IF($B774="","",IFERROR(INDEX(INDIRECT("vd_emp_"&amp;$A774&amp;"_"&amp;H$1&amp;"_tab"),$B774+1,$C774+1)*IF($A774=2020,1,INDEX(INDIRECT("vd_ml_"&amp;$A774&amp;"_"&amp;H$1&amp;"_tab"),$B774+1,$C774+1)),0))</f>
        <v/>
      </c>
      <c r="I774" s="331" t="str">
        <f ca="1"/>
        <v/>
      </c>
      <c r="J774" s="331" t="str" cm="1">
        <f t="array" ref="J774">IF(A774="","",SUMPRODUCT(TRANSPOSE(F774:H774),pass_per_van_by_vptype)*2)</f>
        <v/>
      </c>
      <c r="K774" s="331" t="str" cm="1">
        <f t="array" ref="K774">IF(A774="","",SUMPRODUCT(TRANSPOSE(F774:H774),pass_per_van_by_vptype,rt_miles_avg_by_vanpool_type))</f>
        <v/>
      </c>
    </row>
    <row r="775" spans="1:11" x14ac:dyDescent="0.45">
      <c r="A775" s="331" t="s">
        <v>453</v>
      </c>
      <c r="B775" s="331" t="s">
        <v>453</v>
      </c>
      <c r="C775" s="331" t="s">
        <v>453</v>
      </c>
      <c r="D775" s="331" t="s">
        <v>453</v>
      </c>
      <c r="E775" s="331" t="s">
        <v>453</v>
      </c>
      <c r="F775" s="331" t="str" cm="1">
        <f t="array" aca="1" ref="F775" ca="1">IF($B775="","",IFERROR(INDEX(INDIRECT("vd_emp_"&amp;$A775&amp;"_"&amp;F$1&amp;"_tab"),$B775+1,$C775+1)*IF($A775=2020,1,INDEX(INDIRECT("vd_ml_"&amp;$A775&amp;"_"&amp;F$1&amp;"_tab"),$B775+1,$C775+1)),0))</f>
        <v/>
      </c>
      <c r="G775" s="331" t="str" cm="1">
        <f t="array" aca="1" ref="G775" ca="1">IF($B775="","",IFERROR(INDEX(INDIRECT("vd_emp_"&amp;$A775&amp;"_"&amp;G$1&amp;"_tab"),$B775+1,$C775+1)*IF($A775=2020,1,INDEX(INDIRECT("vd_ml_"&amp;$A775&amp;"_"&amp;G$1&amp;"_tab"),$B775+1,$C775+1)),0))</f>
        <v/>
      </c>
      <c r="H775" s="331" t="str" cm="1">
        <f t="array" aca="1" ref="H775" ca="1">IF($B775="","",IFERROR(INDEX(INDIRECT("vd_emp_"&amp;$A775&amp;"_"&amp;H$1&amp;"_tab"),$B775+1,$C775+1)*IF($A775=2020,1,INDEX(INDIRECT("vd_ml_"&amp;$A775&amp;"_"&amp;H$1&amp;"_tab"),$B775+1,$C775+1)),0))</f>
        <v/>
      </c>
      <c r="I775" s="331" t="str">
        <f ca="1"/>
        <v/>
      </c>
      <c r="J775" s="331" t="str" cm="1">
        <f t="array" ref="J775">IF(A775="","",SUMPRODUCT(TRANSPOSE(F775:H775),pass_per_van_by_vptype)*2)</f>
        <v/>
      </c>
      <c r="K775" s="331" t="str" cm="1">
        <f t="array" ref="K775">IF(A775="","",SUMPRODUCT(TRANSPOSE(F775:H775),pass_per_van_by_vptype,rt_miles_avg_by_vanpool_type))</f>
        <v/>
      </c>
    </row>
    <row r="776" spans="1:11" x14ac:dyDescent="0.45">
      <c r="A776" s="331" t="s">
        <v>453</v>
      </c>
      <c r="B776" s="331" t="s">
        <v>453</v>
      </c>
      <c r="C776" s="331" t="s">
        <v>453</v>
      </c>
      <c r="D776" s="331" t="s">
        <v>453</v>
      </c>
      <c r="E776" s="331" t="s">
        <v>453</v>
      </c>
      <c r="F776" s="331" t="str" cm="1">
        <f t="array" aca="1" ref="F776" ca="1">IF($B776="","",IFERROR(INDEX(INDIRECT("vd_emp_"&amp;$A776&amp;"_"&amp;F$1&amp;"_tab"),$B776+1,$C776+1)*IF($A776=2020,1,INDEX(INDIRECT("vd_ml_"&amp;$A776&amp;"_"&amp;F$1&amp;"_tab"),$B776+1,$C776+1)),0))</f>
        <v/>
      </c>
      <c r="G776" s="331" t="str" cm="1">
        <f t="array" aca="1" ref="G776" ca="1">IF($B776="","",IFERROR(INDEX(INDIRECT("vd_emp_"&amp;$A776&amp;"_"&amp;G$1&amp;"_tab"),$B776+1,$C776+1)*IF($A776=2020,1,INDEX(INDIRECT("vd_ml_"&amp;$A776&amp;"_"&amp;G$1&amp;"_tab"),$B776+1,$C776+1)),0))</f>
        <v/>
      </c>
      <c r="H776" s="331" t="str" cm="1">
        <f t="array" aca="1" ref="H776" ca="1">IF($B776="","",IFERROR(INDEX(INDIRECT("vd_emp_"&amp;$A776&amp;"_"&amp;H$1&amp;"_tab"),$B776+1,$C776+1)*IF($A776=2020,1,INDEX(INDIRECT("vd_ml_"&amp;$A776&amp;"_"&amp;H$1&amp;"_tab"),$B776+1,$C776+1)),0))</f>
        <v/>
      </c>
      <c r="I776" s="331" t="str">
        <f ca="1"/>
        <v/>
      </c>
      <c r="J776" s="331" t="str" cm="1">
        <f t="array" ref="J776">IF(A776="","",SUMPRODUCT(TRANSPOSE(F776:H776),pass_per_van_by_vptype)*2)</f>
        <v/>
      </c>
      <c r="K776" s="331" t="str" cm="1">
        <f t="array" ref="K776">IF(A776="","",SUMPRODUCT(TRANSPOSE(F776:H776),pass_per_van_by_vptype,rt_miles_avg_by_vanpool_type))</f>
        <v/>
      </c>
    </row>
    <row r="777" spans="1:11" x14ac:dyDescent="0.45">
      <c r="A777" s="331" t="s">
        <v>453</v>
      </c>
      <c r="B777" s="331" t="s">
        <v>453</v>
      </c>
      <c r="C777" s="331" t="s">
        <v>453</v>
      </c>
      <c r="D777" s="331" t="s">
        <v>453</v>
      </c>
      <c r="E777" s="331" t="s">
        <v>453</v>
      </c>
      <c r="F777" s="331" t="str" cm="1">
        <f t="array" aca="1" ref="F777" ca="1">IF($B777="","",IFERROR(INDEX(INDIRECT("vd_emp_"&amp;$A777&amp;"_"&amp;F$1&amp;"_tab"),$B777+1,$C777+1)*IF($A777=2020,1,INDEX(INDIRECT("vd_ml_"&amp;$A777&amp;"_"&amp;F$1&amp;"_tab"),$B777+1,$C777+1)),0))</f>
        <v/>
      </c>
      <c r="G777" s="331" t="str" cm="1">
        <f t="array" aca="1" ref="G777" ca="1">IF($B777="","",IFERROR(INDEX(INDIRECT("vd_emp_"&amp;$A777&amp;"_"&amp;G$1&amp;"_tab"),$B777+1,$C777+1)*IF($A777=2020,1,INDEX(INDIRECT("vd_ml_"&amp;$A777&amp;"_"&amp;G$1&amp;"_tab"),$B777+1,$C777+1)),0))</f>
        <v/>
      </c>
      <c r="H777" s="331" t="str" cm="1">
        <f t="array" aca="1" ref="H777" ca="1">IF($B777="","",IFERROR(INDEX(INDIRECT("vd_emp_"&amp;$A777&amp;"_"&amp;H$1&amp;"_tab"),$B777+1,$C777+1)*IF($A777=2020,1,INDEX(INDIRECT("vd_ml_"&amp;$A777&amp;"_"&amp;H$1&amp;"_tab"),$B777+1,$C777+1)),0))</f>
        <v/>
      </c>
      <c r="I777" s="331" t="str">
        <f ca="1"/>
        <v/>
      </c>
      <c r="J777" s="331" t="str" cm="1">
        <f t="array" ref="J777">IF(A777="","",SUMPRODUCT(TRANSPOSE(F777:H777),pass_per_van_by_vptype)*2)</f>
        <v/>
      </c>
      <c r="K777" s="331" t="str" cm="1">
        <f t="array" ref="K777">IF(A777="","",SUMPRODUCT(TRANSPOSE(F777:H777),pass_per_van_by_vptype,rt_miles_avg_by_vanpool_type))</f>
        <v/>
      </c>
    </row>
    <row r="778" spans="1:11" x14ac:dyDescent="0.45">
      <c r="A778" s="331" t="s">
        <v>453</v>
      </c>
      <c r="B778" s="331" t="s">
        <v>453</v>
      </c>
      <c r="C778" s="331" t="s">
        <v>453</v>
      </c>
      <c r="D778" s="331" t="s">
        <v>453</v>
      </c>
      <c r="E778" s="331" t="s">
        <v>453</v>
      </c>
      <c r="F778" s="331" t="str" cm="1">
        <f t="array" aca="1" ref="F778" ca="1">IF($B778="","",IFERROR(INDEX(INDIRECT("vd_emp_"&amp;$A778&amp;"_"&amp;F$1&amp;"_tab"),$B778+1,$C778+1)*IF($A778=2020,1,INDEX(INDIRECT("vd_ml_"&amp;$A778&amp;"_"&amp;F$1&amp;"_tab"),$B778+1,$C778+1)),0))</f>
        <v/>
      </c>
      <c r="G778" s="331" t="str" cm="1">
        <f t="array" aca="1" ref="G778" ca="1">IF($B778="","",IFERROR(INDEX(INDIRECT("vd_emp_"&amp;$A778&amp;"_"&amp;G$1&amp;"_tab"),$B778+1,$C778+1)*IF($A778=2020,1,INDEX(INDIRECT("vd_ml_"&amp;$A778&amp;"_"&amp;G$1&amp;"_tab"),$B778+1,$C778+1)),0))</f>
        <v/>
      </c>
      <c r="H778" s="331" t="str" cm="1">
        <f t="array" aca="1" ref="H778" ca="1">IF($B778="","",IFERROR(INDEX(INDIRECT("vd_emp_"&amp;$A778&amp;"_"&amp;H$1&amp;"_tab"),$B778+1,$C778+1)*IF($A778=2020,1,INDEX(INDIRECT("vd_ml_"&amp;$A778&amp;"_"&amp;H$1&amp;"_tab"),$B778+1,$C778+1)),0))</f>
        <v/>
      </c>
      <c r="I778" s="331" t="str">
        <f ca="1"/>
        <v/>
      </c>
      <c r="J778" s="331" t="str" cm="1">
        <f t="array" ref="J778">IF(A778="","",SUMPRODUCT(TRANSPOSE(F778:H778),pass_per_van_by_vptype)*2)</f>
        <v/>
      </c>
      <c r="K778" s="331" t="str" cm="1">
        <f t="array" ref="K778">IF(A778="","",SUMPRODUCT(TRANSPOSE(F778:H778),pass_per_van_by_vptype,rt_miles_avg_by_vanpool_type))</f>
        <v/>
      </c>
    </row>
    <row r="779" spans="1:11" x14ac:dyDescent="0.45">
      <c r="A779" s="331" t="s">
        <v>453</v>
      </c>
      <c r="B779" s="331" t="s">
        <v>453</v>
      </c>
      <c r="C779" s="331" t="s">
        <v>453</v>
      </c>
      <c r="D779" s="331" t="s">
        <v>453</v>
      </c>
      <c r="E779" s="331" t="s">
        <v>453</v>
      </c>
      <c r="F779" s="331" t="str" cm="1">
        <f t="array" aca="1" ref="F779" ca="1">IF($B779="","",IFERROR(INDEX(INDIRECT("vd_emp_"&amp;$A779&amp;"_"&amp;F$1&amp;"_tab"),$B779+1,$C779+1)*IF($A779=2020,1,INDEX(INDIRECT("vd_ml_"&amp;$A779&amp;"_"&amp;F$1&amp;"_tab"),$B779+1,$C779+1)),0))</f>
        <v/>
      </c>
      <c r="G779" s="331" t="str" cm="1">
        <f t="array" aca="1" ref="G779" ca="1">IF($B779="","",IFERROR(INDEX(INDIRECT("vd_emp_"&amp;$A779&amp;"_"&amp;G$1&amp;"_tab"),$B779+1,$C779+1)*IF($A779=2020,1,INDEX(INDIRECT("vd_ml_"&amp;$A779&amp;"_"&amp;G$1&amp;"_tab"),$B779+1,$C779+1)),0))</f>
        <v/>
      </c>
      <c r="H779" s="331" t="str" cm="1">
        <f t="array" aca="1" ref="H779" ca="1">IF($B779="","",IFERROR(INDEX(INDIRECT("vd_emp_"&amp;$A779&amp;"_"&amp;H$1&amp;"_tab"),$B779+1,$C779+1)*IF($A779=2020,1,INDEX(INDIRECT("vd_ml_"&amp;$A779&amp;"_"&amp;H$1&amp;"_tab"),$B779+1,$C779+1)),0))</f>
        <v/>
      </c>
      <c r="I779" s="331" t="str">
        <f ca="1"/>
        <v/>
      </c>
      <c r="J779" s="331" t="str" cm="1">
        <f t="array" ref="J779">IF(A779="","",SUMPRODUCT(TRANSPOSE(F779:H779),pass_per_van_by_vptype)*2)</f>
        <v/>
      </c>
      <c r="K779" s="331" t="str" cm="1">
        <f t="array" ref="K779">IF(A779="","",SUMPRODUCT(TRANSPOSE(F779:H779),pass_per_van_by_vptype,rt_miles_avg_by_vanpool_type))</f>
        <v/>
      </c>
    </row>
    <row r="780" spans="1:11" x14ac:dyDescent="0.45">
      <c r="A780" s="331" t="s">
        <v>453</v>
      </c>
      <c r="B780" s="331" t="s">
        <v>453</v>
      </c>
      <c r="C780" s="331" t="s">
        <v>453</v>
      </c>
      <c r="D780" s="331" t="s">
        <v>453</v>
      </c>
      <c r="E780" s="331" t="s">
        <v>453</v>
      </c>
      <c r="F780" s="331" t="str" cm="1">
        <f t="array" aca="1" ref="F780" ca="1">IF($B780="","",IFERROR(INDEX(INDIRECT("vd_emp_"&amp;$A780&amp;"_"&amp;F$1&amp;"_tab"),$B780+1,$C780+1)*IF($A780=2020,1,INDEX(INDIRECT("vd_ml_"&amp;$A780&amp;"_"&amp;F$1&amp;"_tab"),$B780+1,$C780+1)),0))</f>
        <v/>
      </c>
      <c r="G780" s="331" t="str" cm="1">
        <f t="array" aca="1" ref="G780" ca="1">IF($B780="","",IFERROR(INDEX(INDIRECT("vd_emp_"&amp;$A780&amp;"_"&amp;G$1&amp;"_tab"),$B780+1,$C780+1)*IF($A780=2020,1,INDEX(INDIRECT("vd_ml_"&amp;$A780&amp;"_"&amp;G$1&amp;"_tab"),$B780+1,$C780+1)),0))</f>
        <v/>
      </c>
      <c r="H780" s="331" t="str" cm="1">
        <f t="array" aca="1" ref="H780" ca="1">IF($B780="","",IFERROR(INDEX(INDIRECT("vd_emp_"&amp;$A780&amp;"_"&amp;H$1&amp;"_tab"),$B780+1,$C780+1)*IF($A780=2020,1,INDEX(INDIRECT("vd_ml_"&amp;$A780&amp;"_"&amp;H$1&amp;"_tab"),$B780+1,$C780+1)),0))</f>
        <v/>
      </c>
      <c r="I780" s="331" t="str">
        <f ca="1"/>
        <v/>
      </c>
      <c r="J780" s="331" t="str" cm="1">
        <f t="array" ref="J780">IF(A780="","",SUMPRODUCT(TRANSPOSE(F780:H780),pass_per_van_by_vptype)*2)</f>
        <v/>
      </c>
      <c r="K780" s="331" t="str" cm="1">
        <f t="array" ref="K780">IF(A780="","",SUMPRODUCT(TRANSPOSE(F780:H780),pass_per_van_by_vptype,rt_miles_avg_by_vanpool_type))</f>
        <v/>
      </c>
    </row>
    <row r="781" spans="1:11" x14ac:dyDescent="0.45">
      <c r="A781" s="331" t="s">
        <v>453</v>
      </c>
      <c r="B781" s="331" t="s">
        <v>453</v>
      </c>
      <c r="C781" s="331" t="s">
        <v>453</v>
      </c>
      <c r="D781" s="331" t="s">
        <v>453</v>
      </c>
      <c r="E781" s="331" t="s">
        <v>453</v>
      </c>
      <c r="F781" s="331" t="str" cm="1">
        <f t="array" aca="1" ref="F781" ca="1">IF($B781="","",IFERROR(INDEX(INDIRECT("vd_emp_"&amp;$A781&amp;"_"&amp;F$1&amp;"_tab"),$B781+1,$C781+1)*IF($A781=2020,1,INDEX(INDIRECT("vd_ml_"&amp;$A781&amp;"_"&amp;F$1&amp;"_tab"),$B781+1,$C781+1)),0))</f>
        <v/>
      </c>
      <c r="G781" s="331" t="str" cm="1">
        <f t="array" aca="1" ref="G781" ca="1">IF($B781="","",IFERROR(INDEX(INDIRECT("vd_emp_"&amp;$A781&amp;"_"&amp;G$1&amp;"_tab"),$B781+1,$C781+1)*IF($A781=2020,1,INDEX(INDIRECT("vd_ml_"&amp;$A781&amp;"_"&amp;G$1&amp;"_tab"),$B781+1,$C781+1)),0))</f>
        <v/>
      </c>
      <c r="H781" s="331" t="str" cm="1">
        <f t="array" aca="1" ref="H781" ca="1">IF($B781="","",IFERROR(INDEX(INDIRECT("vd_emp_"&amp;$A781&amp;"_"&amp;H$1&amp;"_tab"),$B781+1,$C781+1)*IF($A781=2020,1,INDEX(INDIRECT("vd_ml_"&amp;$A781&amp;"_"&amp;H$1&amp;"_tab"),$B781+1,$C781+1)),0))</f>
        <v/>
      </c>
      <c r="I781" s="331" t="str">
        <f ca="1"/>
        <v/>
      </c>
      <c r="J781" s="331" t="str" cm="1">
        <f t="array" ref="J781">IF(A781="","",SUMPRODUCT(TRANSPOSE(F781:H781),pass_per_van_by_vptype)*2)</f>
        <v/>
      </c>
      <c r="K781" s="331" t="str" cm="1">
        <f t="array" ref="K781">IF(A781="","",SUMPRODUCT(TRANSPOSE(F781:H781),pass_per_van_by_vptype,rt_miles_avg_by_vanpool_type))</f>
        <v/>
      </c>
    </row>
    <row r="782" spans="1:11" x14ac:dyDescent="0.45">
      <c r="A782" s="331" t="s">
        <v>453</v>
      </c>
      <c r="B782" s="331" t="s">
        <v>453</v>
      </c>
      <c r="C782" s="331" t="s">
        <v>453</v>
      </c>
      <c r="D782" s="331" t="s">
        <v>453</v>
      </c>
      <c r="E782" s="331" t="s">
        <v>453</v>
      </c>
      <c r="F782" s="331" t="str" cm="1">
        <f t="array" aca="1" ref="F782" ca="1">IF($B782="","",IFERROR(INDEX(INDIRECT("vd_emp_"&amp;$A782&amp;"_"&amp;F$1&amp;"_tab"),$B782+1,$C782+1)*IF($A782=2020,1,INDEX(INDIRECT("vd_ml_"&amp;$A782&amp;"_"&amp;F$1&amp;"_tab"),$B782+1,$C782+1)),0))</f>
        <v/>
      </c>
      <c r="G782" s="331" t="str" cm="1">
        <f t="array" aca="1" ref="G782" ca="1">IF($B782="","",IFERROR(INDEX(INDIRECT("vd_emp_"&amp;$A782&amp;"_"&amp;G$1&amp;"_tab"),$B782+1,$C782+1)*IF($A782=2020,1,INDEX(INDIRECT("vd_ml_"&amp;$A782&amp;"_"&amp;G$1&amp;"_tab"),$B782+1,$C782+1)),0))</f>
        <v/>
      </c>
      <c r="H782" s="331" t="str" cm="1">
        <f t="array" aca="1" ref="H782" ca="1">IF($B782="","",IFERROR(INDEX(INDIRECT("vd_emp_"&amp;$A782&amp;"_"&amp;H$1&amp;"_tab"),$B782+1,$C782+1)*IF($A782=2020,1,INDEX(INDIRECT("vd_ml_"&amp;$A782&amp;"_"&amp;H$1&amp;"_tab"),$B782+1,$C782+1)),0))</f>
        <v/>
      </c>
      <c r="I782" s="331" t="str">
        <f ca="1"/>
        <v/>
      </c>
      <c r="J782" s="331" t="str" cm="1">
        <f t="array" ref="J782">IF(A782="","",SUMPRODUCT(TRANSPOSE(F782:H782),pass_per_van_by_vptype)*2)</f>
        <v/>
      </c>
      <c r="K782" s="331" t="str" cm="1">
        <f t="array" ref="K782">IF(A782="","",SUMPRODUCT(TRANSPOSE(F782:H782),pass_per_van_by_vptype,rt_miles_avg_by_vanpool_type))</f>
        <v/>
      </c>
    </row>
    <row r="783" spans="1:11" x14ac:dyDescent="0.45">
      <c r="A783" s="331" t="s">
        <v>453</v>
      </c>
      <c r="B783" s="331" t="s">
        <v>453</v>
      </c>
      <c r="C783" s="331" t="s">
        <v>453</v>
      </c>
      <c r="D783" s="331" t="s">
        <v>453</v>
      </c>
      <c r="E783" s="331" t="s">
        <v>453</v>
      </c>
      <c r="F783" s="331" t="str" cm="1">
        <f t="array" aca="1" ref="F783" ca="1">IF($B783="","",IFERROR(INDEX(INDIRECT("vd_emp_"&amp;$A783&amp;"_"&amp;F$1&amp;"_tab"),$B783+1,$C783+1)*IF($A783=2020,1,INDEX(INDIRECT("vd_ml_"&amp;$A783&amp;"_"&amp;F$1&amp;"_tab"),$B783+1,$C783+1)),0))</f>
        <v/>
      </c>
      <c r="G783" s="331" t="str" cm="1">
        <f t="array" aca="1" ref="G783" ca="1">IF($B783="","",IFERROR(INDEX(INDIRECT("vd_emp_"&amp;$A783&amp;"_"&amp;G$1&amp;"_tab"),$B783+1,$C783+1)*IF($A783=2020,1,INDEX(INDIRECT("vd_ml_"&amp;$A783&amp;"_"&amp;G$1&amp;"_tab"),$B783+1,$C783+1)),0))</f>
        <v/>
      </c>
      <c r="H783" s="331" t="str" cm="1">
        <f t="array" aca="1" ref="H783" ca="1">IF($B783="","",IFERROR(INDEX(INDIRECT("vd_emp_"&amp;$A783&amp;"_"&amp;H$1&amp;"_tab"),$B783+1,$C783+1)*IF($A783=2020,1,INDEX(INDIRECT("vd_ml_"&amp;$A783&amp;"_"&amp;H$1&amp;"_tab"),$B783+1,$C783+1)),0))</f>
        <v/>
      </c>
      <c r="I783" s="331" t="str">
        <f ca="1"/>
        <v/>
      </c>
      <c r="J783" s="331" t="str" cm="1">
        <f t="array" ref="J783">IF(A783="","",SUMPRODUCT(TRANSPOSE(F783:H783),pass_per_van_by_vptype)*2)</f>
        <v/>
      </c>
      <c r="K783" s="331" t="str" cm="1">
        <f t="array" ref="K783">IF(A783="","",SUMPRODUCT(TRANSPOSE(F783:H783),pass_per_van_by_vptype,rt_miles_avg_by_vanpool_type))</f>
        <v/>
      </c>
    </row>
    <row r="784" spans="1:11" x14ac:dyDescent="0.45">
      <c r="A784" s="331" t="s">
        <v>453</v>
      </c>
      <c r="B784" s="331" t="s">
        <v>453</v>
      </c>
      <c r="C784" s="331" t="s">
        <v>453</v>
      </c>
      <c r="D784" s="331" t="s">
        <v>453</v>
      </c>
      <c r="E784" s="331" t="s">
        <v>453</v>
      </c>
      <c r="F784" s="331" t="str" cm="1">
        <f t="array" aca="1" ref="F784" ca="1">IF($B784="","",IFERROR(INDEX(INDIRECT("vd_emp_"&amp;$A784&amp;"_"&amp;F$1&amp;"_tab"),$B784+1,$C784+1)*IF($A784=2020,1,INDEX(INDIRECT("vd_ml_"&amp;$A784&amp;"_"&amp;F$1&amp;"_tab"),$B784+1,$C784+1)),0))</f>
        <v/>
      </c>
      <c r="G784" s="331" t="str" cm="1">
        <f t="array" aca="1" ref="G784" ca="1">IF($B784="","",IFERROR(INDEX(INDIRECT("vd_emp_"&amp;$A784&amp;"_"&amp;G$1&amp;"_tab"),$B784+1,$C784+1)*IF($A784=2020,1,INDEX(INDIRECT("vd_ml_"&amp;$A784&amp;"_"&amp;G$1&amp;"_tab"),$B784+1,$C784+1)),0))</f>
        <v/>
      </c>
      <c r="H784" s="331" t="str" cm="1">
        <f t="array" aca="1" ref="H784" ca="1">IF($B784="","",IFERROR(INDEX(INDIRECT("vd_emp_"&amp;$A784&amp;"_"&amp;H$1&amp;"_tab"),$B784+1,$C784+1)*IF($A784=2020,1,INDEX(INDIRECT("vd_ml_"&amp;$A784&amp;"_"&amp;H$1&amp;"_tab"),$B784+1,$C784+1)),0))</f>
        <v/>
      </c>
      <c r="I784" s="331" t="str">
        <f ca="1"/>
        <v/>
      </c>
      <c r="J784" s="331" t="str" cm="1">
        <f t="array" ref="J784">IF(A784="","",SUMPRODUCT(TRANSPOSE(F784:H784),pass_per_van_by_vptype)*2)</f>
        <v/>
      </c>
      <c r="K784" s="331" t="str" cm="1">
        <f t="array" ref="K784">IF(A784="","",SUMPRODUCT(TRANSPOSE(F784:H784),pass_per_van_by_vptype,rt_miles_avg_by_vanpool_type))</f>
        <v/>
      </c>
    </row>
    <row r="785" spans="1:11" x14ac:dyDescent="0.45">
      <c r="A785" s="331" t="s">
        <v>453</v>
      </c>
      <c r="B785" s="331" t="s">
        <v>453</v>
      </c>
      <c r="C785" s="331" t="s">
        <v>453</v>
      </c>
      <c r="D785" s="331" t="s">
        <v>453</v>
      </c>
      <c r="E785" s="331" t="s">
        <v>453</v>
      </c>
      <c r="F785" s="331" t="str" cm="1">
        <f t="array" aca="1" ref="F785" ca="1">IF($B785="","",IFERROR(INDEX(INDIRECT("vd_emp_"&amp;$A785&amp;"_"&amp;F$1&amp;"_tab"),$B785+1,$C785+1)*IF($A785=2020,1,INDEX(INDIRECT("vd_ml_"&amp;$A785&amp;"_"&amp;F$1&amp;"_tab"),$B785+1,$C785+1)),0))</f>
        <v/>
      </c>
      <c r="G785" s="331" t="str" cm="1">
        <f t="array" aca="1" ref="G785" ca="1">IF($B785="","",IFERROR(INDEX(INDIRECT("vd_emp_"&amp;$A785&amp;"_"&amp;G$1&amp;"_tab"),$B785+1,$C785+1)*IF($A785=2020,1,INDEX(INDIRECT("vd_ml_"&amp;$A785&amp;"_"&amp;G$1&amp;"_tab"),$B785+1,$C785+1)),0))</f>
        <v/>
      </c>
      <c r="H785" s="331" t="str" cm="1">
        <f t="array" aca="1" ref="H785" ca="1">IF($B785="","",IFERROR(INDEX(INDIRECT("vd_emp_"&amp;$A785&amp;"_"&amp;H$1&amp;"_tab"),$B785+1,$C785+1)*IF($A785=2020,1,INDEX(INDIRECT("vd_ml_"&amp;$A785&amp;"_"&amp;H$1&amp;"_tab"),$B785+1,$C785+1)),0))</f>
        <v/>
      </c>
      <c r="I785" s="331" t="str">
        <f ca="1"/>
        <v/>
      </c>
      <c r="J785" s="331" t="str" cm="1">
        <f t="array" ref="J785">IF(A785="","",SUMPRODUCT(TRANSPOSE(F785:H785),pass_per_van_by_vptype)*2)</f>
        <v/>
      </c>
      <c r="K785" s="331" t="str" cm="1">
        <f t="array" ref="K785">IF(A785="","",SUMPRODUCT(TRANSPOSE(F785:H785),pass_per_van_by_vptype,rt_miles_avg_by_vanpool_type))</f>
        <v/>
      </c>
    </row>
    <row r="786" spans="1:11" x14ac:dyDescent="0.45">
      <c r="A786" s="331" t="s">
        <v>453</v>
      </c>
      <c r="B786" s="331" t="s">
        <v>453</v>
      </c>
      <c r="C786" s="331" t="s">
        <v>453</v>
      </c>
      <c r="D786" s="331" t="s">
        <v>453</v>
      </c>
      <c r="E786" s="331" t="s">
        <v>453</v>
      </c>
      <c r="F786" s="331" t="str" cm="1">
        <f t="array" aca="1" ref="F786" ca="1">IF($B786="","",IFERROR(INDEX(INDIRECT("vd_emp_"&amp;$A786&amp;"_"&amp;F$1&amp;"_tab"),$B786+1,$C786+1)*IF($A786=2020,1,INDEX(INDIRECT("vd_ml_"&amp;$A786&amp;"_"&amp;F$1&amp;"_tab"),$B786+1,$C786+1)),0))</f>
        <v/>
      </c>
      <c r="G786" s="331" t="str" cm="1">
        <f t="array" aca="1" ref="G786" ca="1">IF($B786="","",IFERROR(INDEX(INDIRECT("vd_emp_"&amp;$A786&amp;"_"&amp;G$1&amp;"_tab"),$B786+1,$C786+1)*IF($A786=2020,1,INDEX(INDIRECT("vd_ml_"&amp;$A786&amp;"_"&amp;G$1&amp;"_tab"),$B786+1,$C786+1)),0))</f>
        <v/>
      </c>
      <c r="H786" s="331" t="str" cm="1">
        <f t="array" aca="1" ref="H786" ca="1">IF($B786="","",IFERROR(INDEX(INDIRECT("vd_emp_"&amp;$A786&amp;"_"&amp;H$1&amp;"_tab"),$B786+1,$C786+1)*IF($A786=2020,1,INDEX(INDIRECT("vd_ml_"&amp;$A786&amp;"_"&amp;H$1&amp;"_tab"),$B786+1,$C786+1)),0))</f>
        <v/>
      </c>
      <c r="I786" s="331" t="str">
        <f ca="1"/>
        <v/>
      </c>
      <c r="J786" s="331" t="str" cm="1">
        <f t="array" ref="J786">IF(A786="","",SUMPRODUCT(TRANSPOSE(F786:H786),pass_per_van_by_vptype)*2)</f>
        <v/>
      </c>
      <c r="K786" s="331" t="str" cm="1">
        <f t="array" ref="K786">IF(A786="","",SUMPRODUCT(TRANSPOSE(F786:H786),pass_per_van_by_vptype,rt_miles_avg_by_vanpool_type))</f>
        <v/>
      </c>
    </row>
    <row r="787" spans="1:11" x14ac:dyDescent="0.45">
      <c r="A787" s="331" t="s">
        <v>453</v>
      </c>
      <c r="B787" s="331" t="s">
        <v>453</v>
      </c>
      <c r="C787" s="331" t="s">
        <v>453</v>
      </c>
      <c r="D787" s="331" t="s">
        <v>453</v>
      </c>
      <c r="E787" s="331" t="s">
        <v>453</v>
      </c>
      <c r="F787" s="331" t="str" cm="1">
        <f t="array" aca="1" ref="F787" ca="1">IF($B787="","",IFERROR(INDEX(INDIRECT("vd_emp_"&amp;$A787&amp;"_"&amp;F$1&amp;"_tab"),$B787+1,$C787+1)*IF($A787=2020,1,INDEX(INDIRECT("vd_ml_"&amp;$A787&amp;"_"&amp;F$1&amp;"_tab"),$B787+1,$C787+1)),0))</f>
        <v/>
      </c>
      <c r="G787" s="331" t="str" cm="1">
        <f t="array" aca="1" ref="G787" ca="1">IF($B787="","",IFERROR(INDEX(INDIRECT("vd_emp_"&amp;$A787&amp;"_"&amp;G$1&amp;"_tab"),$B787+1,$C787+1)*IF($A787=2020,1,INDEX(INDIRECT("vd_ml_"&amp;$A787&amp;"_"&amp;G$1&amp;"_tab"),$B787+1,$C787+1)),0))</f>
        <v/>
      </c>
      <c r="H787" s="331" t="str" cm="1">
        <f t="array" aca="1" ref="H787" ca="1">IF($B787="","",IFERROR(INDEX(INDIRECT("vd_emp_"&amp;$A787&amp;"_"&amp;H$1&amp;"_tab"),$B787+1,$C787+1)*IF($A787=2020,1,INDEX(INDIRECT("vd_ml_"&amp;$A787&amp;"_"&amp;H$1&amp;"_tab"),$B787+1,$C787+1)),0))</f>
        <v/>
      </c>
      <c r="I787" s="331" t="str">
        <f ca="1"/>
        <v/>
      </c>
      <c r="J787" s="331" t="str" cm="1">
        <f t="array" ref="J787">IF(A787="","",SUMPRODUCT(TRANSPOSE(F787:H787),pass_per_van_by_vptype)*2)</f>
        <v/>
      </c>
      <c r="K787" s="331" t="str" cm="1">
        <f t="array" ref="K787">IF(A787="","",SUMPRODUCT(TRANSPOSE(F787:H787),pass_per_van_by_vptype,rt_miles_avg_by_vanpool_type))</f>
        <v/>
      </c>
    </row>
    <row r="788" spans="1:11" x14ac:dyDescent="0.45">
      <c r="A788" s="331" t="s">
        <v>453</v>
      </c>
      <c r="B788" s="331" t="s">
        <v>453</v>
      </c>
      <c r="C788" s="331" t="s">
        <v>453</v>
      </c>
      <c r="D788" s="331" t="s">
        <v>453</v>
      </c>
      <c r="E788" s="331" t="s">
        <v>453</v>
      </c>
      <c r="F788" s="331" t="str" cm="1">
        <f t="array" aca="1" ref="F788" ca="1">IF($B788="","",IFERROR(INDEX(INDIRECT("vd_emp_"&amp;$A788&amp;"_"&amp;F$1&amp;"_tab"),$B788+1,$C788+1)*IF($A788=2020,1,INDEX(INDIRECT("vd_ml_"&amp;$A788&amp;"_"&amp;F$1&amp;"_tab"),$B788+1,$C788+1)),0))</f>
        <v/>
      </c>
      <c r="G788" s="331" t="str" cm="1">
        <f t="array" aca="1" ref="G788" ca="1">IF($B788="","",IFERROR(INDEX(INDIRECT("vd_emp_"&amp;$A788&amp;"_"&amp;G$1&amp;"_tab"),$B788+1,$C788+1)*IF($A788=2020,1,INDEX(INDIRECT("vd_ml_"&amp;$A788&amp;"_"&amp;G$1&amp;"_tab"),$B788+1,$C788+1)),0))</f>
        <v/>
      </c>
      <c r="H788" s="331" t="str" cm="1">
        <f t="array" aca="1" ref="H788" ca="1">IF($B788="","",IFERROR(INDEX(INDIRECT("vd_emp_"&amp;$A788&amp;"_"&amp;H$1&amp;"_tab"),$B788+1,$C788+1)*IF($A788=2020,1,INDEX(INDIRECT("vd_ml_"&amp;$A788&amp;"_"&amp;H$1&amp;"_tab"),$B788+1,$C788+1)),0))</f>
        <v/>
      </c>
      <c r="I788" s="331" t="str">
        <f ca="1"/>
        <v/>
      </c>
      <c r="J788" s="331" t="str" cm="1">
        <f t="array" ref="J788">IF(A788="","",SUMPRODUCT(TRANSPOSE(F788:H788),pass_per_van_by_vptype)*2)</f>
        <v/>
      </c>
      <c r="K788" s="331" t="str" cm="1">
        <f t="array" ref="K788">IF(A788="","",SUMPRODUCT(TRANSPOSE(F788:H788),pass_per_van_by_vptype,rt_miles_avg_by_vanpool_type))</f>
        <v/>
      </c>
    </row>
    <row r="789" spans="1:11" x14ac:dyDescent="0.45">
      <c r="A789" s="331" t="s">
        <v>453</v>
      </c>
      <c r="B789" s="331" t="s">
        <v>453</v>
      </c>
      <c r="C789" s="331" t="s">
        <v>453</v>
      </c>
      <c r="D789" s="331" t="s">
        <v>453</v>
      </c>
      <c r="E789" s="331" t="s">
        <v>453</v>
      </c>
      <c r="F789" s="331" t="str" cm="1">
        <f t="array" aca="1" ref="F789" ca="1">IF($B789="","",IFERROR(INDEX(INDIRECT("vd_emp_"&amp;$A789&amp;"_"&amp;F$1&amp;"_tab"),$B789+1,$C789+1)*IF($A789=2020,1,INDEX(INDIRECT("vd_ml_"&amp;$A789&amp;"_"&amp;F$1&amp;"_tab"),$B789+1,$C789+1)),0))</f>
        <v/>
      </c>
      <c r="G789" s="331" t="str" cm="1">
        <f t="array" aca="1" ref="G789" ca="1">IF($B789="","",IFERROR(INDEX(INDIRECT("vd_emp_"&amp;$A789&amp;"_"&amp;G$1&amp;"_tab"),$B789+1,$C789+1)*IF($A789=2020,1,INDEX(INDIRECT("vd_ml_"&amp;$A789&amp;"_"&amp;G$1&amp;"_tab"),$B789+1,$C789+1)),0))</f>
        <v/>
      </c>
      <c r="H789" s="331" t="str" cm="1">
        <f t="array" aca="1" ref="H789" ca="1">IF($B789="","",IFERROR(INDEX(INDIRECT("vd_emp_"&amp;$A789&amp;"_"&amp;H$1&amp;"_tab"),$B789+1,$C789+1)*IF($A789=2020,1,INDEX(INDIRECT("vd_ml_"&amp;$A789&amp;"_"&amp;H$1&amp;"_tab"),$B789+1,$C789+1)),0))</f>
        <v/>
      </c>
      <c r="I789" s="331" t="str">
        <f ca="1"/>
        <v/>
      </c>
      <c r="J789" s="331" t="str" cm="1">
        <f t="array" ref="J789">IF(A789="","",SUMPRODUCT(TRANSPOSE(F789:H789),pass_per_van_by_vptype)*2)</f>
        <v/>
      </c>
      <c r="K789" s="331" t="str" cm="1">
        <f t="array" ref="K789">IF(A789="","",SUMPRODUCT(TRANSPOSE(F789:H789),pass_per_van_by_vptype,rt_miles_avg_by_vanpool_type))</f>
        <v/>
      </c>
    </row>
    <row r="790" spans="1:11" x14ac:dyDescent="0.45">
      <c r="A790" s="331" t="s">
        <v>453</v>
      </c>
      <c r="B790" s="331" t="s">
        <v>453</v>
      </c>
      <c r="C790" s="331" t="s">
        <v>453</v>
      </c>
      <c r="D790" s="331" t="s">
        <v>453</v>
      </c>
      <c r="E790" s="331" t="s">
        <v>453</v>
      </c>
      <c r="F790" s="331" t="str" cm="1">
        <f t="array" aca="1" ref="F790" ca="1">IF($B790="","",IFERROR(INDEX(INDIRECT("vd_emp_"&amp;$A790&amp;"_"&amp;F$1&amp;"_tab"),$B790+1,$C790+1)*IF($A790=2020,1,INDEX(INDIRECT("vd_ml_"&amp;$A790&amp;"_"&amp;F$1&amp;"_tab"),$B790+1,$C790+1)),0))</f>
        <v/>
      </c>
      <c r="G790" s="331" t="str" cm="1">
        <f t="array" aca="1" ref="G790" ca="1">IF($B790="","",IFERROR(INDEX(INDIRECT("vd_emp_"&amp;$A790&amp;"_"&amp;G$1&amp;"_tab"),$B790+1,$C790+1)*IF($A790=2020,1,INDEX(INDIRECT("vd_ml_"&amp;$A790&amp;"_"&amp;G$1&amp;"_tab"),$B790+1,$C790+1)),0))</f>
        <v/>
      </c>
      <c r="H790" s="331" t="str" cm="1">
        <f t="array" aca="1" ref="H790" ca="1">IF($B790="","",IFERROR(INDEX(INDIRECT("vd_emp_"&amp;$A790&amp;"_"&amp;H$1&amp;"_tab"),$B790+1,$C790+1)*IF($A790=2020,1,INDEX(INDIRECT("vd_ml_"&amp;$A790&amp;"_"&amp;H$1&amp;"_tab"),$B790+1,$C790+1)),0))</f>
        <v/>
      </c>
      <c r="I790" s="331" t="str">
        <f ca="1"/>
        <v/>
      </c>
      <c r="J790" s="331" t="str" cm="1">
        <f t="array" ref="J790">IF(A790="","",SUMPRODUCT(TRANSPOSE(F790:H790),pass_per_van_by_vptype)*2)</f>
        <v/>
      </c>
      <c r="K790" s="331" t="str" cm="1">
        <f t="array" ref="K790">IF(A790="","",SUMPRODUCT(TRANSPOSE(F790:H790),pass_per_van_by_vptype,rt_miles_avg_by_vanpool_type))</f>
        <v/>
      </c>
    </row>
    <row r="791" spans="1:11" x14ac:dyDescent="0.45">
      <c r="A791" s="331" t="s">
        <v>453</v>
      </c>
      <c r="B791" s="331" t="s">
        <v>453</v>
      </c>
      <c r="C791" s="331" t="s">
        <v>453</v>
      </c>
      <c r="D791" s="331" t="s">
        <v>453</v>
      </c>
      <c r="E791" s="331" t="s">
        <v>453</v>
      </c>
      <c r="F791" s="331" t="str" cm="1">
        <f t="array" aca="1" ref="F791" ca="1">IF($B791="","",IFERROR(INDEX(INDIRECT("vd_emp_"&amp;$A791&amp;"_"&amp;F$1&amp;"_tab"),$B791+1,$C791+1)*IF($A791=2020,1,INDEX(INDIRECT("vd_ml_"&amp;$A791&amp;"_"&amp;F$1&amp;"_tab"),$B791+1,$C791+1)),0))</f>
        <v/>
      </c>
      <c r="G791" s="331" t="str" cm="1">
        <f t="array" aca="1" ref="G791" ca="1">IF($B791="","",IFERROR(INDEX(INDIRECT("vd_emp_"&amp;$A791&amp;"_"&amp;G$1&amp;"_tab"),$B791+1,$C791+1)*IF($A791=2020,1,INDEX(INDIRECT("vd_ml_"&amp;$A791&amp;"_"&amp;G$1&amp;"_tab"),$B791+1,$C791+1)),0))</f>
        <v/>
      </c>
      <c r="H791" s="331" t="str" cm="1">
        <f t="array" aca="1" ref="H791" ca="1">IF($B791="","",IFERROR(INDEX(INDIRECT("vd_emp_"&amp;$A791&amp;"_"&amp;H$1&amp;"_tab"),$B791+1,$C791+1)*IF($A791=2020,1,INDEX(INDIRECT("vd_ml_"&amp;$A791&amp;"_"&amp;H$1&amp;"_tab"),$B791+1,$C791+1)),0))</f>
        <v/>
      </c>
      <c r="I791" s="331" t="str">
        <f ca="1"/>
        <v/>
      </c>
      <c r="J791" s="331" t="str" cm="1">
        <f t="array" ref="J791">IF(A791="","",SUMPRODUCT(TRANSPOSE(F791:H791),pass_per_van_by_vptype)*2)</f>
        <v/>
      </c>
      <c r="K791" s="331" t="str" cm="1">
        <f t="array" ref="K791">IF(A791="","",SUMPRODUCT(TRANSPOSE(F791:H791),pass_per_van_by_vptype,rt_miles_avg_by_vanpool_type))</f>
        <v/>
      </c>
    </row>
    <row r="792" spans="1:11" x14ac:dyDescent="0.45">
      <c r="A792" s="331" t="s">
        <v>453</v>
      </c>
      <c r="B792" s="331" t="s">
        <v>453</v>
      </c>
      <c r="C792" s="331" t="s">
        <v>453</v>
      </c>
      <c r="D792" s="331" t="s">
        <v>453</v>
      </c>
      <c r="E792" s="331" t="s">
        <v>453</v>
      </c>
      <c r="F792" s="331" t="str" cm="1">
        <f t="array" aca="1" ref="F792" ca="1">IF($B792="","",IFERROR(INDEX(INDIRECT("vd_emp_"&amp;$A792&amp;"_"&amp;F$1&amp;"_tab"),$B792+1,$C792+1)*IF($A792=2020,1,INDEX(INDIRECT("vd_ml_"&amp;$A792&amp;"_"&amp;F$1&amp;"_tab"),$B792+1,$C792+1)),0))</f>
        <v/>
      </c>
      <c r="G792" s="331" t="str" cm="1">
        <f t="array" aca="1" ref="G792" ca="1">IF($B792="","",IFERROR(INDEX(INDIRECT("vd_emp_"&amp;$A792&amp;"_"&amp;G$1&amp;"_tab"),$B792+1,$C792+1)*IF($A792=2020,1,INDEX(INDIRECT("vd_ml_"&amp;$A792&amp;"_"&amp;G$1&amp;"_tab"),$B792+1,$C792+1)),0))</f>
        <v/>
      </c>
      <c r="H792" s="331" t="str" cm="1">
        <f t="array" aca="1" ref="H792" ca="1">IF($B792="","",IFERROR(INDEX(INDIRECT("vd_emp_"&amp;$A792&amp;"_"&amp;H$1&amp;"_tab"),$B792+1,$C792+1)*IF($A792=2020,1,INDEX(INDIRECT("vd_ml_"&amp;$A792&amp;"_"&amp;H$1&amp;"_tab"),$B792+1,$C792+1)),0))</f>
        <v/>
      </c>
      <c r="I792" s="331" t="str">
        <f ca="1"/>
        <v/>
      </c>
      <c r="J792" s="331" t="str" cm="1">
        <f t="array" ref="J792">IF(A792="","",SUMPRODUCT(TRANSPOSE(F792:H792),pass_per_van_by_vptype)*2)</f>
        <v/>
      </c>
      <c r="K792" s="331" t="str" cm="1">
        <f t="array" ref="K792">IF(A792="","",SUMPRODUCT(TRANSPOSE(F792:H792),pass_per_van_by_vptype,rt_miles_avg_by_vanpool_type))</f>
        <v/>
      </c>
    </row>
    <row r="793" spans="1:11" x14ac:dyDescent="0.45">
      <c r="A793" s="331" t="s">
        <v>453</v>
      </c>
      <c r="B793" s="331" t="s">
        <v>453</v>
      </c>
      <c r="C793" s="331" t="s">
        <v>453</v>
      </c>
      <c r="D793" s="331" t="s">
        <v>453</v>
      </c>
      <c r="E793" s="331" t="s">
        <v>453</v>
      </c>
      <c r="F793" s="331" t="str" cm="1">
        <f t="array" aca="1" ref="F793" ca="1">IF($B793="","",IFERROR(INDEX(INDIRECT("vd_emp_"&amp;$A793&amp;"_"&amp;F$1&amp;"_tab"),$B793+1,$C793+1)*IF($A793=2020,1,INDEX(INDIRECT("vd_ml_"&amp;$A793&amp;"_"&amp;F$1&amp;"_tab"),$B793+1,$C793+1)),0))</f>
        <v/>
      </c>
      <c r="G793" s="331" t="str" cm="1">
        <f t="array" aca="1" ref="G793" ca="1">IF($B793="","",IFERROR(INDEX(INDIRECT("vd_emp_"&amp;$A793&amp;"_"&amp;G$1&amp;"_tab"),$B793+1,$C793+1)*IF($A793=2020,1,INDEX(INDIRECT("vd_ml_"&amp;$A793&amp;"_"&amp;G$1&amp;"_tab"),$B793+1,$C793+1)),0))</f>
        <v/>
      </c>
      <c r="H793" s="331" t="str" cm="1">
        <f t="array" aca="1" ref="H793" ca="1">IF($B793="","",IFERROR(INDEX(INDIRECT("vd_emp_"&amp;$A793&amp;"_"&amp;H$1&amp;"_tab"),$B793+1,$C793+1)*IF($A793=2020,1,INDEX(INDIRECT("vd_ml_"&amp;$A793&amp;"_"&amp;H$1&amp;"_tab"),$B793+1,$C793+1)),0))</f>
        <v/>
      </c>
      <c r="I793" s="331" t="str">
        <f ca="1"/>
        <v/>
      </c>
      <c r="J793" s="331" t="str" cm="1">
        <f t="array" ref="J793">IF(A793="","",SUMPRODUCT(TRANSPOSE(F793:H793),pass_per_van_by_vptype)*2)</f>
        <v/>
      </c>
      <c r="K793" s="331" t="str" cm="1">
        <f t="array" ref="K793">IF(A793="","",SUMPRODUCT(TRANSPOSE(F793:H793),pass_per_van_by_vptype,rt_miles_avg_by_vanpool_type))</f>
        <v/>
      </c>
    </row>
    <row r="794" spans="1:11" x14ac:dyDescent="0.45">
      <c r="A794" s="331" t="s">
        <v>453</v>
      </c>
      <c r="B794" s="331" t="s">
        <v>453</v>
      </c>
      <c r="C794" s="331" t="s">
        <v>453</v>
      </c>
      <c r="D794" s="331" t="s">
        <v>453</v>
      </c>
      <c r="E794" s="331" t="s">
        <v>453</v>
      </c>
      <c r="F794" s="331" t="str" cm="1">
        <f t="array" aca="1" ref="F794" ca="1">IF($B794="","",IFERROR(INDEX(INDIRECT("vd_emp_"&amp;$A794&amp;"_"&amp;F$1&amp;"_tab"),$B794+1,$C794+1)*IF($A794=2020,1,INDEX(INDIRECT("vd_ml_"&amp;$A794&amp;"_"&amp;F$1&amp;"_tab"),$B794+1,$C794+1)),0))</f>
        <v/>
      </c>
      <c r="G794" s="331" t="str" cm="1">
        <f t="array" aca="1" ref="G794" ca="1">IF($B794="","",IFERROR(INDEX(INDIRECT("vd_emp_"&amp;$A794&amp;"_"&amp;G$1&amp;"_tab"),$B794+1,$C794+1)*IF($A794=2020,1,INDEX(INDIRECT("vd_ml_"&amp;$A794&amp;"_"&amp;G$1&amp;"_tab"),$B794+1,$C794+1)),0))</f>
        <v/>
      </c>
      <c r="H794" s="331" t="str" cm="1">
        <f t="array" aca="1" ref="H794" ca="1">IF($B794="","",IFERROR(INDEX(INDIRECT("vd_emp_"&amp;$A794&amp;"_"&amp;H$1&amp;"_tab"),$B794+1,$C794+1)*IF($A794=2020,1,INDEX(INDIRECT("vd_ml_"&amp;$A794&amp;"_"&amp;H$1&amp;"_tab"),$B794+1,$C794+1)),0))</f>
        <v/>
      </c>
      <c r="I794" s="331" t="str">
        <f ca="1"/>
        <v/>
      </c>
      <c r="J794" s="331" t="str" cm="1">
        <f t="array" ref="J794">IF(A794="","",SUMPRODUCT(TRANSPOSE(F794:H794),pass_per_van_by_vptype)*2)</f>
        <v/>
      </c>
      <c r="K794" s="331" t="str" cm="1">
        <f t="array" ref="K794">IF(A794="","",SUMPRODUCT(TRANSPOSE(F794:H794),pass_per_van_by_vptype,rt_miles_avg_by_vanpool_type))</f>
        <v/>
      </c>
    </row>
    <row r="795" spans="1:11" x14ac:dyDescent="0.45">
      <c r="A795" s="331" t="s">
        <v>453</v>
      </c>
      <c r="B795" s="331" t="s">
        <v>453</v>
      </c>
      <c r="C795" s="331" t="s">
        <v>453</v>
      </c>
      <c r="D795" s="331" t="s">
        <v>453</v>
      </c>
      <c r="E795" s="331" t="s">
        <v>453</v>
      </c>
      <c r="F795" s="331" t="str" cm="1">
        <f t="array" aca="1" ref="F795" ca="1">IF($B795="","",IFERROR(INDEX(INDIRECT("vd_emp_"&amp;$A795&amp;"_"&amp;F$1&amp;"_tab"),$B795+1,$C795+1)*IF($A795=2020,1,INDEX(INDIRECT("vd_ml_"&amp;$A795&amp;"_"&amp;F$1&amp;"_tab"),$B795+1,$C795+1)),0))</f>
        <v/>
      </c>
      <c r="G795" s="331" t="str" cm="1">
        <f t="array" aca="1" ref="G795" ca="1">IF($B795="","",IFERROR(INDEX(INDIRECT("vd_emp_"&amp;$A795&amp;"_"&amp;G$1&amp;"_tab"),$B795+1,$C795+1)*IF($A795=2020,1,INDEX(INDIRECT("vd_ml_"&amp;$A795&amp;"_"&amp;G$1&amp;"_tab"),$B795+1,$C795+1)),0))</f>
        <v/>
      </c>
      <c r="H795" s="331" t="str" cm="1">
        <f t="array" aca="1" ref="H795" ca="1">IF($B795="","",IFERROR(INDEX(INDIRECT("vd_emp_"&amp;$A795&amp;"_"&amp;H$1&amp;"_tab"),$B795+1,$C795+1)*IF($A795=2020,1,INDEX(INDIRECT("vd_ml_"&amp;$A795&amp;"_"&amp;H$1&amp;"_tab"),$B795+1,$C795+1)),0))</f>
        <v/>
      </c>
      <c r="I795" s="331" t="str">
        <f ca="1"/>
        <v/>
      </c>
      <c r="J795" s="331" t="str" cm="1">
        <f t="array" ref="J795">IF(A795="","",SUMPRODUCT(TRANSPOSE(F795:H795),pass_per_van_by_vptype)*2)</f>
        <v/>
      </c>
      <c r="K795" s="331" t="str" cm="1">
        <f t="array" ref="K795">IF(A795="","",SUMPRODUCT(TRANSPOSE(F795:H795),pass_per_van_by_vptype,rt_miles_avg_by_vanpool_type))</f>
        <v/>
      </c>
    </row>
    <row r="796" spans="1:11" x14ac:dyDescent="0.45">
      <c r="A796" s="331" t="s">
        <v>453</v>
      </c>
      <c r="B796" s="331" t="s">
        <v>453</v>
      </c>
      <c r="C796" s="331" t="s">
        <v>453</v>
      </c>
      <c r="D796" s="331" t="s">
        <v>453</v>
      </c>
      <c r="E796" s="331" t="s">
        <v>453</v>
      </c>
      <c r="F796" s="331" t="str" cm="1">
        <f t="array" aca="1" ref="F796" ca="1">IF($B796="","",IFERROR(INDEX(INDIRECT("vd_emp_"&amp;$A796&amp;"_"&amp;F$1&amp;"_tab"),$B796+1,$C796+1)*IF($A796=2020,1,INDEX(INDIRECT("vd_ml_"&amp;$A796&amp;"_"&amp;F$1&amp;"_tab"),$B796+1,$C796+1)),0))</f>
        <v/>
      </c>
      <c r="G796" s="331" t="str" cm="1">
        <f t="array" aca="1" ref="G796" ca="1">IF($B796="","",IFERROR(INDEX(INDIRECT("vd_emp_"&amp;$A796&amp;"_"&amp;G$1&amp;"_tab"),$B796+1,$C796+1)*IF($A796=2020,1,INDEX(INDIRECT("vd_ml_"&amp;$A796&amp;"_"&amp;G$1&amp;"_tab"),$B796+1,$C796+1)),0))</f>
        <v/>
      </c>
      <c r="H796" s="331" t="str" cm="1">
        <f t="array" aca="1" ref="H796" ca="1">IF($B796="","",IFERROR(INDEX(INDIRECT("vd_emp_"&amp;$A796&amp;"_"&amp;H$1&amp;"_tab"),$B796+1,$C796+1)*IF($A796=2020,1,INDEX(INDIRECT("vd_ml_"&amp;$A796&amp;"_"&amp;H$1&amp;"_tab"),$B796+1,$C796+1)),0))</f>
        <v/>
      </c>
      <c r="I796" s="331" t="str">
        <f ca="1"/>
        <v/>
      </c>
      <c r="J796" s="331" t="str" cm="1">
        <f t="array" ref="J796">IF(A796="","",SUMPRODUCT(TRANSPOSE(F796:H796),pass_per_van_by_vptype)*2)</f>
        <v/>
      </c>
      <c r="K796" s="331" t="str" cm="1">
        <f t="array" ref="K796">IF(A796="","",SUMPRODUCT(TRANSPOSE(F796:H796),pass_per_van_by_vptype,rt_miles_avg_by_vanpool_type))</f>
        <v/>
      </c>
    </row>
    <row r="797" spans="1:11" x14ac:dyDescent="0.45">
      <c r="A797" s="331" t="s">
        <v>453</v>
      </c>
      <c r="B797" s="331" t="s">
        <v>453</v>
      </c>
      <c r="C797" s="331" t="s">
        <v>453</v>
      </c>
      <c r="D797" s="331" t="s">
        <v>453</v>
      </c>
      <c r="E797" s="331" t="s">
        <v>453</v>
      </c>
      <c r="F797" s="331" t="str" cm="1">
        <f t="array" aca="1" ref="F797" ca="1">IF($B797="","",IFERROR(INDEX(INDIRECT("vd_emp_"&amp;$A797&amp;"_"&amp;F$1&amp;"_tab"),$B797+1,$C797+1)*IF($A797=2020,1,INDEX(INDIRECT("vd_ml_"&amp;$A797&amp;"_"&amp;F$1&amp;"_tab"),$B797+1,$C797+1)),0))</f>
        <v/>
      </c>
      <c r="G797" s="331" t="str" cm="1">
        <f t="array" aca="1" ref="G797" ca="1">IF($B797="","",IFERROR(INDEX(INDIRECT("vd_emp_"&amp;$A797&amp;"_"&amp;G$1&amp;"_tab"),$B797+1,$C797+1)*IF($A797=2020,1,INDEX(INDIRECT("vd_ml_"&amp;$A797&amp;"_"&amp;G$1&amp;"_tab"),$B797+1,$C797+1)),0))</f>
        <v/>
      </c>
      <c r="H797" s="331" t="str" cm="1">
        <f t="array" aca="1" ref="H797" ca="1">IF($B797="","",IFERROR(INDEX(INDIRECT("vd_emp_"&amp;$A797&amp;"_"&amp;H$1&amp;"_tab"),$B797+1,$C797+1)*IF($A797=2020,1,INDEX(INDIRECT("vd_ml_"&amp;$A797&amp;"_"&amp;H$1&amp;"_tab"),$B797+1,$C797+1)),0))</f>
        <v/>
      </c>
      <c r="I797" s="331" t="str">
        <f ca="1"/>
        <v/>
      </c>
      <c r="J797" s="331" t="str" cm="1">
        <f t="array" ref="J797">IF(A797="","",SUMPRODUCT(TRANSPOSE(F797:H797),pass_per_van_by_vptype)*2)</f>
        <v/>
      </c>
      <c r="K797" s="331" t="str" cm="1">
        <f t="array" ref="K797">IF(A797="","",SUMPRODUCT(TRANSPOSE(F797:H797),pass_per_van_by_vptype,rt_miles_avg_by_vanpool_type))</f>
        <v/>
      </c>
    </row>
    <row r="798" spans="1:11" x14ac:dyDescent="0.45">
      <c r="A798" s="331" t="s">
        <v>453</v>
      </c>
      <c r="B798" s="331" t="s">
        <v>453</v>
      </c>
      <c r="C798" s="331" t="s">
        <v>453</v>
      </c>
      <c r="D798" s="331" t="s">
        <v>453</v>
      </c>
      <c r="E798" s="331" t="s">
        <v>453</v>
      </c>
      <c r="F798" s="331" t="str" cm="1">
        <f t="array" aca="1" ref="F798" ca="1">IF($B798="","",IFERROR(INDEX(INDIRECT("vd_emp_"&amp;$A798&amp;"_"&amp;F$1&amp;"_tab"),$B798+1,$C798+1)*IF($A798=2020,1,INDEX(INDIRECT("vd_ml_"&amp;$A798&amp;"_"&amp;F$1&amp;"_tab"),$B798+1,$C798+1)),0))</f>
        <v/>
      </c>
      <c r="G798" s="331" t="str" cm="1">
        <f t="array" aca="1" ref="G798" ca="1">IF($B798="","",IFERROR(INDEX(INDIRECT("vd_emp_"&amp;$A798&amp;"_"&amp;G$1&amp;"_tab"),$B798+1,$C798+1)*IF($A798=2020,1,INDEX(INDIRECT("vd_ml_"&amp;$A798&amp;"_"&amp;G$1&amp;"_tab"),$B798+1,$C798+1)),0))</f>
        <v/>
      </c>
      <c r="H798" s="331" t="str" cm="1">
        <f t="array" aca="1" ref="H798" ca="1">IF($B798="","",IFERROR(INDEX(INDIRECT("vd_emp_"&amp;$A798&amp;"_"&amp;H$1&amp;"_tab"),$B798+1,$C798+1)*IF($A798=2020,1,INDEX(INDIRECT("vd_ml_"&amp;$A798&amp;"_"&amp;H$1&amp;"_tab"),$B798+1,$C798+1)),0))</f>
        <v/>
      </c>
      <c r="I798" s="331" t="str">
        <f ca="1"/>
        <v/>
      </c>
      <c r="J798" s="331" t="str" cm="1">
        <f t="array" ref="J798">IF(A798="","",SUMPRODUCT(TRANSPOSE(F798:H798),pass_per_van_by_vptype)*2)</f>
        <v/>
      </c>
      <c r="K798" s="331" t="str" cm="1">
        <f t="array" ref="K798">IF(A798="","",SUMPRODUCT(TRANSPOSE(F798:H798),pass_per_van_by_vptype,rt_miles_avg_by_vanpool_type))</f>
        <v/>
      </c>
    </row>
    <row r="799" spans="1:11" x14ac:dyDescent="0.45">
      <c r="A799" s="331" t="s">
        <v>453</v>
      </c>
      <c r="B799" s="331" t="s">
        <v>453</v>
      </c>
      <c r="C799" s="331" t="s">
        <v>453</v>
      </c>
      <c r="D799" s="331" t="s">
        <v>453</v>
      </c>
      <c r="E799" s="331" t="s">
        <v>453</v>
      </c>
      <c r="F799" s="331" t="str" cm="1">
        <f t="array" aca="1" ref="F799" ca="1">IF($B799="","",IFERROR(INDEX(INDIRECT("vd_emp_"&amp;$A799&amp;"_"&amp;F$1&amp;"_tab"),$B799+1,$C799+1)*IF($A799=2020,1,INDEX(INDIRECT("vd_ml_"&amp;$A799&amp;"_"&amp;F$1&amp;"_tab"),$B799+1,$C799+1)),0))</f>
        <v/>
      </c>
      <c r="G799" s="331" t="str" cm="1">
        <f t="array" aca="1" ref="G799" ca="1">IF($B799="","",IFERROR(INDEX(INDIRECT("vd_emp_"&amp;$A799&amp;"_"&amp;G$1&amp;"_tab"),$B799+1,$C799+1)*IF($A799=2020,1,INDEX(INDIRECT("vd_ml_"&amp;$A799&amp;"_"&amp;G$1&amp;"_tab"),$B799+1,$C799+1)),0))</f>
        <v/>
      </c>
      <c r="H799" s="331" t="str" cm="1">
        <f t="array" aca="1" ref="H799" ca="1">IF($B799="","",IFERROR(INDEX(INDIRECT("vd_emp_"&amp;$A799&amp;"_"&amp;H$1&amp;"_tab"),$B799+1,$C799+1)*IF($A799=2020,1,INDEX(INDIRECT("vd_ml_"&amp;$A799&amp;"_"&amp;H$1&amp;"_tab"),$B799+1,$C799+1)),0))</f>
        <v/>
      </c>
      <c r="I799" s="331" t="str">
        <f ca="1"/>
        <v/>
      </c>
      <c r="J799" s="331" t="str" cm="1">
        <f t="array" ref="J799">IF(A799="","",SUMPRODUCT(TRANSPOSE(F799:H799),pass_per_van_by_vptype)*2)</f>
        <v/>
      </c>
      <c r="K799" s="331" t="str" cm="1">
        <f t="array" ref="K799">IF(A799="","",SUMPRODUCT(TRANSPOSE(F799:H799),pass_per_van_by_vptype,rt_miles_avg_by_vanpool_type))</f>
        <v/>
      </c>
    </row>
    <row r="800" spans="1:11" x14ac:dyDescent="0.45">
      <c r="A800" s="331" t="s">
        <v>453</v>
      </c>
      <c r="B800" s="331" t="s">
        <v>453</v>
      </c>
      <c r="C800" s="331" t="s">
        <v>453</v>
      </c>
      <c r="D800" s="331" t="s">
        <v>453</v>
      </c>
      <c r="E800" s="331" t="s">
        <v>453</v>
      </c>
      <c r="F800" s="331" t="str" cm="1">
        <f t="array" aca="1" ref="F800" ca="1">IF($B800="","",IFERROR(INDEX(INDIRECT("vd_emp_"&amp;$A800&amp;"_"&amp;F$1&amp;"_tab"),$B800+1,$C800+1)*IF($A800=2020,1,INDEX(INDIRECT("vd_ml_"&amp;$A800&amp;"_"&amp;F$1&amp;"_tab"),$B800+1,$C800+1)),0))</f>
        <v/>
      </c>
      <c r="G800" s="331" t="str" cm="1">
        <f t="array" aca="1" ref="G800" ca="1">IF($B800="","",IFERROR(INDEX(INDIRECT("vd_emp_"&amp;$A800&amp;"_"&amp;G$1&amp;"_tab"),$B800+1,$C800+1)*IF($A800=2020,1,INDEX(INDIRECT("vd_ml_"&amp;$A800&amp;"_"&amp;G$1&amp;"_tab"),$B800+1,$C800+1)),0))</f>
        <v/>
      </c>
      <c r="H800" s="331" t="str" cm="1">
        <f t="array" aca="1" ref="H800" ca="1">IF($B800="","",IFERROR(INDEX(INDIRECT("vd_emp_"&amp;$A800&amp;"_"&amp;H$1&amp;"_tab"),$B800+1,$C800+1)*IF($A800=2020,1,INDEX(INDIRECT("vd_ml_"&amp;$A800&amp;"_"&amp;H$1&amp;"_tab"),$B800+1,$C800+1)),0))</f>
        <v/>
      </c>
      <c r="I800" s="331" t="str">
        <f ca="1"/>
        <v/>
      </c>
      <c r="J800" s="331" t="str" cm="1">
        <f t="array" ref="J800">IF(A800="","",SUMPRODUCT(TRANSPOSE(F800:H800),pass_per_van_by_vptype)*2)</f>
        <v/>
      </c>
      <c r="K800" s="331" t="str" cm="1">
        <f t="array" ref="K800">IF(A800="","",SUMPRODUCT(TRANSPOSE(F800:H800),pass_per_van_by_vptype,rt_miles_avg_by_vanpool_type))</f>
        <v/>
      </c>
    </row>
    <row r="801" spans="1:11" x14ac:dyDescent="0.45">
      <c r="A801" s="331" t="s">
        <v>453</v>
      </c>
      <c r="B801" s="331" t="s">
        <v>453</v>
      </c>
      <c r="C801" s="331" t="s">
        <v>453</v>
      </c>
      <c r="D801" s="331" t="s">
        <v>453</v>
      </c>
      <c r="E801" s="331" t="s">
        <v>453</v>
      </c>
      <c r="F801" s="331" t="str" cm="1">
        <f t="array" aca="1" ref="F801" ca="1">IF($B801="","",IFERROR(INDEX(INDIRECT("vd_emp_"&amp;$A801&amp;"_"&amp;F$1&amp;"_tab"),$B801+1,$C801+1)*IF($A801=2020,1,INDEX(INDIRECT("vd_ml_"&amp;$A801&amp;"_"&amp;F$1&amp;"_tab"),$B801+1,$C801+1)),0))</f>
        <v/>
      </c>
      <c r="G801" s="331" t="str" cm="1">
        <f t="array" aca="1" ref="G801" ca="1">IF($B801="","",IFERROR(INDEX(INDIRECT("vd_emp_"&amp;$A801&amp;"_"&amp;G$1&amp;"_tab"),$B801+1,$C801+1)*IF($A801=2020,1,INDEX(INDIRECT("vd_ml_"&amp;$A801&amp;"_"&amp;G$1&amp;"_tab"),$B801+1,$C801+1)),0))</f>
        <v/>
      </c>
      <c r="H801" s="331" t="str" cm="1">
        <f t="array" aca="1" ref="H801" ca="1">IF($B801="","",IFERROR(INDEX(INDIRECT("vd_emp_"&amp;$A801&amp;"_"&amp;H$1&amp;"_tab"),$B801+1,$C801+1)*IF($A801=2020,1,INDEX(INDIRECT("vd_ml_"&amp;$A801&amp;"_"&amp;H$1&amp;"_tab"),$B801+1,$C801+1)),0))</f>
        <v/>
      </c>
      <c r="I801" s="331" t="str">
        <f ca="1"/>
        <v/>
      </c>
      <c r="J801" s="331" t="str" cm="1">
        <f t="array" ref="J801">IF(A801="","",SUMPRODUCT(TRANSPOSE(F801:H801),pass_per_van_by_vptype)*2)</f>
        <v/>
      </c>
      <c r="K801" s="331" t="str" cm="1">
        <f t="array" ref="K801">IF(A801="","",SUMPRODUCT(TRANSPOSE(F801:H801),pass_per_van_by_vptype,rt_miles_avg_by_vanpool_type))</f>
        <v/>
      </c>
    </row>
    <row r="802" spans="1:11" x14ac:dyDescent="0.45">
      <c r="A802" s="331" t="s">
        <v>453</v>
      </c>
      <c r="B802" s="331" t="s">
        <v>453</v>
      </c>
      <c r="C802" s="331" t="s">
        <v>453</v>
      </c>
      <c r="D802" s="331" t="s">
        <v>453</v>
      </c>
      <c r="E802" s="331" t="s">
        <v>453</v>
      </c>
      <c r="F802" s="331" t="str" cm="1">
        <f t="array" aca="1" ref="F802" ca="1">IF($B802="","",IFERROR(INDEX(INDIRECT("vd_emp_"&amp;$A802&amp;"_"&amp;F$1&amp;"_tab"),$B802+1,$C802+1)*IF($A802=2020,1,INDEX(INDIRECT("vd_ml_"&amp;$A802&amp;"_"&amp;F$1&amp;"_tab"),$B802+1,$C802+1)),0))</f>
        <v/>
      </c>
      <c r="G802" s="331" t="str" cm="1">
        <f t="array" aca="1" ref="G802" ca="1">IF($B802="","",IFERROR(INDEX(INDIRECT("vd_emp_"&amp;$A802&amp;"_"&amp;G$1&amp;"_tab"),$B802+1,$C802+1)*IF($A802=2020,1,INDEX(INDIRECT("vd_ml_"&amp;$A802&amp;"_"&amp;G$1&amp;"_tab"),$B802+1,$C802+1)),0))</f>
        <v/>
      </c>
      <c r="H802" s="331" t="str" cm="1">
        <f t="array" aca="1" ref="H802" ca="1">IF($B802="","",IFERROR(INDEX(INDIRECT("vd_emp_"&amp;$A802&amp;"_"&amp;H$1&amp;"_tab"),$B802+1,$C802+1)*IF($A802=2020,1,INDEX(INDIRECT("vd_ml_"&amp;$A802&amp;"_"&amp;H$1&amp;"_tab"),$B802+1,$C802+1)),0))</f>
        <v/>
      </c>
      <c r="I802" s="331" t="str">
        <f ca="1"/>
        <v/>
      </c>
      <c r="J802" s="331" t="str" cm="1">
        <f t="array" ref="J802">IF(A802="","",SUMPRODUCT(TRANSPOSE(F802:H802),pass_per_van_by_vptype)*2)</f>
        <v/>
      </c>
      <c r="K802" s="331" t="str" cm="1">
        <f t="array" ref="K802">IF(A802="","",SUMPRODUCT(TRANSPOSE(F802:H802),pass_per_van_by_vptype,rt_miles_avg_by_vanpool_type))</f>
        <v/>
      </c>
    </row>
    <row r="803" spans="1:11" x14ac:dyDescent="0.45">
      <c r="A803" s="331" t="s">
        <v>453</v>
      </c>
      <c r="B803" s="331" t="s">
        <v>453</v>
      </c>
      <c r="C803" s="331" t="s">
        <v>453</v>
      </c>
      <c r="D803" s="331" t="s">
        <v>453</v>
      </c>
      <c r="E803" s="331" t="s">
        <v>453</v>
      </c>
      <c r="F803" s="331" t="str" cm="1">
        <f t="array" aca="1" ref="F803" ca="1">IF($B803="","",IFERROR(INDEX(INDIRECT("vd_emp_"&amp;$A803&amp;"_"&amp;F$1&amp;"_tab"),$B803+1,$C803+1)*IF($A803=2020,1,INDEX(INDIRECT("vd_ml_"&amp;$A803&amp;"_"&amp;F$1&amp;"_tab"),$B803+1,$C803+1)),0))</f>
        <v/>
      </c>
      <c r="G803" s="331" t="str" cm="1">
        <f t="array" aca="1" ref="G803" ca="1">IF($B803="","",IFERROR(INDEX(INDIRECT("vd_emp_"&amp;$A803&amp;"_"&amp;G$1&amp;"_tab"),$B803+1,$C803+1)*IF($A803=2020,1,INDEX(INDIRECT("vd_ml_"&amp;$A803&amp;"_"&amp;G$1&amp;"_tab"),$B803+1,$C803+1)),0))</f>
        <v/>
      </c>
      <c r="H803" s="331" t="str" cm="1">
        <f t="array" aca="1" ref="H803" ca="1">IF($B803="","",IFERROR(INDEX(INDIRECT("vd_emp_"&amp;$A803&amp;"_"&amp;H$1&amp;"_tab"),$B803+1,$C803+1)*IF($A803=2020,1,INDEX(INDIRECT("vd_ml_"&amp;$A803&amp;"_"&amp;H$1&amp;"_tab"),$B803+1,$C803+1)),0))</f>
        <v/>
      </c>
      <c r="I803" s="331" t="str">
        <f ca="1"/>
        <v/>
      </c>
      <c r="J803" s="331" t="str" cm="1">
        <f t="array" ref="J803">IF(A803="","",SUMPRODUCT(TRANSPOSE(F803:H803),pass_per_van_by_vptype)*2)</f>
        <v/>
      </c>
      <c r="K803" s="331" t="str" cm="1">
        <f t="array" ref="K803">IF(A803="","",SUMPRODUCT(TRANSPOSE(F803:H803),pass_per_van_by_vptype,rt_miles_avg_by_vanpool_type))</f>
        <v/>
      </c>
    </row>
    <row r="804" spans="1:11" x14ac:dyDescent="0.45">
      <c r="A804" s="331" t="s">
        <v>453</v>
      </c>
      <c r="B804" s="331" t="s">
        <v>453</v>
      </c>
      <c r="C804" s="331" t="s">
        <v>453</v>
      </c>
      <c r="D804" s="331" t="s">
        <v>453</v>
      </c>
      <c r="E804" s="331" t="s">
        <v>453</v>
      </c>
      <c r="F804" s="331" t="str" cm="1">
        <f t="array" aca="1" ref="F804" ca="1">IF($B804="","",IFERROR(INDEX(INDIRECT("vd_emp_"&amp;$A804&amp;"_"&amp;F$1&amp;"_tab"),$B804+1,$C804+1)*IF($A804=2020,1,INDEX(INDIRECT("vd_ml_"&amp;$A804&amp;"_"&amp;F$1&amp;"_tab"),$B804+1,$C804+1)),0))</f>
        <v/>
      </c>
      <c r="G804" s="331" t="str" cm="1">
        <f t="array" aca="1" ref="G804" ca="1">IF($B804="","",IFERROR(INDEX(INDIRECT("vd_emp_"&amp;$A804&amp;"_"&amp;G$1&amp;"_tab"),$B804+1,$C804+1)*IF($A804=2020,1,INDEX(INDIRECT("vd_ml_"&amp;$A804&amp;"_"&amp;G$1&amp;"_tab"),$B804+1,$C804+1)),0))</f>
        <v/>
      </c>
      <c r="H804" s="331" t="str" cm="1">
        <f t="array" aca="1" ref="H804" ca="1">IF($B804="","",IFERROR(INDEX(INDIRECT("vd_emp_"&amp;$A804&amp;"_"&amp;H$1&amp;"_tab"),$B804+1,$C804+1)*IF($A804=2020,1,INDEX(INDIRECT("vd_ml_"&amp;$A804&amp;"_"&amp;H$1&amp;"_tab"),$B804+1,$C804+1)),0))</f>
        <v/>
      </c>
      <c r="I804" s="331" t="str">
        <f ca="1"/>
        <v/>
      </c>
      <c r="J804" s="331" t="str" cm="1">
        <f t="array" ref="J804">IF(A804="","",SUMPRODUCT(TRANSPOSE(F804:H804),pass_per_van_by_vptype)*2)</f>
        <v/>
      </c>
      <c r="K804" s="331" t="str" cm="1">
        <f t="array" ref="K804">IF(A804="","",SUMPRODUCT(TRANSPOSE(F804:H804),pass_per_van_by_vptype,rt_miles_avg_by_vanpool_type))</f>
        <v/>
      </c>
    </row>
    <row r="805" spans="1:11" x14ac:dyDescent="0.45">
      <c r="A805" s="331" t="s">
        <v>453</v>
      </c>
      <c r="B805" s="331" t="s">
        <v>453</v>
      </c>
      <c r="C805" s="331" t="s">
        <v>453</v>
      </c>
      <c r="D805" s="331" t="s">
        <v>453</v>
      </c>
      <c r="E805" s="331" t="s">
        <v>453</v>
      </c>
      <c r="F805" s="331" t="str" cm="1">
        <f t="array" aca="1" ref="F805" ca="1">IF($B805="","",IFERROR(INDEX(INDIRECT("vd_emp_"&amp;$A805&amp;"_"&amp;F$1&amp;"_tab"),$B805+1,$C805+1)*IF($A805=2020,1,INDEX(INDIRECT("vd_ml_"&amp;$A805&amp;"_"&amp;F$1&amp;"_tab"),$B805+1,$C805+1)),0))</f>
        <v/>
      </c>
      <c r="G805" s="331" t="str" cm="1">
        <f t="array" aca="1" ref="G805" ca="1">IF($B805="","",IFERROR(INDEX(INDIRECT("vd_emp_"&amp;$A805&amp;"_"&amp;G$1&amp;"_tab"),$B805+1,$C805+1)*IF($A805=2020,1,INDEX(INDIRECT("vd_ml_"&amp;$A805&amp;"_"&amp;G$1&amp;"_tab"),$B805+1,$C805+1)),0))</f>
        <v/>
      </c>
      <c r="H805" s="331" t="str" cm="1">
        <f t="array" aca="1" ref="H805" ca="1">IF($B805="","",IFERROR(INDEX(INDIRECT("vd_emp_"&amp;$A805&amp;"_"&amp;H$1&amp;"_tab"),$B805+1,$C805+1)*IF($A805=2020,1,INDEX(INDIRECT("vd_ml_"&amp;$A805&amp;"_"&amp;H$1&amp;"_tab"),$B805+1,$C805+1)),0))</f>
        <v/>
      </c>
      <c r="I805" s="331" t="str">
        <f ca="1"/>
        <v/>
      </c>
      <c r="J805" s="331" t="str" cm="1">
        <f t="array" ref="J805">IF(A805="","",SUMPRODUCT(TRANSPOSE(F805:H805),pass_per_van_by_vptype)*2)</f>
        <v/>
      </c>
      <c r="K805" s="331" t="str" cm="1">
        <f t="array" ref="K805">IF(A805="","",SUMPRODUCT(TRANSPOSE(F805:H805),pass_per_van_by_vptype,rt_miles_avg_by_vanpool_type))</f>
        <v/>
      </c>
    </row>
    <row r="806" spans="1:11" x14ac:dyDescent="0.45">
      <c r="A806" s="331" t="s">
        <v>453</v>
      </c>
      <c r="B806" s="331" t="s">
        <v>453</v>
      </c>
      <c r="C806" s="331" t="s">
        <v>453</v>
      </c>
      <c r="D806" s="331" t="s">
        <v>453</v>
      </c>
      <c r="E806" s="331" t="s">
        <v>453</v>
      </c>
      <c r="F806" s="331" t="str" cm="1">
        <f t="array" aca="1" ref="F806" ca="1">IF($B806="","",IFERROR(INDEX(INDIRECT("vd_emp_"&amp;$A806&amp;"_"&amp;F$1&amp;"_tab"),$B806+1,$C806+1)*IF($A806=2020,1,INDEX(INDIRECT("vd_ml_"&amp;$A806&amp;"_"&amp;F$1&amp;"_tab"),$B806+1,$C806+1)),0))</f>
        <v/>
      </c>
      <c r="G806" s="331" t="str" cm="1">
        <f t="array" aca="1" ref="G806" ca="1">IF($B806="","",IFERROR(INDEX(INDIRECT("vd_emp_"&amp;$A806&amp;"_"&amp;G$1&amp;"_tab"),$B806+1,$C806+1)*IF($A806=2020,1,INDEX(INDIRECT("vd_ml_"&amp;$A806&amp;"_"&amp;G$1&amp;"_tab"),$B806+1,$C806+1)),0))</f>
        <v/>
      </c>
      <c r="H806" s="331" t="str" cm="1">
        <f t="array" aca="1" ref="H806" ca="1">IF($B806="","",IFERROR(INDEX(INDIRECT("vd_emp_"&amp;$A806&amp;"_"&amp;H$1&amp;"_tab"),$B806+1,$C806+1)*IF($A806=2020,1,INDEX(INDIRECT("vd_ml_"&amp;$A806&amp;"_"&amp;H$1&amp;"_tab"),$B806+1,$C806+1)),0))</f>
        <v/>
      </c>
      <c r="I806" s="331" t="str">
        <f ca="1"/>
        <v/>
      </c>
      <c r="J806" s="331" t="str" cm="1">
        <f t="array" ref="J806">IF(A806="","",SUMPRODUCT(TRANSPOSE(F806:H806),pass_per_van_by_vptype)*2)</f>
        <v/>
      </c>
      <c r="K806" s="331" t="str" cm="1">
        <f t="array" ref="K806">IF(A806="","",SUMPRODUCT(TRANSPOSE(F806:H806),pass_per_van_by_vptype,rt_miles_avg_by_vanpool_type))</f>
        <v/>
      </c>
    </row>
    <row r="807" spans="1:11" x14ac:dyDescent="0.45">
      <c r="A807" s="331" t="s">
        <v>453</v>
      </c>
      <c r="B807" s="331" t="s">
        <v>453</v>
      </c>
      <c r="C807" s="331" t="s">
        <v>453</v>
      </c>
      <c r="D807" s="331" t="s">
        <v>453</v>
      </c>
      <c r="E807" s="331" t="s">
        <v>453</v>
      </c>
      <c r="F807" s="331" t="str" cm="1">
        <f t="array" aca="1" ref="F807" ca="1">IF($B807="","",IFERROR(INDEX(INDIRECT("vd_emp_"&amp;$A807&amp;"_"&amp;F$1&amp;"_tab"),$B807+1,$C807+1)*IF($A807=2020,1,INDEX(INDIRECT("vd_ml_"&amp;$A807&amp;"_"&amp;F$1&amp;"_tab"),$B807+1,$C807+1)),0))</f>
        <v/>
      </c>
      <c r="G807" s="331" t="str" cm="1">
        <f t="array" aca="1" ref="G807" ca="1">IF($B807="","",IFERROR(INDEX(INDIRECT("vd_emp_"&amp;$A807&amp;"_"&amp;G$1&amp;"_tab"),$B807+1,$C807+1)*IF($A807=2020,1,INDEX(INDIRECT("vd_ml_"&amp;$A807&amp;"_"&amp;G$1&amp;"_tab"),$B807+1,$C807+1)),0))</f>
        <v/>
      </c>
      <c r="H807" s="331" t="str" cm="1">
        <f t="array" aca="1" ref="H807" ca="1">IF($B807="","",IFERROR(INDEX(INDIRECT("vd_emp_"&amp;$A807&amp;"_"&amp;H$1&amp;"_tab"),$B807+1,$C807+1)*IF($A807=2020,1,INDEX(INDIRECT("vd_ml_"&amp;$A807&amp;"_"&amp;H$1&amp;"_tab"),$B807+1,$C807+1)),0))</f>
        <v/>
      </c>
      <c r="I807" s="331" t="str">
        <f ca="1"/>
        <v/>
      </c>
      <c r="J807" s="331" t="str" cm="1">
        <f t="array" ref="J807">IF(A807="","",SUMPRODUCT(TRANSPOSE(F807:H807),pass_per_van_by_vptype)*2)</f>
        <v/>
      </c>
      <c r="K807" s="331" t="str" cm="1">
        <f t="array" ref="K807">IF(A807="","",SUMPRODUCT(TRANSPOSE(F807:H807),pass_per_van_by_vptype,rt_miles_avg_by_vanpool_type))</f>
        <v/>
      </c>
    </row>
    <row r="808" spans="1:11" x14ac:dyDescent="0.45">
      <c r="A808" s="331" t="s">
        <v>453</v>
      </c>
      <c r="B808" s="331" t="s">
        <v>453</v>
      </c>
      <c r="C808" s="331" t="s">
        <v>453</v>
      </c>
      <c r="D808" s="331" t="s">
        <v>453</v>
      </c>
      <c r="E808" s="331" t="s">
        <v>453</v>
      </c>
      <c r="F808" s="331" t="str" cm="1">
        <f t="array" aca="1" ref="F808" ca="1">IF($B808="","",IFERROR(INDEX(INDIRECT("vd_emp_"&amp;$A808&amp;"_"&amp;F$1&amp;"_tab"),$B808+1,$C808+1)*IF($A808=2020,1,INDEX(INDIRECT("vd_ml_"&amp;$A808&amp;"_"&amp;F$1&amp;"_tab"),$B808+1,$C808+1)),0))</f>
        <v/>
      </c>
      <c r="G808" s="331" t="str" cm="1">
        <f t="array" aca="1" ref="G808" ca="1">IF($B808="","",IFERROR(INDEX(INDIRECT("vd_emp_"&amp;$A808&amp;"_"&amp;G$1&amp;"_tab"),$B808+1,$C808+1)*IF($A808=2020,1,INDEX(INDIRECT("vd_ml_"&amp;$A808&amp;"_"&amp;G$1&amp;"_tab"),$B808+1,$C808+1)),0))</f>
        <v/>
      </c>
      <c r="H808" s="331" t="str" cm="1">
        <f t="array" aca="1" ref="H808" ca="1">IF($B808="","",IFERROR(INDEX(INDIRECT("vd_emp_"&amp;$A808&amp;"_"&amp;H$1&amp;"_tab"),$B808+1,$C808+1)*IF($A808=2020,1,INDEX(INDIRECT("vd_ml_"&amp;$A808&amp;"_"&amp;H$1&amp;"_tab"),$B808+1,$C808+1)),0))</f>
        <v/>
      </c>
      <c r="I808" s="331" t="str">
        <f ca="1"/>
        <v/>
      </c>
      <c r="J808" s="331" t="str" cm="1">
        <f t="array" ref="J808">IF(A808="","",SUMPRODUCT(TRANSPOSE(F808:H808),pass_per_van_by_vptype)*2)</f>
        <v/>
      </c>
      <c r="K808" s="331" t="str" cm="1">
        <f t="array" ref="K808">IF(A808="","",SUMPRODUCT(TRANSPOSE(F808:H808),pass_per_van_by_vptype,rt_miles_avg_by_vanpool_type))</f>
        <v/>
      </c>
    </row>
    <row r="809" spans="1:11" x14ac:dyDescent="0.45">
      <c r="A809" s="331" t="s">
        <v>453</v>
      </c>
      <c r="B809" s="331" t="s">
        <v>453</v>
      </c>
      <c r="C809" s="331" t="s">
        <v>453</v>
      </c>
      <c r="D809" s="331" t="s">
        <v>453</v>
      </c>
      <c r="E809" s="331" t="s">
        <v>453</v>
      </c>
      <c r="F809" s="331" t="str" cm="1">
        <f t="array" aca="1" ref="F809" ca="1">IF($B809="","",IFERROR(INDEX(INDIRECT("vd_emp_"&amp;$A809&amp;"_"&amp;F$1&amp;"_tab"),$B809+1,$C809+1)*IF($A809=2020,1,INDEX(INDIRECT("vd_ml_"&amp;$A809&amp;"_"&amp;F$1&amp;"_tab"),$B809+1,$C809+1)),0))</f>
        <v/>
      </c>
      <c r="G809" s="331" t="str" cm="1">
        <f t="array" aca="1" ref="G809" ca="1">IF($B809="","",IFERROR(INDEX(INDIRECT("vd_emp_"&amp;$A809&amp;"_"&amp;G$1&amp;"_tab"),$B809+1,$C809+1)*IF($A809=2020,1,INDEX(INDIRECT("vd_ml_"&amp;$A809&amp;"_"&amp;G$1&amp;"_tab"),$B809+1,$C809+1)),0))</f>
        <v/>
      </c>
      <c r="H809" s="331" t="str" cm="1">
        <f t="array" aca="1" ref="H809" ca="1">IF($B809="","",IFERROR(INDEX(INDIRECT("vd_emp_"&amp;$A809&amp;"_"&amp;H$1&amp;"_tab"),$B809+1,$C809+1)*IF($A809=2020,1,INDEX(INDIRECT("vd_ml_"&amp;$A809&amp;"_"&amp;H$1&amp;"_tab"),$B809+1,$C809+1)),0))</f>
        <v/>
      </c>
      <c r="I809" s="331" t="str">
        <f ca="1"/>
        <v/>
      </c>
      <c r="J809" s="331" t="str" cm="1">
        <f t="array" ref="J809">IF(A809="","",SUMPRODUCT(TRANSPOSE(F809:H809),pass_per_van_by_vptype)*2)</f>
        <v/>
      </c>
      <c r="K809" s="331" t="str" cm="1">
        <f t="array" ref="K809">IF(A809="","",SUMPRODUCT(TRANSPOSE(F809:H809),pass_per_van_by_vptype,rt_miles_avg_by_vanpool_type))</f>
        <v/>
      </c>
    </row>
    <row r="810" spans="1:11" x14ac:dyDescent="0.45">
      <c r="A810" s="331" t="s">
        <v>453</v>
      </c>
      <c r="B810" s="331" t="s">
        <v>453</v>
      </c>
      <c r="C810" s="331" t="s">
        <v>453</v>
      </c>
      <c r="D810" s="331" t="s">
        <v>453</v>
      </c>
      <c r="E810" s="331" t="s">
        <v>453</v>
      </c>
      <c r="F810" s="331" t="str" cm="1">
        <f t="array" aca="1" ref="F810" ca="1">IF($B810="","",IFERROR(INDEX(INDIRECT("vd_emp_"&amp;$A810&amp;"_"&amp;F$1&amp;"_tab"),$B810+1,$C810+1)*IF($A810=2020,1,INDEX(INDIRECT("vd_ml_"&amp;$A810&amp;"_"&amp;F$1&amp;"_tab"),$B810+1,$C810+1)),0))</f>
        <v/>
      </c>
      <c r="G810" s="331" t="str" cm="1">
        <f t="array" aca="1" ref="G810" ca="1">IF($B810="","",IFERROR(INDEX(INDIRECT("vd_emp_"&amp;$A810&amp;"_"&amp;G$1&amp;"_tab"),$B810+1,$C810+1)*IF($A810=2020,1,INDEX(INDIRECT("vd_ml_"&amp;$A810&amp;"_"&amp;G$1&amp;"_tab"),$B810+1,$C810+1)),0))</f>
        <v/>
      </c>
      <c r="H810" s="331" t="str" cm="1">
        <f t="array" aca="1" ref="H810" ca="1">IF($B810="","",IFERROR(INDEX(INDIRECT("vd_emp_"&amp;$A810&amp;"_"&amp;H$1&amp;"_tab"),$B810+1,$C810+1)*IF($A810=2020,1,INDEX(INDIRECT("vd_ml_"&amp;$A810&amp;"_"&amp;H$1&amp;"_tab"),$B810+1,$C810+1)),0))</f>
        <v/>
      </c>
      <c r="I810" s="331" t="str">
        <f ca="1"/>
        <v/>
      </c>
      <c r="J810" s="331" t="str" cm="1">
        <f t="array" ref="J810">IF(A810="","",SUMPRODUCT(TRANSPOSE(F810:H810),pass_per_van_by_vptype)*2)</f>
        <v/>
      </c>
      <c r="K810" s="331" t="str" cm="1">
        <f t="array" ref="K810">IF(A810="","",SUMPRODUCT(TRANSPOSE(F810:H810),pass_per_van_by_vptype,rt_miles_avg_by_vanpool_type))</f>
        <v/>
      </c>
    </row>
    <row r="811" spans="1:11" x14ac:dyDescent="0.45">
      <c r="A811" s="331" t="s">
        <v>453</v>
      </c>
      <c r="B811" s="331" t="s">
        <v>453</v>
      </c>
      <c r="C811" s="331" t="s">
        <v>453</v>
      </c>
      <c r="D811" s="331" t="s">
        <v>453</v>
      </c>
      <c r="E811" s="331" t="s">
        <v>453</v>
      </c>
      <c r="F811" s="331" t="str" cm="1">
        <f t="array" aca="1" ref="F811" ca="1">IF($B811="","",IFERROR(INDEX(INDIRECT("vd_emp_"&amp;$A811&amp;"_"&amp;F$1&amp;"_tab"),$B811+1,$C811+1)*IF($A811=2020,1,INDEX(INDIRECT("vd_ml_"&amp;$A811&amp;"_"&amp;F$1&amp;"_tab"),$B811+1,$C811+1)),0))</f>
        <v/>
      </c>
      <c r="G811" s="331" t="str" cm="1">
        <f t="array" aca="1" ref="G811" ca="1">IF($B811="","",IFERROR(INDEX(INDIRECT("vd_emp_"&amp;$A811&amp;"_"&amp;G$1&amp;"_tab"),$B811+1,$C811+1)*IF($A811=2020,1,INDEX(INDIRECT("vd_ml_"&amp;$A811&amp;"_"&amp;G$1&amp;"_tab"),$B811+1,$C811+1)),0))</f>
        <v/>
      </c>
      <c r="H811" s="331" t="str" cm="1">
        <f t="array" aca="1" ref="H811" ca="1">IF($B811="","",IFERROR(INDEX(INDIRECT("vd_emp_"&amp;$A811&amp;"_"&amp;H$1&amp;"_tab"),$B811+1,$C811+1)*IF($A811=2020,1,INDEX(INDIRECT("vd_ml_"&amp;$A811&amp;"_"&amp;H$1&amp;"_tab"),$B811+1,$C811+1)),0))</f>
        <v/>
      </c>
      <c r="I811" s="331" t="str">
        <f ca="1"/>
        <v/>
      </c>
      <c r="J811" s="331" t="str" cm="1">
        <f t="array" ref="J811">IF(A811="","",SUMPRODUCT(TRANSPOSE(F811:H811),pass_per_van_by_vptype)*2)</f>
        <v/>
      </c>
      <c r="K811" s="331" t="str" cm="1">
        <f t="array" ref="K811">IF(A811="","",SUMPRODUCT(TRANSPOSE(F811:H811),pass_per_van_by_vptype,rt_miles_avg_by_vanpool_type))</f>
        <v/>
      </c>
    </row>
    <row r="812" spans="1:11" x14ac:dyDescent="0.45">
      <c r="A812" s="331" t="s">
        <v>453</v>
      </c>
      <c r="B812" s="331" t="s">
        <v>453</v>
      </c>
      <c r="C812" s="331" t="s">
        <v>453</v>
      </c>
      <c r="D812" s="331" t="s">
        <v>453</v>
      </c>
      <c r="E812" s="331" t="s">
        <v>453</v>
      </c>
      <c r="F812" s="331" t="str" cm="1">
        <f t="array" aca="1" ref="F812" ca="1">IF($B812="","",IFERROR(INDEX(INDIRECT("vd_emp_"&amp;$A812&amp;"_"&amp;F$1&amp;"_tab"),$B812+1,$C812+1)*IF($A812=2020,1,INDEX(INDIRECT("vd_ml_"&amp;$A812&amp;"_"&amp;F$1&amp;"_tab"),$B812+1,$C812+1)),0))</f>
        <v/>
      </c>
      <c r="G812" s="331" t="str" cm="1">
        <f t="array" aca="1" ref="G812" ca="1">IF($B812="","",IFERROR(INDEX(INDIRECT("vd_emp_"&amp;$A812&amp;"_"&amp;G$1&amp;"_tab"),$B812+1,$C812+1)*IF($A812=2020,1,INDEX(INDIRECT("vd_ml_"&amp;$A812&amp;"_"&amp;G$1&amp;"_tab"),$B812+1,$C812+1)),0))</f>
        <v/>
      </c>
      <c r="H812" s="331" t="str" cm="1">
        <f t="array" aca="1" ref="H812" ca="1">IF($B812="","",IFERROR(INDEX(INDIRECT("vd_emp_"&amp;$A812&amp;"_"&amp;H$1&amp;"_tab"),$B812+1,$C812+1)*IF($A812=2020,1,INDEX(INDIRECT("vd_ml_"&amp;$A812&amp;"_"&amp;H$1&amp;"_tab"),$B812+1,$C812+1)),0))</f>
        <v/>
      </c>
      <c r="I812" s="331" t="str">
        <f ca="1"/>
        <v/>
      </c>
      <c r="J812" s="331" t="str" cm="1">
        <f t="array" ref="J812">IF(A812="","",SUMPRODUCT(TRANSPOSE(F812:H812),pass_per_van_by_vptype)*2)</f>
        <v/>
      </c>
      <c r="K812" s="331" t="str" cm="1">
        <f t="array" ref="K812">IF(A812="","",SUMPRODUCT(TRANSPOSE(F812:H812),pass_per_van_by_vptype,rt_miles_avg_by_vanpool_type))</f>
        <v/>
      </c>
    </row>
    <row r="813" spans="1:11" x14ac:dyDescent="0.45">
      <c r="A813" s="331" t="s">
        <v>453</v>
      </c>
      <c r="B813" s="331" t="s">
        <v>453</v>
      </c>
      <c r="C813" s="331" t="s">
        <v>453</v>
      </c>
      <c r="D813" s="331" t="s">
        <v>453</v>
      </c>
      <c r="E813" s="331" t="s">
        <v>453</v>
      </c>
      <c r="F813" s="331" t="str" cm="1">
        <f t="array" aca="1" ref="F813" ca="1">IF($B813="","",IFERROR(INDEX(INDIRECT("vd_emp_"&amp;$A813&amp;"_"&amp;F$1&amp;"_tab"),$B813+1,$C813+1)*IF($A813=2020,1,INDEX(INDIRECT("vd_ml_"&amp;$A813&amp;"_"&amp;F$1&amp;"_tab"),$B813+1,$C813+1)),0))</f>
        <v/>
      </c>
      <c r="G813" s="331" t="str" cm="1">
        <f t="array" aca="1" ref="G813" ca="1">IF($B813="","",IFERROR(INDEX(INDIRECT("vd_emp_"&amp;$A813&amp;"_"&amp;G$1&amp;"_tab"),$B813+1,$C813+1)*IF($A813=2020,1,INDEX(INDIRECT("vd_ml_"&amp;$A813&amp;"_"&amp;G$1&amp;"_tab"),$B813+1,$C813+1)),0))</f>
        <v/>
      </c>
      <c r="H813" s="331" t="str" cm="1">
        <f t="array" aca="1" ref="H813" ca="1">IF($B813="","",IFERROR(INDEX(INDIRECT("vd_emp_"&amp;$A813&amp;"_"&amp;H$1&amp;"_tab"),$B813+1,$C813+1)*IF($A813=2020,1,INDEX(INDIRECT("vd_ml_"&amp;$A813&amp;"_"&amp;H$1&amp;"_tab"),$B813+1,$C813+1)),0))</f>
        <v/>
      </c>
      <c r="I813" s="331" t="str">
        <f ca="1"/>
        <v/>
      </c>
      <c r="J813" s="331" t="str" cm="1">
        <f t="array" ref="J813">IF(A813="","",SUMPRODUCT(TRANSPOSE(F813:H813),pass_per_van_by_vptype)*2)</f>
        <v/>
      </c>
      <c r="K813" s="331" t="str" cm="1">
        <f t="array" ref="K813">IF(A813="","",SUMPRODUCT(TRANSPOSE(F813:H813),pass_per_van_by_vptype,rt_miles_avg_by_vanpool_type))</f>
        <v/>
      </c>
    </row>
    <row r="814" spans="1:11" x14ac:dyDescent="0.45">
      <c r="A814" s="331" t="s">
        <v>453</v>
      </c>
      <c r="B814" s="331" t="s">
        <v>453</v>
      </c>
      <c r="C814" s="331" t="s">
        <v>453</v>
      </c>
      <c r="D814" s="331" t="s">
        <v>453</v>
      </c>
      <c r="E814" s="331" t="s">
        <v>453</v>
      </c>
      <c r="F814" s="331" t="str" cm="1">
        <f t="array" aca="1" ref="F814" ca="1">IF($B814="","",IFERROR(INDEX(INDIRECT("vd_emp_"&amp;$A814&amp;"_"&amp;F$1&amp;"_tab"),$B814+1,$C814+1)*IF($A814=2020,1,INDEX(INDIRECT("vd_ml_"&amp;$A814&amp;"_"&amp;F$1&amp;"_tab"),$B814+1,$C814+1)),0))</f>
        <v/>
      </c>
      <c r="G814" s="331" t="str" cm="1">
        <f t="array" aca="1" ref="G814" ca="1">IF($B814="","",IFERROR(INDEX(INDIRECT("vd_emp_"&amp;$A814&amp;"_"&amp;G$1&amp;"_tab"),$B814+1,$C814+1)*IF($A814=2020,1,INDEX(INDIRECT("vd_ml_"&amp;$A814&amp;"_"&amp;G$1&amp;"_tab"),$B814+1,$C814+1)),0))</f>
        <v/>
      </c>
      <c r="H814" s="331" t="str" cm="1">
        <f t="array" aca="1" ref="H814" ca="1">IF($B814="","",IFERROR(INDEX(INDIRECT("vd_emp_"&amp;$A814&amp;"_"&amp;H$1&amp;"_tab"),$B814+1,$C814+1)*IF($A814=2020,1,INDEX(INDIRECT("vd_ml_"&amp;$A814&amp;"_"&amp;H$1&amp;"_tab"),$B814+1,$C814+1)),0))</f>
        <v/>
      </c>
      <c r="I814" s="331" t="str">
        <f ca="1"/>
        <v/>
      </c>
      <c r="J814" s="331" t="str" cm="1">
        <f t="array" ref="J814">IF(A814="","",SUMPRODUCT(TRANSPOSE(F814:H814),pass_per_van_by_vptype)*2)</f>
        <v/>
      </c>
      <c r="K814" s="331" t="str" cm="1">
        <f t="array" ref="K814">IF(A814="","",SUMPRODUCT(TRANSPOSE(F814:H814),pass_per_van_by_vptype,rt_miles_avg_by_vanpool_type))</f>
        <v/>
      </c>
    </row>
    <row r="815" spans="1:11" x14ac:dyDescent="0.45">
      <c r="A815" s="331" t="s">
        <v>453</v>
      </c>
      <c r="B815" s="331" t="s">
        <v>453</v>
      </c>
      <c r="C815" s="331" t="s">
        <v>453</v>
      </c>
      <c r="D815" s="331" t="s">
        <v>453</v>
      </c>
      <c r="E815" s="331" t="s">
        <v>453</v>
      </c>
      <c r="F815" s="331" t="str" cm="1">
        <f t="array" aca="1" ref="F815" ca="1">IF($B815="","",IFERROR(INDEX(INDIRECT("vd_emp_"&amp;$A815&amp;"_"&amp;F$1&amp;"_tab"),$B815+1,$C815+1)*IF($A815=2020,1,INDEX(INDIRECT("vd_ml_"&amp;$A815&amp;"_"&amp;F$1&amp;"_tab"),$B815+1,$C815+1)),0))</f>
        <v/>
      </c>
      <c r="G815" s="331" t="str" cm="1">
        <f t="array" aca="1" ref="G815" ca="1">IF($B815="","",IFERROR(INDEX(INDIRECT("vd_emp_"&amp;$A815&amp;"_"&amp;G$1&amp;"_tab"),$B815+1,$C815+1)*IF($A815=2020,1,INDEX(INDIRECT("vd_ml_"&amp;$A815&amp;"_"&amp;G$1&amp;"_tab"),$B815+1,$C815+1)),0))</f>
        <v/>
      </c>
      <c r="H815" s="331" t="str" cm="1">
        <f t="array" aca="1" ref="H815" ca="1">IF($B815="","",IFERROR(INDEX(INDIRECT("vd_emp_"&amp;$A815&amp;"_"&amp;H$1&amp;"_tab"),$B815+1,$C815+1)*IF($A815=2020,1,INDEX(INDIRECT("vd_ml_"&amp;$A815&amp;"_"&amp;H$1&amp;"_tab"),$B815+1,$C815+1)),0))</f>
        <v/>
      </c>
      <c r="I815" s="331" t="str">
        <f ca="1"/>
        <v/>
      </c>
      <c r="J815" s="331" t="str" cm="1">
        <f t="array" ref="J815">IF(A815="","",SUMPRODUCT(TRANSPOSE(F815:H815),pass_per_van_by_vptype)*2)</f>
        <v/>
      </c>
      <c r="K815" s="331" t="str" cm="1">
        <f t="array" ref="K815">IF(A815="","",SUMPRODUCT(TRANSPOSE(F815:H815),pass_per_van_by_vptype,rt_miles_avg_by_vanpool_type))</f>
        <v/>
      </c>
    </row>
    <row r="816" spans="1:11" x14ac:dyDescent="0.45">
      <c r="A816" s="331" t="s">
        <v>453</v>
      </c>
      <c r="B816" s="331" t="s">
        <v>453</v>
      </c>
      <c r="C816" s="331" t="s">
        <v>453</v>
      </c>
      <c r="D816" s="331" t="s">
        <v>453</v>
      </c>
      <c r="E816" s="331" t="s">
        <v>453</v>
      </c>
      <c r="F816" s="331" t="str" cm="1">
        <f t="array" aca="1" ref="F816" ca="1">IF($B816="","",IFERROR(INDEX(INDIRECT("vd_emp_"&amp;$A816&amp;"_"&amp;F$1&amp;"_tab"),$B816+1,$C816+1)*IF($A816=2020,1,INDEX(INDIRECT("vd_ml_"&amp;$A816&amp;"_"&amp;F$1&amp;"_tab"),$B816+1,$C816+1)),0))</f>
        <v/>
      </c>
      <c r="G816" s="331" t="str" cm="1">
        <f t="array" aca="1" ref="G816" ca="1">IF($B816="","",IFERROR(INDEX(INDIRECT("vd_emp_"&amp;$A816&amp;"_"&amp;G$1&amp;"_tab"),$B816+1,$C816+1)*IF($A816=2020,1,INDEX(INDIRECT("vd_ml_"&amp;$A816&amp;"_"&amp;G$1&amp;"_tab"),$B816+1,$C816+1)),0))</f>
        <v/>
      </c>
      <c r="H816" s="331" t="str" cm="1">
        <f t="array" aca="1" ref="H816" ca="1">IF($B816="","",IFERROR(INDEX(INDIRECT("vd_emp_"&amp;$A816&amp;"_"&amp;H$1&amp;"_tab"),$B816+1,$C816+1)*IF($A816=2020,1,INDEX(INDIRECT("vd_ml_"&amp;$A816&amp;"_"&amp;H$1&amp;"_tab"),$B816+1,$C816+1)),0))</f>
        <v/>
      </c>
      <c r="I816" s="331" t="str">
        <f ca="1"/>
        <v/>
      </c>
      <c r="J816" s="331" t="str" cm="1">
        <f t="array" ref="J816">IF(A816="","",SUMPRODUCT(TRANSPOSE(F816:H816),pass_per_van_by_vptype)*2)</f>
        <v/>
      </c>
      <c r="K816" s="331" t="str" cm="1">
        <f t="array" ref="K816">IF(A816="","",SUMPRODUCT(TRANSPOSE(F816:H816),pass_per_van_by_vptype,rt_miles_avg_by_vanpool_type))</f>
        <v/>
      </c>
    </row>
    <row r="817" spans="1:11" x14ac:dyDescent="0.45">
      <c r="A817" s="331" t="s">
        <v>453</v>
      </c>
      <c r="B817" s="331" t="s">
        <v>453</v>
      </c>
      <c r="C817" s="331" t="s">
        <v>453</v>
      </c>
      <c r="D817" s="331" t="s">
        <v>453</v>
      </c>
      <c r="E817" s="331" t="s">
        <v>453</v>
      </c>
      <c r="F817" s="331" t="str" cm="1">
        <f t="array" aca="1" ref="F817" ca="1">IF($B817="","",IFERROR(INDEX(INDIRECT("vd_emp_"&amp;$A817&amp;"_"&amp;F$1&amp;"_tab"),$B817+1,$C817+1)*IF($A817=2020,1,INDEX(INDIRECT("vd_ml_"&amp;$A817&amp;"_"&amp;F$1&amp;"_tab"),$B817+1,$C817+1)),0))</f>
        <v/>
      </c>
      <c r="G817" s="331" t="str" cm="1">
        <f t="array" aca="1" ref="G817" ca="1">IF($B817="","",IFERROR(INDEX(INDIRECT("vd_emp_"&amp;$A817&amp;"_"&amp;G$1&amp;"_tab"),$B817+1,$C817+1)*IF($A817=2020,1,INDEX(INDIRECT("vd_ml_"&amp;$A817&amp;"_"&amp;G$1&amp;"_tab"),$B817+1,$C817+1)),0))</f>
        <v/>
      </c>
      <c r="H817" s="331" t="str" cm="1">
        <f t="array" aca="1" ref="H817" ca="1">IF($B817="","",IFERROR(INDEX(INDIRECT("vd_emp_"&amp;$A817&amp;"_"&amp;H$1&amp;"_tab"),$B817+1,$C817+1)*IF($A817=2020,1,INDEX(INDIRECT("vd_ml_"&amp;$A817&amp;"_"&amp;H$1&amp;"_tab"),$B817+1,$C817+1)),0))</f>
        <v/>
      </c>
      <c r="I817" s="331" t="str">
        <f ca="1"/>
        <v/>
      </c>
      <c r="J817" s="331" t="str" cm="1">
        <f t="array" ref="J817">IF(A817="","",SUMPRODUCT(TRANSPOSE(F817:H817),pass_per_van_by_vptype)*2)</f>
        <v/>
      </c>
      <c r="K817" s="331" t="str" cm="1">
        <f t="array" ref="K817">IF(A817="","",SUMPRODUCT(TRANSPOSE(F817:H817),pass_per_van_by_vptype,rt_miles_avg_by_vanpool_type))</f>
        <v/>
      </c>
    </row>
    <row r="818" spans="1:11" x14ac:dyDescent="0.45">
      <c r="A818" s="331" t="s">
        <v>453</v>
      </c>
      <c r="B818" s="331" t="s">
        <v>453</v>
      </c>
      <c r="C818" s="331" t="s">
        <v>453</v>
      </c>
      <c r="D818" s="331" t="s">
        <v>453</v>
      </c>
      <c r="E818" s="331" t="s">
        <v>453</v>
      </c>
      <c r="F818" s="331" t="str" cm="1">
        <f t="array" aca="1" ref="F818" ca="1">IF($B818="","",IFERROR(INDEX(INDIRECT("vd_emp_"&amp;$A818&amp;"_"&amp;F$1&amp;"_tab"),$B818+1,$C818+1)*IF($A818=2020,1,INDEX(INDIRECT("vd_ml_"&amp;$A818&amp;"_"&amp;F$1&amp;"_tab"),$B818+1,$C818+1)),0))</f>
        <v/>
      </c>
      <c r="G818" s="331" t="str" cm="1">
        <f t="array" aca="1" ref="G818" ca="1">IF($B818="","",IFERROR(INDEX(INDIRECT("vd_emp_"&amp;$A818&amp;"_"&amp;G$1&amp;"_tab"),$B818+1,$C818+1)*IF($A818=2020,1,INDEX(INDIRECT("vd_ml_"&amp;$A818&amp;"_"&amp;G$1&amp;"_tab"),$B818+1,$C818+1)),0))</f>
        <v/>
      </c>
      <c r="H818" s="331" t="str" cm="1">
        <f t="array" aca="1" ref="H818" ca="1">IF($B818="","",IFERROR(INDEX(INDIRECT("vd_emp_"&amp;$A818&amp;"_"&amp;H$1&amp;"_tab"),$B818+1,$C818+1)*IF($A818=2020,1,INDEX(INDIRECT("vd_ml_"&amp;$A818&amp;"_"&amp;H$1&amp;"_tab"),$B818+1,$C818+1)),0))</f>
        <v/>
      </c>
      <c r="I818" s="331" t="str">
        <f ca="1"/>
        <v/>
      </c>
      <c r="J818" s="331" t="str" cm="1">
        <f t="array" ref="J818">IF(A818="","",SUMPRODUCT(TRANSPOSE(F818:H818),pass_per_van_by_vptype)*2)</f>
        <v/>
      </c>
      <c r="K818" s="331" t="str" cm="1">
        <f t="array" ref="K818">IF(A818="","",SUMPRODUCT(TRANSPOSE(F818:H818),pass_per_van_by_vptype,rt_miles_avg_by_vanpool_type))</f>
        <v/>
      </c>
    </row>
    <row r="819" spans="1:11" x14ac:dyDescent="0.45">
      <c r="A819" s="331" t="s">
        <v>453</v>
      </c>
      <c r="B819" s="331" t="s">
        <v>453</v>
      </c>
      <c r="C819" s="331" t="s">
        <v>453</v>
      </c>
      <c r="D819" s="331" t="s">
        <v>453</v>
      </c>
      <c r="E819" s="331" t="s">
        <v>453</v>
      </c>
      <c r="F819" s="331" t="str" cm="1">
        <f t="array" aca="1" ref="F819" ca="1">IF($B819="","",IFERROR(INDEX(INDIRECT("vd_emp_"&amp;$A819&amp;"_"&amp;F$1&amp;"_tab"),$B819+1,$C819+1)*IF($A819=2020,1,INDEX(INDIRECT("vd_ml_"&amp;$A819&amp;"_"&amp;F$1&amp;"_tab"),$B819+1,$C819+1)),0))</f>
        <v/>
      </c>
      <c r="G819" s="331" t="str" cm="1">
        <f t="array" aca="1" ref="G819" ca="1">IF($B819="","",IFERROR(INDEX(INDIRECT("vd_emp_"&amp;$A819&amp;"_"&amp;G$1&amp;"_tab"),$B819+1,$C819+1)*IF($A819=2020,1,INDEX(INDIRECT("vd_ml_"&amp;$A819&amp;"_"&amp;G$1&amp;"_tab"),$B819+1,$C819+1)),0))</f>
        <v/>
      </c>
      <c r="H819" s="331" t="str" cm="1">
        <f t="array" aca="1" ref="H819" ca="1">IF($B819="","",IFERROR(INDEX(INDIRECT("vd_emp_"&amp;$A819&amp;"_"&amp;H$1&amp;"_tab"),$B819+1,$C819+1)*IF($A819=2020,1,INDEX(INDIRECT("vd_ml_"&amp;$A819&amp;"_"&amp;H$1&amp;"_tab"),$B819+1,$C819+1)),0))</f>
        <v/>
      </c>
      <c r="I819" s="331" t="str">
        <f ca="1"/>
        <v/>
      </c>
      <c r="J819" s="331" t="str" cm="1">
        <f t="array" ref="J819">IF(A819="","",SUMPRODUCT(TRANSPOSE(F819:H819),pass_per_van_by_vptype)*2)</f>
        <v/>
      </c>
      <c r="K819" s="331" t="str" cm="1">
        <f t="array" ref="K819">IF(A819="","",SUMPRODUCT(TRANSPOSE(F819:H819),pass_per_van_by_vptype,rt_miles_avg_by_vanpool_type))</f>
        <v/>
      </c>
    </row>
    <row r="820" spans="1:11" x14ac:dyDescent="0.45">
      <c r="A820" s="331" t="s">
        <v>453</v>
      </c>
      <c r="B820" s="331" t="s">
        <v>453</v>
      </c>
      <c r="C820" s="331" t="s">
        <v>453</v>
      </c>
      <c r="D820" s="331" t="s">
        <v>453</v>
      </c>
      <c r="E820" s="331" t="s">
        <v>453</v>
      </c>
      <c r="F820" s="331" t="str" cm="1">
        <f t="array" aca="1" ref="F820" ca="1">IF($B820="","",IFERROR(INDEX(INDIRECT("vd_emp_"&amp;$A820&amp;"_"&amp;F$1&amp;"_tab"),$B820+1,$C820+1)*IF($A820=2020,1,INDEX(INDIRECT("vd_ml_"&amp;$A820&amp;"_"&amp;F$1&amp;"_tab"),$B820+1,$C820+1)),0))</f>
        <v/>
      </c>
      <c r="G820" s="331" t="str" cm="1">
        <f t="array" aca="1" ref="G820" ca="1">IF($B820="","",IFERROR(INDEX(INDIRECT("vd_emp_"&amp;$A820&amp;"_"&amp;G$1&amp;"_tab"),$B820+1,$C820+1)*IF($A820=2020,1,INDEX(INDIRECT("vd_ml_"&amp;$A820&amp;"_"&amp;G$1&amp;"_tab"),$B820+1,$C820+1)),0))</f>
        <v/>
      </c>
      <c r="H820" s="331" t="str" cm="1">
        <f t="array" aca="1" ref="H820" ca="1">IF($B820="","",IFERROR(INDEX(INDIRECT("vd_emp_"&amp;$A820&amp;"_"&amp;H$1&amp;"_tab"),$B820+1,$C820+1)*IF($A820=2020,1,INDEX(INDIRECT("vd_ml_"&amp;$A820&amp;"_"&amp;H$1&amp;"_tab"),$B820+1,$C820+1)),0))</f>
        <v/>
      </c>
      <c r="I820" s="331" t="str">
        <f ca="1"/>
        <v/>
      </c>
      <c r="J820" s="331" t="str" cm="1">
        <f t="array" ref="J820">IF(A820="","",SUMPRODUCT(TRANSPOSE(F820:H820),pass_per_van_by_vptype)*2)</f>
        <v/>
      </c>
      <c r="K820" s="331" t="str" cm="1">
        <f t="array" ref="K820">IF(A820="","",SUMPRODUCT(TRANSPOSE(F820:H820),pass_per_van_by_vptype,rt_miles_avg_by_vanpool_type))</f>
        <v/>
      </c>
    </row>
    <row r="821" spans="1:11" x14ac:dyDescent="0.45">
      <c r="A821" s="331" t="s">
        <v>453</v>
      </c>
      <c r="B821" s="331" t="s">
        <v>453</v>
      </c>
      <c r="C821" s="331" t="s">
        <v>453</v>
      </c>
      <c r="D821" s="331" t="s">
        <v>453</v>
      </c>
      <c r="E821" s="331" t="s">
        <v>453</v>
      </c>
      <c r="F821" s="331" t="str" cm="1">
        <f t="array" aca="1" ref="F821" ca="1">IF($B821="","",IFERROR(INDEX(INDIRECT("vd_emp_"&amp;$A821&amp;"_"&amp;F$1&amp;"_tab"),$B821+1,$C821+1)*IF($A821=2020,1,INDEX(INDIRECT("vd_ml_"&amp;$A821&amp;"_"&amp;F$1&amp;"_tab"),$B821+1,$C821+1)),0))</f>
        <v/>
      </c>
      <c r="G821" s="331" t="str" cm="1">
        <f t="array" aca="1" ref="G821" ca="1">IF($B821="","",IFERROR(INDEX(INDIRECT("vd_emp_"&amp;$A821&amp;"_"&amp;G$1&amp;"_tab"),$B821+1,$C821+1)*IF($A821=2020,1,INDEX(INDIRECT("vd_ml_"&amp;$A821&amp;"_"&amp;G$1&amp;"_tab"),$B821+1,$C821+1)),0))</f>
        <v/>
      </c>
      <c r="H821" s="331" t="str" cm="1">
        <f t="array" aca="1" ref="H821" ca="1">IF($B821="","",IFERROR(INDEX(INDIRECT("vd_emp_"&amp;$A821&amp;"_"&amp;H$1&amp;"_tab"),$B821+1,$C821+1)*IF($A821=2020,1,INDEX(INDIRECT("vd_ml_"&amp;$A821&amp;"_"&amp;H$1&amp;"_tab"),$B821+1,$C821+1)),0))</f>
        <v/>
      </c>
      <c r="I821" s="331" t="str">
        <f ca="1"/>
        <v/>
      </c>
      <c r="J821" s="331" t="str" cm="1">
        <f t="array" ref="J821">IF(A821="","",SUMPRODUCT(TRANSPOSE(F821:H821),pass_per_van_by_vptype)*2)</f>
        <v/>
      </c>
      <c r="K821" s="331" t="str" cm="1">
        <f t="array" ref="K821">IF(A821="","",SUMPRODUCT(TRANSPOSE(F821:H821),pass_per_van_by_vptype,rt_miles_avg_by_vanpool_type))</f>
        <v/>
      </c>
    </row>
    <row r="822" spans="1:11" x14ac:dyDescent="0.45">
      <c r="A822" s="331" t="s">
        <v>453</v>
      </c>
      <c r="B822" s="331" t="s">
        <v>453</v>
      </c>
      <c r="C822" s="331" t="s">
        <v>453</v>
      </c>
      <c r="D822" s="331" t="s">
        <v>453</v>
      </c>
      <c r="E822" s="331" t="s">
        <v>453</v>
      </c>
      <c r="F822" s="331" t="str" cm="1">
        <f t="array" aca="1" ref="F822" ca="1">IF($B822="","",IFERROR(INDEX(INDIRECT("vd_emp_"&amp;$A822&amp;"_"&amp;F$1&amp;"_tab"),$B822+1,$C822+1)*IF($A822=2020,1,INDEX(INDIRECT("vd_ml_"&amp;$A822&amp;"_"&amp;F$1&amp;"_tab"),$B822+1,$C822+1)),0))</f>
        <v/>
      </c>
      <c r="G822" s="331" t="str" cm="1">
        <f t="array" aca="1" ref="G822" ca="1">IF($B822="","",IFERROR(INDEX(INDIRECT("vd_emp_"&amp;$A822&amp;"_"&amp;G$1&amp;"_tab"),$B822+1,$C822+1)*IF($A822=2020,1,INDEX(INDIRECT("vd_ml_"&amp;$A822&amp;"_"&amp;G$1&amp;"_tab"),$B822+1,$C822+1)),0))</f>
        <v/>
      </c>
      <c r="H822" s="331" t="str" cm="1">
        <f t="array" aca="1" ref="H822" ca="1">IF($B822="","",IFERROR(INDEX(INDIRECT("vd_emp_"&amp;$A822&amp;"_"&amp;H$1&amp;"_tab"),$B822+1,$C822+1)*IF($A822=2020,1,INDEX(INDIRECT("vd_ml_"&amp;$A822&amp;"_"&amp;H$1&amp;"_tab"),$B822+1,$C822+1)),0))</f>
        <v/>
      </c>
      <c r="I822" s="331" t="str">
        <f ca="1"/>
        <v/>
      </c>
      <c r="J822" s="331" t="str" cm="1">
        <f t="array" ref="J822">IF(A822="","",SUMPRODUCT(TRANSPOSE(F822:H822),pass_per_van_by_vptype)*2)</f>
        <v/>
      </c>
      <c r="K822" s="331" t="str" cm="1">
        <f t="array" ref="K822">IF(A822="","",SUMPRODUCT(TRANSPOSE(F822:H822),pass_per_van_by_vptype,rt_miles_avg_by_vanpool_type))</f>
        <v/>
      </c>
    </row>
    <row r="823" spans="1:11" x14ac:dyDescent="0.45">
      <c r="A823" s="331" t="s">
        <v>453</v>
      </c>
      <c r="B823" s="331" t="s">
        <v>453</v>
      </c>
      <c r="C823" s="331" t="s">
        <v>453</v>
      </c>
      <c r="D823" s="331" t="s">
        <v>453</v>
      </c>
      <c r="E823" s="331" t="s">
        <v>453</v>
      </c>
      <c r="F823" s="331" t="str" cm="1">
        <f t="array" aca="1" ref="F823" ca="1">IF($B823="","",IFERROR(INDEX(INDIRECT("vd_emp_"&amp;$A823&amp;"_"&amp;F$1&amp;"_tab"),$B823+1,$C823+1)*IF($A823=2020,1,INDEX(INDIRECT("vd_ml_"&amp;$A823&amp;"_"&amp;F$1&amp;"_tab"),$B823+1,$C823+1)),0))</f>
        <v/>
      </c>
      <c r="G823" s="331" t="str" cm="1">
        <f t="array" aca="1" ref="G823" ca="1">IF($B823="","",IFERROR(INDEX(INDIRECT("vd_emp_"&amp;$A823&amp;"_"&amp;G$1&amp;"_tab"),$B823+1,$C823+1)*IF($A823=2020,1,INDEX(INDIRECT("vd_ml_"&amp;$A823&amp;"_"&amp;G$1&amp;"_tab"),$B823+1,$C823+1)),0))</f>
        <v/>
      </c>
      <c r="H823" s="331" t="str" cm="1">
        <f t="array" aca="1" ref="H823" ca="1">IF($B823="","",IFERROR(INDEX(INDIRECT("vd_emp_"&amp;$A823&amp;"_"&amp;H$1&amp;"_tab"),$B823+1,$C823+1)*IF($A823=2020,1,INDEX(INDIRECT("vd_ml_"&amp;$A823&amp;"_"&amp;H$1&amp;"_tab"),$B823+1,$C823+1)),0))</f>
        <v/>
      </c>
      <c r="I823" s="331" t="str">
        <f ca="1"/>
        <v/>
      </c>
      <c r="J823" s="331" t="str" cm="1">
        <f t="array" ref="J823">IF(A823="","",SUMPRODUCT(TRANSPOSE(F823:H823),pass_per_van_by_vptype)*2)</f>
        <v/>
      </c>
      <c r="K823" s="331" t="str" cm="1">
        <f t="array" ref="K823">IF(A823="","",SUMPRODUCT(TRANSPOSE(F823:H823),pass_per_van_by_vptype,rt_miles_avg_by_vanpool_type))</f>
        <v/>
      </c>
    </row>
    <row r="824" spans="1:11" x14ac:dyDescent="0.45">
      <c r="A824" s="331" t="s">
        <v>453</v>
      </c>
      <c r="B824" s="331" t="s">
        <v>453</v>
      </c>
      <c r="C824" s="331" t="s">
        <v>453</v>
      </c>
      <c r="D824" s="331" t="s">
        <v>453</v>
      </c>
      <c r="E824" s="331" t="s">
        <v>453</v>
      </c>
      <c r="F824" s="331" t="str" cm="1">
        <f t="array" aca="1" ref="F824" ca="1">IF($B824="","",IFERROR(INDEX(INDIRECT("vd_emp_"&amp;$A824&amp;"_"&amp;F$1&amp;"_tab"),$B824+1,$C824+1)*IF($A824=2020,1,INDEX(INDIRECT("vd_ml_"&amp;$A824&amp;"_"&amp;F$1&amp;"_tab"),$B824+1,$C824+1)),0))</f>
        <v/>
      </c>
      <c r="G824" s="331" t="str" cm="1">
        <f t="array" aca="1" ref="G824" ca="1">IF($B824="","",IFERROR(INDEX(INDIRECT("vd_emp_"&amp;$A824&amp;"_"&amp;G$1&amp;"_tab"),$B824+1,$C824+1)*IF($A824=2020,1,INDEX(INDIRECT("vd_ml_"&amp;$A824&amp;"_"&amp;G$1&amp;"_tab"),$B824+1,$C824+1)),0))</f>
        <v/>
      </c>
      <c r="H824" s="331" t="str" cm="1">
        <f t="array" aca="1" ref="H824" ca="1">IF($B824="","",IFERROR(INDEX(INDIRECT("vd_emp_"&amp;$A824&amp;"_"&amp;H$1&amp;"_tab"),$B824+1,$C824+1)*IF($A824=2020,1,INDEX(INDIRECT("vd_ml_"&amp;$A824&amp;"_"&amp;H$1&amp;"_tab"),$B824+1,$C824+1)),0))</f>
        <v/>
      </c>
      <c r="I824" s="331" t="str">
        <f ca="1"/>
        <v/>
      </c>
      <c r="J824" s="331" t="str" cm="1">
        <f t="array" ref="J824">IF(A824="","",SUMPRODUCT(TRANSPOSE(F824:H824),pass_per_van_by_vptype)*2)</f>
        <v/>
      </c>
      <c r="K824" s="331" t="str" cm="1">
        <f t="array" ref="K824">IF(A824="","",SUMPRODUCT(TRANSPOSE(F824:H824),pass_per_van_by_vptype,rt_miles_avg_by_vanpool_type))</f>
        <v/>
      </c>
    </row>
    <row r="825" spans="1:11" x14ac:dyDescent="0.45">
      <c r="A825" s="331" t="s">
        <v>453</v>
      </c>
      <c r="B825" s="331" t="s">
        <v>453</v>
      </c>
      <c r="C825" s="331" t="s">
        <v>453</v>
      </c>
      <c r="D825" s="331" t="s">
        <v>453</v>
      </c>
      <c r="E825" s="331" t="s">
        <v>453</v>
      </c>
      <c r="F825" s="331" t="str" cm="1">
        <f t="array" aca="1" ref="F825" ca="1">IF($B825="","",IFERROR(INDEX(INDIRECT("vd_emp_"&amp;$A825&amp;"_"&amp;F$1&amp;"_tab"),$B825+1,$C825+1)*IF($A825=2020,1,INDEX(INDIRECT("vd_ml_"&amp;$A825&amp;"_"&amp;F$1&amp;"_tab"),$B825+1,$C825+1)),0))</f>
        <v/>
      </c>
      <c r="G825" s="331" t="str" cm="1">
        <f t="array" aca="1" ref="G825" ca="1">IF($B825="","",IFERROR(INDEX(INDIRECT("vd_emp_"&amp;$A825&amp;"_"&amp;G$1&amp;"_tab"),$B825+1,$C825+1)*IF($A825=2020,1,INDEX(INDIRECT("vd_ml_"&amp;$A825&amp;"_"&amp;G$1&amp;"_tab"),$B825+1,$C825+1)),0))</f>
        <v/>
      </c>
      <c r="H825" s="331" t="str" cm="1">
        <f t="array" aca="1" ref="H825" ca="1">IF($B825="","",IFERROR(INDEX(INDIRECT("vd_emp_"&amp;$A825&amp;"_"&amp;H$1&amp;"_tab"),$B825+1,$C825+1)*IF($A825=2020,1,INDEX(INDIRECT("vd_ml_"&amp;$A825&amp;"_"&amp;H$1&amp;"_tab"),$B825+1,$C825+1)),0))</f>
        <v/>
      </c>
      <c r="I825" s="331" t="str">
        <f ca="1"/>
        <v/>
      </c>
      <c r="J825" s="331" t="str" cm="1">
        <f t="array" ref="J825">IF(A825="","",SUMPRODUCT(TRANSPOSE(F825:H825),pass_per_van_by_vptype)*2)</f>
        <v/>
      </c>
      <c r="K825" s="331" t="str" cm="1">
        <f t="array" ref="K825">IF(A825="","",SUMPRODUCT(TRANSPOSE(F825:H825),pass_per_van_by_vptype,rt_miles_avg_by_vanpool_type))</f>
        <v/>
      </c>
    </row>
    <row r="826" spans="1:11" x14ac:dyDescent="0.45">
      <c r="A826" s="331" t="s">
        <v>453</v>
      </c>
      <c r="B826" s="331" t="s">
        <v>453</v>
      </c>
      <c r="C826" s="331" t="s">
        <v>453</v>
      </c>
      <c r="D826" s="331" t="s">
        <v>453</v>
      </c>
      <c r="E826" s="331" t="s">
        <v>453</v>
      </c>
      <c r="F826" s="331" t="str" cm="1">
        <f t="array" aca="1" ref="F826" ca="1">IF($B826="","",IFERROR(INDEX(INDIRECT("vd_emp_"&amp;$A826&amp;"_"&amp;F$1&amp;"_tab"),$B826+1,$C826+1)*IF($A826=2020,1,INDEX(INDIRECT("vd_ml_"&amp;$A826&amp;"_"&amp;F$1&amp;"_tab"),$B826+1,$C826+1)),0))</f>
        <v/>
      </c>
      <c r="G826" s="331" t="str" cm="1">
        <f t="array" aca="1" ref="G826" ca="1">IF($B826="","",IFERROR(INDEX(INDIRECT("vd_emp_"&amp;$A826&amp;"_"&amp;G$1&amp;"_tab"),$B826+1,$C826+1)*IF($A826=2020,1,INDEX(INDIRECT("vd_ml_"&amp;$A826&amp;"_"&amp;G$1&amp;"_tab"),$B826+1,$C826+1)),0))</f>
        <v/>
      </c>
      <c r="H826" s="331" t="str" cm="1">
        <f t="array" aca="1" ref="H826" ca="1">IF($B826="","",IFERROR(INDEX(INDIRECT("vd_emp_"&amp;$A826&amp;"_"&amp;H$1&amp;"_tab"),$B826+1,$C826+1)*IF($A826=2020,1,INDEX(INDIRECT("vd_ml_"&amp;$A826&amp;"_"&amp;H$1&amp;"_tab"),$B826+1,$C826+1)),0))</f>
        <v/>
      </c>
      <c r="I826" s="331" t="str">
        <f ca="1"/>
        <v/>
      </c>
      <c r="J826" s="331" t="str" cm="1">
        <f t="array" ref="J826">IF(A826="","",SUMPRODUCT(TRANSPOSE(F826:H826),pass_per_van_by_vptype)*2)</f>
        <v/>
      </c>
      <c r="K826" s="331" t="str" cm="1">
        <f t="array" ref="K826">IF(A826="","",SUMPRODUCT(TRANSPOSE(F826:H826),pass_per_van_by_vptype,rt_miles_avg_by_vanpool_type))</f>
        <v/>
      </c>
    </row>
    <row r="827" spans="1:11" x14ac:dyDescent="0.45">
      <c r="A827" s="331" t="s">
        <v>453</v>
      </c>
      <c r="B827" s="331" t="s">
        <v>453</v>
      </c>
      <c r="C827" s="331" t="s">
        <v>453</v>
      </c>
      <c r="D827" s="331" t="s">
        <v>453</v>
      </c>
      <c r="E827" s="331" t="s">
        <v>453</v>
      </c>
      <c r="F827" s="331" t="str" cm="1">
        <f t="array" aca="1" ref="F827" ca="1">IF($B827="","",IFERROR(INDEX(INDIRECT("vd_emp_"&amp;$A827&amp;"_"&amp;F$1&amp;"_tab"),$B827+1,$C827+1)*IF($A827=2020,1,INDEX(INDIRECT("vd_ml_"&amp;$A827&amp;"_"&amp;F$1&amp;"_tab"),$B827+1,$C827+1)),0))</f>
        <v/>
      </c>
      <c r="G827" s="331" t="str" cm="1">
        <f t="array" aca="1" ref="G827" ca="1">IF($B827="","",IFERROR(INDEX(INDIRECT("vd_emp_"&amp;$A827&amp;"_"&amp;G$1&amp;"_tab"),$B827+1,$C827+1)*IF($A827=2020,1,INDEX(INDIRECT("vd_ml_"&amp;$A827&amp;"_"&amp;G$1&amp;"_tab"),$B827+1,$C827+1)),0))</f>
        <v/>
      </c>
      <c r="H827" s="331" t="str" cm="1">
        <f t="array" aca="1" ref="H827" ca="1">IF($B827="","",IFERROR(INDEX(INDIRECT("vd_emp_"&amp;$A827&amp;"_"&amp;H$1&amp;"_tab"),$B827+1,$C827+1)*IF($A827=2020,1,INDEX(INDIRECT("vd_ml_"&amp;$A827&amp;"_"&amp;H$1&amp;"_tab"),$B827+1,$C827+1)),0))</f>
        <v/>
      </c>
      <c r="I827" s="331" t="str">
        <f ca="1"/>
        <v/>
      </c>
      <c r="J827" s="331" t="str" cm="1">
        <f t="array" ref="J827">IF(A827="","",SUMPRODUCT(TRANSPOSE(F827:H827),pass_per_van_by_vptype)*2)</f>
        <v/>
      </c>
      <c r="K827" s="331" t="str" cm="1">
        <f t="array" ref="K827">IF(A827="","",SUMPRODUCT(TRANSPOSE(F827:H827),pass_per_van_by_vptype,rt_miles_avg_by_vanpool_type))</f>
        <v/>
      </c>
    </row>
    <row r="828" spans="1:11" x14ac:dyDescent="0.45">
      <c r="A828" s="331" t="s">
        <v>453</v>
      </c>
      <c r="B828" s="331" t="s">
        <v>453</v>
      </c>
      <c r="C828" s="331" t="s">
        <v>453</v>
      </c>
      <c r="D828" s="331" t="s">
        <v>453</v>
      </c>
      <c r="E828" s="331" t="s">
        <v>453</v>
      </c>
      <c r="F828" s="331" t="str" cm="1">
        <f t="array" aca="1" ref="F828" ca="1">IF($B828="","",IFERROR(INDEX(INDIRECT("vd_emp_"&amp;$A828&amp;"_"&amp;F$1&amp;"_tab"),$B828+1,$C828+1)*IF($A828=2020,1,INDEX(INDIRECT("vd_ml_"&amp;$A828&amp;"_"&amp;F$1&amp;"_tab"),$B828+1,$C828+1)),0))</f>
        <v/>
      </c>
      <c r="G828" s="331" t="str" cm="1">
        <f t="array" aca="1" ref="G828" ca="1">IF($B828="","",IFERROR(INDEX(INDIRECT("vd_emp_"&amp;$A828&amp;"_"&amp;G$1&amp;"_tab"),$B828+1,$C828+1)*IF($A828=2020,1,INDEX(INDIRECT("vd_ml_"&amp;$A828&amp;"_"&amp;G$1&amp;"_tab"),$B828+1,$C828+1)),0))</f>
        <v/>
      </c>
      <c r="H828" s="331" t="str" cm="1">
        <f t="array" aca="1" ref="H828" ca="1">IF($B828="","",IFERROR(INDEX(INDIRECT("vd_emp_"&amp;$A828&amp;"_"&amp;H$1&amp;"_tab"),$B828+1,$C828+1)*IF($A828=2020,1,INDEX(INDIRECT("vd_ml_"&amp;$A828&amp;"_"&amp;H$1&amp;"_tab"),$B828+1,$C828+1)),0))</f>
        <v/>
      </c>
      <c r="I828" s="331" t="str">
        <f ca="1"/>
        <v/>
      </c>
      <c r="J828" s="331" t="str" cm="1">
        <f t="array" ref="J828">IF(A828="","",SUMPRODUCT(TRANSPOSE(F828:H828),pass_per_van_by_vptype)*2)</f>
        <v/>
      </c>
      <c r="K828" s="331" t="str" cm="1">
        <f t="array" ref="K828">IF(A828="","",SUMPRODUCT(TRANSPOSE(F828:H828),pass_per_van_by_vptype,rt_miles_avg_by_vanpool_type))</f>
        <v/>
      </c>
    </row>
    <row r="829" spans="1:11" x14ac:dyDescent="0.45">
      <c r="A829" s="331" t="s">
        <v>453</v>
      </c>
      <c r="B829" s="331" t="s">
        <v>453</v>
      </c>
      <c r="C829" s="331" t="s">
        <v>453</v>
      </c>
      <c r="D829" s="331" t="s">
        <v>453</v>
      </c>
      <c r="E829" s="331" t="s">
        <v>453</v>
      </c>
      <c r="F829" s="331" t="str" cm="1">
        <f t="array" aca="1" ref="F829" ca="1">IF($B829="","",IFERROR(INDEX(INDIRECT("vd_emp_"&amp;$A829&amp;"_"&amp;F$1&amp;"_tab"),$B829+1,$C829+1)*IF($A829=2020,1,INDEX(INDIRECT("vd_ml_"&amp;$A829&amp;"_"&amp;F$1&amp;"_tab"),$B829+1,$C829+1)),0))</f>
        <v/>
      </c>
      <c r="G829" s="331" t="str" cm="1">
        <f t="array" aca="1" ref="G829" ca="1">IF($B829="","",IFERROR(INDEX(INDIRECT("vd_emp_"&amp;$A829&amp;"_"&amp;G$1&amp;"_tab"),$B829+1,$C829+1)*IF($A829=2020,1,INDEX(INDIRECT("vd_ml_"&amp;$A829&amp;"_"&amp;G$1&amp;"_tab"),$B829+1,$C829+1)),0))</f>
        <v/>
      </c>
      <c r="H829" s="331" t="str" cm="1">
        <f t="array" aca="1" ref="H829" ca="1">IF($B829="","",IFERROR(INDEX(INDIRECT("vd_emp_"&amp;$A829&amp;"_"&amp;H$1&amp;"_tab"),$B829+1,$C829+1)*IF($A829=2020,1,INDEX(INDIRECT("vd_ml_"&amp;$A829&amp;"_"&amp;H$1&amp;"_tab"),$B829+1,$C829+1)),0))</f>
        <v/>
      </c>
      <c r="I829" s="331" t="str">
        <f ca="1"/>
        <v/>
      </c>
      <c r="J829" s="331" t="str" cm="1">
        <f t="array" ref="J829">IF(A829="","",SUMPRODUCT(TRANSPOSE(F829:H829),pass_per_van_by_vptype)*2)</f>
        <v/>
      </c>
      <c r="K829" s="331" t="str" cm="1">
        <f t="array" ref="K829">IF(A829="","",SUMPRODUCT(TRANSPOSE(F829:H829),pass_per_van_by_vptype,rt_miles_avg_by_vanpool_type))</f>
        <v/>
      </c>
    </row>
    <row r="830" spans="1:11" x14ac:dyDescent="0.45">
      <c r="A830" s="331" t="s">
        <v>453</v>
      </c>
      <c r="B830" s="331" t="s">
        <v>453</v>
      </c>
      <c r="C830" s="331" t="s">
        <v>453</v>
      </c>
      <c r="D830" s="331" t="s">
        <v>453</v>
      </c>
      <c r="E830" s="331" t="s">
        <v>453</v>
      </c>
      <c r="F830" s="331" t="str" cm="1">
        <f t="array" aca="1" ref="F830" ca="1">IF($B830="","",IFERROR(INDEX(INDIRECT("vd_emp_"&amp;$A830&amp;"_"&amp;F$1&amp;"_tab"),$B830+1,$C830+1)*IF($A830=2020,1,INDEX(INDIRECT("vd_ml_"&amp;$A830&amp;"_"&amp;F$1&amp;"_tab"),$B830+1,$C830+1)),0))</f>
        <v/>
      </c>
      <c r="G830" s="331" t="str" cm="1">
        <f t="array" aca="1" ref="G830" ca="1">IF($B830="","",IFERROR(INDEX(INDIRECT("vd_emp_"&amp;$A830&amp;"_"&amp;G$1&amp;"_tab"),$B830+1,$C830+1)*IF($A830=2020,1,INDEX(INDIRECT("vd_ml_"&amp;$A830&amp;"_"&amp;G$1&amp;"_tab"),$B830+1,$C830+1)),0))</f>
        <v/>
      </c>
      <c r="H830" s="331" t="str" cm="1">
        <f t="array" aca="1" ref="H830" ca="1">IF($B830="","",IFERROR(INDEX(INDIRECT("vd_emp_"&amp;$A830&amp;"_"&amp;H$1&amp;"_tab"),$B830+1,$C830+1)*IF($A830=2020,1,INDEX(INDIRECT("vd_ml_"&amp;$A830&amp;"_"&amp;H$1&amp;"_tab"),$B830+1,$C830+1)),0))</f>
        <v/>
      </c>
      <c r="I830" s="331" t="str">
        <f ca="1"/>
        <v/>
      </c>
      <c r="J830" s="331" t="str" cm="1">
        <f t="array" ref="J830">IF(A830="","",SUMPRODUCT(TRANSPOSE(F830:H830),pass_per_van_by_vptype)*2)</f>
        <v/>
      </c>
      <c r="K830" s="331" t="str" cm="1">
        <f t="array" ref="K830">IF(A830="","",SUMPRODUCT(TRANSPOSE(F830:H830),pass_per_van_by_vptype,rt_miles_avg_by_vanpool_type))</f>
        <v/>
      </c>
    </row>
    <row r="831" spans="1:11" x14ac:dyDescent="0.45">
      <c r="A831" s="331" t="s">
        <v>453</v>
      </c>
      <c r="B831" s="331" t="s">
        <v>453</v>
      </c>
      <c r="C831" s="331" t="s">
        <v>453</v>
      </c>
      <c r="D831" s="331" t="s">
        <v>453</v>
      </c>
      <c r="E831" s="331" t="s">
        <v>453</v>
      </c>
      <c r="F831" s="331" t="str" cm="1">
        <f t="array" aca="1" ref="F831" ca="1">IF($B831="","",IFERROR(INDEX(INDIRECT("vd_emp_"&amp;$A831&amp;"_"&amp;F$1&amp;"_tab"),$B831+1,$C831+1)*IF($A831=2020,1,INDEX(INDIRECT("vd_ml_"&amp;$A831&amp;"_"&amp;F$1&amp;"_tab"),$B831+1,$C831+1)),0))</f>
        <v/>
      </c>
      <c r="G831" s="331" t="str" cm="1">
        <f t="array" aca="1" ref="G831" ca="1">IF($B831="","",IFERROR(INDEX(INDIRECT("vd_emp_"&amp;$A831&amp;"_"&amp;G$1&amp;"_tab"),$B831+1,$C831+1)*IF($A831=2020,1,INDEX(INDIRECT("vd_ml_"&amp;$A831&amp;"_"&amp;G$1&amp;"_tab"),$B831+1,$C831+1)),0))</f>
        <v/>
      </c>
      <c r="H831" s="331" t="str" cm="1">
        <f t="array" aca="1" ref="H831" ca="1">IF($B831="","",IFERROR(INDEX(INDIRECT("vd_emp_"&amp;$A831&amp;"_"&amp;H$1&amp;"_tab"),$B831+1,$C831+1)*IF($A831=2020,1,INDEX(INDIRECT("vd_ml_"&amp;$A831&amp;"_"&amp;H$1&amp;"_tab"),$B831+1,$C831+1)),0))</f>
        <v/>
      </c>
      <c r="I831" s="331" t="str">
        <f ca="1"/>
        <v/>
      </c>
      <c r="J831" s="331" t="str" cm="1">
        <f t="array" ref="J831">IF(A831="","",SUMPRODUCT(TRANSPOSE(F831:H831),pass_per_van_by_vptype)*2)</f>
        <v/>
      </c>
      <c r="K831" s="331" t="str" cm="1">
        <f t="array" ref="K831">IF(A831="","",SUMPRODUCT(TRANSPOSE(F831:H831),pass_per_van_by_vptype,rt_miles_avg_by_vanpool_type))</f>
        <v/>
      </c>
    </row>
    <row r="832" spans="1:11" x14ac:dyDescent="0.45">
      <c r="A832" s="331" t="s">
        <v>453</v>
      </c>
      <c r="B832" s="331" t="s">
        <v>453</v>
      </c>
      <c r="C832" s="331" t="s">
        <v>453</v>
      </c>
      <c r="D832" s="331" t="s">
        <v>453</v>
      </c>
      <c r="E832" s="331" t="s">
        <v>453</v>
      </c>
      <c r="F832" s="331" t="str" cm="1">
        <f t="array" aca="1" ref="F832" ca="1">IF($B832="","",IFERROR(INDEX(INDIRECT("vd_emp_"&amp;$A832&amp;"_"&amp;F$1&amp;"_tab"),$B832+1,$C832+1)*IF($A832=2020,1,INDEX(INDIRECT("vd_ml_"&amp;$A832&amp;"_"&amp;F$1&amp;"_tab"),$B832+1,$C832+1)),0))</f>
        <v/>
      </c>
      <c r="G832" s="331" t="str" cm="1">
        <f t="array" aca="1" ref="G832" ca="1">IF($B832="","",IFERROR(INDEX(INDIRECT("vd_emp_"&amp;$A832&amp;"_"&amp;G$1&amp;"_tab"),$B832+1,$C832+1)*IF($A832=2020,1,INDEX(INDIRECT("vd_ml_"&amp;$A832&amp;"_"&amp;G$1&amp;"_tab"),$B832+1,$C832+1)),0))</f>
        <v/>
      </c>
      <c r="H832" s="331" t="str" cm="1">
        <f t="array" aca="1" ref="H832" ca="1">IF($B832="","",IFERROR(INDEX(INDIRECT("vd_emp_"&amp;$A832&amp;"_"&amp;H$1&amp;"_tab"),$B832+1,$C832+1)*IF($A832=2020,1,INDEX(INDIRECT("vd_ml_"&amp;$A832&amp;"_"&amp;H$1&amp;"_tab"),$B832+1,$C832+1)),0))</f>
        <v/>
      </c>
      <c r="I832" s="331" t="str">
        <f ca="1"/>
        <v/>
      </c>
      <c r="J832" s="331" t="str" cm="1">
        <f t="array" ref="J832">IF(A832="","",SUMPRODUCT(TRANSPOSE(F832:H832),pass_per_van_by_vptype)*2)</f>
        <v/>
      </c>
      <c r="K832" s="331" t="str" cm="1">
        <f t="array" ref="K832">IF(A832="","",SUMPRODUCT(TRANSPOSE(F832:H832),pass_per_van_by_vptype,rt_miles_avg_by_vanpool_type))</f>
        <v/>
      </c>
    </row>
    <row r="833" spans="1:11" x14ac:dyDescent="0.45">
      <c r="A833" s="331" t="s">
        <v>453</v>
      </c>
      <c r="B833" s="331" t="s">
        <v>453</v>
      </c>
      <c r="C833" s="331" t="s">
        <v>453</v>
      </c>
      <c r="D833" s="331" t="s">
        <v>453</v>
      </c>
      <c r="E833" s="331" t="s">
        <v>453</v>
      </c>
      <c r="F833" s="331" t="str" cm="1">
        <f t="array" aca="1" ref="F833" ca="1">IF($B833="","",IFERROR(INDEX(INDIRECT("vd_emp_"&amp;$A833&amp;"_"&amp;F$1&amp;"_tab"),$B833+1,$C833+1)*IF($A833=2020,1,INDEX(INDIRECT("vd_ml_"&amp;$A833&amp;"_"&amp;F$1&amp;"_tab"),$B833+1,$C833+1)),0))</f>
        <v/>
      </c>
      <c r="G833" s="331" t="str" cm="1">
        <f t="array" aca="1" ref="G833" ca="1">IF($B833="","",IFERROR(INDEX(INDIRECT("vd_emp_"&amp;$A833&amp;"_"&amp;G$1&amp;"_tab"),$B833+1,$C833+1)*IF($A833=2020,1,INDEX(INDIRECT("vd_ml_"&amp;$A833&amp;"_"&amp;G$1&amp;"_tab"),$B833+1,$C833+1)),0))</f>
        <v/>
      </c>
      <c r="H833" s="331" t="str" cm="1">
        <f t="array" aca="1" ref="H833" ca="1">IF($B833="","",IFERROR(INDEX(INDIRECT("vd_emp_"&amp;$A833&amp;"_"&amp;H$1&amp;"_tab"),$B833+1,$C833+1)*IF($A833=2020,1,INDEX(INDIRECT("vd_ml_"&amp;$A833&amp;"_"&amp;H$1&amp;"_tab"),$B833+1,$C833+1)),0))</f>
        <v/>
      </c>
      <c r="I833" s="331" t="str">
        <f ca="1"/>
        <v/>
      </c>
      <c r="J833" s="331" t="str" cm="1">
        <f t="array" ref="J833">IF(A833="","",SUMPRODUCT(TRANSPOSE(F833:H833),pass_per_van_by_vptype)*2)</f>
        <v/>
      </c>
      <c r="K833" s="331" t="str" cm="1">
        <f t="array" ref="K833">IF(A833="","",SUMPRODUCT(TRANSPOSE(F833:H833),pass_per_van_by_vptype,rt_miles_avg_by_vanpool_type))</f>
        <v/>
      </c>
    </row>
    <row r="834" spans="1:11" x14ac:dyDescent="0.45">
      <c r="A834" s="331" t="s">
        <v>453</v>
      </c>
      <c r="B834" s="331" t="s">
        <v>453</v>
      </c>
      <c r="C834" s="331" t="s">
        <v>453</v>
      </c>
      <c r="D834" s="331" t="s">
        <v>453</v>
      </c>
      <c r="E834" s="331" t="s">
        <v>453</v>
      </c>
      <c r="F834" s="331" t="str" cm="1">
        <f t="array" aca="1" ref="F834" ca="1">IF($B834="","",IFERROR(INDEX(INDIRECT("vd_emp_"&amp;$A834&amp;"_"&amp;F$1&amp;"_tab"),$B834+1,$C834+1)*IF($A834=2020,1,INDEX(INDIRECT("vd_ml_"&amp;$A834&amp;"_"&amp;F$1&amp;"_tab"),$B834+1,$C834+1)),0))</f>
        <v/>
      </c>
      <c r="G834" s="331" t="str" cm="1">
        <f t="array" aca="1" ref="G834" ca="1">IF($B834="","",IFERROR(INDEX(INDIRECT("vd_emp_"&amp;$A834&amp;"_"&amp;G$1&amp;"_tab"),$B834+1,$C834+1)*IF($A834=2020,1,INDEX(INDIRECT("vd_ml_"&amp;$A834&amp;"_"&amp;G$1&amp;"_tab"),$B834+1,$C834+1)),0))</f>
        <v/>
      </c>
      <c r="H834" s="331" t="str" cm="1">
        <f t="array" aca="1" ref="H834" ca="1">IF($B834="","",IFERROR(INDEX(INDIRECT("vd_emp_"&amp;$A834&amp;"_"&amp;H$1&amp;"_tab"),$B834+1,$C834+1)*IF($A834=2020,1,INDEX(INDIRECT("vd_ml_"&amp;$A834&amp;"_"&amp;H$1&amp;"_tab"),$B834+1,$C834+1)),0))</f>
        <v/>
      </c>
      <c r="I834" s="331" t="str">
        <f ca="1"/>
        <v/>
      </c>
      <c r="J834" s="331" t="str" cm="1">
        <f t="array" ref="J834">IF(A834="","",SUMPRODUCT(TRANSPOSE(F834:H834),pass_per_van_by_vptype)*2)</f>
        <v/>
      </c>
      <c r="K834" s="331" t="str" cm="1">
        <f t="array" ref="K834">IF(A834="","",SUMPRODUCT(TRANSPOSE(F834:H834),pass_per_van_by_vptype,rt_miles_avg_by_vanpool_type))</f>
        <v/>
      </c>
    </row>
    <row r="835" spans="1:11" x14ac:dyDescent="0.45">
      <c r="A835" s="331" t="s">
        <v>453</v>
      </c>
      <c r="B835" s="331" t="s">
        <v>453</v>
      </c>
      <c r="C835" s="331" t="s">
        <v>453</v>
      </c>
      <c r="D835" s="331" t="s">
        <v>453</v>
      </c>
      <c r="E835" s="331" t="s">
        <v>453</v>
      </c>
      <c r="F835" s="331" t="str" cm="1">
        <f t="array" aca="1" ref="F835" ca="1">IF($B835="","",IFERROR(INDEX(INDIRECT("vd_emp_"&amp;$A835&amp;"_"&amp;F$1&amp;"_tab"),$B835+1,$C835+1)*IF($A835=2020,1,INDEX(INDIRECT("vd_ml_"&amp;$A835&amp;"_"&amp;F$1&amp;"_tab"),$B835+1,$C835+1)),0))</f>
        <v/>
      </c>
      <c r="G835" s="331" t="str" cm="1">
        <f t="array" aca="1" ref="G835" ca="1">IF($B835="","",IFERROR(INDEX(INDIRECT("vd_emp_"&amp;$A835&amp;"_"&amp;G$1&amp;"_tab"),$B835+1,$C835+1)*IF($A835=2020,1,INDEX(INDIRECT("vd_ml_"&amp;$A835&amp;"_"&amp;G$1&amp;"_tab"),$B835+1,$C835+1)),0))</f>
        <v/>
      </c>
      <c r="H835" s="331" t="str" cm="1">
        <f t="array" aca="1" ref="H835" ca="1">IF($B835="","",IFERROR(INDEX(INDIRECT("vd_emp_"&amp;$A835&amp;"_"&amp;H$1&amp;"_tab"),$B835+1,$C835+1)*IF($A835=2020,1,INDEX(INDIRECT("vd_ml_"&amp;$A835&amp;"_"&amp;H$1&amp;"_tab"),$B835+1,$C835+1)),0))</f>
        <v/>
      </c>
      <c r="I835" s="331" t="str">
        <f ca="1"/>
        <v/>
      </c>
      <c r="J835" s="331" t="str" cm="1">
        <f t="array" ref="J835">IF(A835="","",SUMPRODUCT(TRANSPOSE(F835:H835),pass_per_van_by_vptype)*2)</f>
        <v/>
      </c>
      <c r="K835" s="331" t="str" cm="1">
        <f t="array" ref="K835">IF(A835="","",SUMPRODUCT(TRANSPOSE(F835:H835),pass_per_van_by_vptype,rt_miles_avg_by_vanpool_type))</f>
        <v/>
      </c>
    </row>
    <row r="836" spans="1:11" x14ac:dyDescent="0.45">
      <c r="A836" s="331" t="s">
        <v>453</v>
      </c>
      <c r="B836" s="331" t="s">
        <v>453</v>
      </c>
      <c r="C836" s="331" t="s">
        <v>453</v>
      </c>
      <c r="D836" s="331" t="s">
        <v>453</v>
      </c>
      <c r="E836" s="331" t="s">
        <v>453</v>
      </c>
      <c r="F836" s="331" t="str" cm="1">
        <f t="array" aca="1" ref="F836" ca="1">IF($B836="","",IFERROR(INDEX(INDIRECT("vd_emp_"&amp;$A836&amp;"_"&amp;F$1&amp;"_tab"),$B836+1,$C836+1)*IF($A836=2020,1,INDEX(INDIRECT("vd_ml_"&amp;$A836&amp;"_"&amp;F$1&amp;"_tab"),$B836+1,$C836+1)),0))</f>
        <v/>
      </c>
      <c r="G836" s="331" t="str" cm="1">
        <f t="array" aca="1" ref="G836" ca="1">IF($B836="","",IFERROR(INDEX(INDIRECT("vd_emp_"&amp;$A836&amp;"_"&amp;G$1&amp;"_tab"),$B836+1,$C836+1)*IF($A836=2020,1,INDEX(INDIRECT("vd_ml_"&amp;$A836&amp;"_"&amp;G$1&amp;"_tab"),$B836+1,$C836+1)),0))</f>
        <v/>
      </c>
      <c r="H836" s="331" t="str" cm="1">
        <f t="array" aca="1" ref="H836" ca="1">IF($B836="","",IFERROR(INDEX(INDIRECT("vd_emp_"&amp;$A836&amp;"_"&amp;H$1&amp;"_tab"),$B836+1,$C836+1)*IF($A836=2020,1,INDEX(INDIRECT("vd_ml_"&amp;$A836&amp;"_"&amp;H$1&amp;"_tab"),$B836+1,$C836+1)),0))</f>
        <v/>
      </c>
      <c r="I836" s="331" t="str">
        <f ca="1"/>
        <v/>
      </c>
      <c r="J836" s="331" t="str" cm="1">
        <f t="array" ref="J836">IF(A836="","",SUMPRODUCT(TRANSPOSE(F836:H836),pass_per_van_by_vptype)*2)</f>
        <v/>
      </c>
      <c r="K836" s="331" t="str" cm="1">
        <f t="array" ref="K836">IF(A836="","",SUMPRODUCT(TRANSPOSE(F836:H836),pass_per_van_by_vptype,rt_miles_avg_by_vanpool_type))</f>
        <v/>
      </c>
    </row>
    <row r="837" spans="1:11" x14ac:dyDescent="0.45">
      <c r="A837" s="331" t="s">
        <v>453</v>
      </c>
      <c r="B837" s="331" t="s">
        <v>453</v>
      </c>
      <c r="C837" s="331" t="s">
        <v>453</v>
      </c>
      <c r="D837" s="331" t="s">
        <v>453</v>
      </c>
      <c r="E837" s="331" t="s">
        <v>453</v>
      </c>
      <c r="F837" s="331" t="str" cm="1">
        <f t="array" aca="1" ref="F837" ca="1">IF($B837="","",IFERROR(INDEX(INDIRECT("vd_emp_"&amp;$A837&amp;"_"&amp;F$1&amp;"_tab"),$B837+1,$C837+1)*IF($A837=2020,1,INDEX(INDIRECT("vd_ml_"&amp;$A837&amp;"_"&amp;F$1&amp;"_tab"),$B837+1,$C837+1)),0))</f>
        <v/>
      </c>
      <c r="G837" s="331" t="str" cm="1">
        <f t="array" aca="1" ref="G837" ca="1">IF($B837="","",IFERROR(INDEX(INDIRECT("vd_emp_"&amp;$A837&amp;"_"&amp;G$1&amp;"_tab"),$B837+1,$C837+1)*IF($A837=2020,1,INDEX(INDIRECT("vd_ml_"&amp;$A837&amp;"_"&amp;G$1&amp;"_tab"),$B837+1,$C837+1)),0))</f>
        <v/>
      </c>
      <c r="H837" s="331" t="str" cm="1">
        <f t="array" aca="1" ref="H837" ca="1">IF($B837="","",IFERROR(INDEX(INDIRECT("vd_emp_"&amp;$A837&amp;"_"&amp;H$1&amp;"_tab"),$B837+1,$C837+1)*IF($A837=2020,1,INDEX(INDIRECT("vd_ml_"&amp;$A837&amp;"_"&amp;H$1&amp;"_tab"),$B837+1,$C837+1)),0))</f>
        <v/>
      </c>
      <c r="I837" s="331" t="str">
        <f ca="1"/>
        <v/>
      </c>
      <c r="J837" s="331" t="str" cm="1">
        <f t="array" ref="J837">IF(A837="","",SUMPRODUCT(TRANSPOSE(F837:H837),pass_per_van_by_vptype)*2)</f>
        <v/>
      </c>
      <c r="K837" s="331" t="str" cm="1">
        <f t="array" ref="K837">IF(A837="","",SUMPRODUCT(TRANSPOSE(F837:H837),pass_per_van_by_vptype,rt_miles_avg_by_vanpool_type))</f>
        <v/>
      </c>
    </row>
    <row r="838" spans="1:11" x14ac:dyDescent="0.45">
      <c r="A838" s="331" t="s">
        <v>453</v>
      </c>
      <c r="B838" s="331" t="s">
        <v>453</v>
      </c>
      <c r="C838" s="331" t="s">
        <v>453</v>
      </c>
      <c r="D838" s="331" t="s">
        <v>453</v>
      </c>
      <c r="E838" s="331" t="s">
        <v>453</v>
      </c>
      <c r="F838" s="331" t="str" cm="1">
        <f t="array" aca="1" ref="F838" ca="1">IF($B838="","",IFERROR(INDEX(INDIRECT("vd_emp_"&amp;$A838&amp;"_"&amp;F$1&amp;"_tab"),$B838+1,$C838+1)*IF($A838=2020,1,INDEX(INDIRECT("vd_ml_"&amp;$A838&amp;"_"&amp;F$1&amp;"_tab"),$B838+1,$C838+1)),0))</f>
        <v/>
      </c>
      <c r="G838" s="331" t="str" cm="1">
        <f t="array" aca="1" ref="G838" ca="1">IF($B838="","",IFERROR(INDEX(INDIRECT("vd_emp_"&amp;$A838&amp;"_"&amp;G$1&amp;"_tab"),$B838+1,$C838+1)*IF($A838=2020,1,INDEX(INDIRECT("vd_ml_"&amp;$A838&amp;"_"&amp;G$1&amp;"_tab"),$B838+1,$C838+1)),0))</f>
        <v/>
      </c>
      <c r="H838" s="331" t="str" cm="1">
        <f t="array" aca="1" ref="H838" ca="1">IF($B838="","",IFERROR(INDEX(INDIRECT("vd_emp_"&amp;$A838&amp;"_"&amp;H$1&amp;"_tab"),$B838+1,$C838+1)*IF($A838=2020,1,INDEX(INDIRECT("vd_ml_"&amp;$A838&amp;"_"&amp;H$1&amp;"_tab"),$B838+1,$C838+1)),0))</f>
        <v/>
      </c>
      <c r="I838" s="331" t="str">
        <f ca="1"/>
        <v/>
      </c>
      <c r="J838" s="331" t="str" cm="1">
        <f t="array" ref="J838">IF(A838="","",SUMPRODUCT(TRANSPOSE(F838:H838),pass_per_van_by_vptype)*2)</f>
        <v/>
      </c>
      <c r="K838" s="331" t="str" cm="1">
        <f t="array" ref="K838">IF(A838="","",SUMPRODUCT(TRANSPOSE(F838:H838),pass_per_van_by_vptype,rt_miles_avg_by_vanpool_type))</f>
        <v/>
      </c>
    </row>
    <row r="839" spans="1:11" x14ac:dyDescent="0.45">
      <c r="A839" s="331" t="s">
        <v>453</v>
      </c>
      <c r="B839" s="331" t="s">
        <v>453</v>
      </c>
      <c r="C839" s="331" t="s">
        <v>453</v>
      </c>
      <c r="D839" s="331" t="s">
        <v>453</v>
      </c>
      <c r="E839" s="331" t="s">
        <v>453</v>
      </c>
      <c r="F839" s="331" t="str" cm="1">
        <f t="array" aca="1" ref="F839" ca="1">IF($B839="","",IFERROR(INDEX(INDIRECT("vd_emp_"&amp;$A839&amp;"_"&amp;F$1&amp;"_tab"),$B839+1,$C839+1)*IF($A839=2020,1,INDEX(INDIRECT("vd_ml_"&amp;$A839&amp;"_"&amp;F$1&amp;"_tab"),$B839+1,$C839+1)),0))</f>
        <v/>
      </c>
      <c r="G839" s="331" t="str" cm="1">
        <f t="array" aca="1" ref="G839" ca="1">IF($B839="","",IFERROR(INDEX(INDIRECT("vd_emp_"&amp;$A839&amp;"_"&amp;G$1&amp;"_tab"),$B839+1,$C839+1)*IF($A839=2020,1,INDEX(INDIRECT("vd_ml_"&amp;$A839&amp;"_"&amp;G$1&amp;"_tab"),$B839+1,$C839+1)),0))</f>
        <v/>
      </c>
      <c r="H839" s="331" t="str" cm="1">
        <f t="array" aca="1" ref="H839" ca="1">IF($B839="","",IFERROR(INDEX(INDIRECT("vd_emp_"&amp;$A839&amp;"_"&amp;H$1&amp;"_tab"),$B839+1,$C839+1)*IF($A839=2020,1,INDEX(INDIRECT("vd_ml_"&amp;$A839&amp;"_"&amp;H$1&amp;"_tab"),$B839+1,$C839+1)),0))</f>
        <v/>
      </c>
      <c r="I839" s="331" t="str">
        <f ca="1"/>
        <v/>
      </c>
      <c r="J839" s="331" t="str" cm="1">
        <f t="array" ref="J839">IF(A839="","",SUMPRODUCT(TRANSPOSE(F839:H839),pass_per_van_by_vptype)*2)</f>
        <v/>
      </c>
      <c r="K839" s="331" t="str" cm="1">
        <f t="array" ref="K839">IF(A839="","",SUMPRODUCT(TRANSPOSE(F839:H839),pass_per_van_by_vptype,rt_miles_avg_by_vanpool_type))</f>
        <v/>
      </c>
    </row>
    <row r="840" spans="1:11" x14ac:dyDescent="0.45">
      <c r="A840" s="331" t="s">
        <v>453</v>
      </c>
      <c r="B840" s="331" t="s">
        <v>453</v>
      </c>
      <c r="C840" s="331" t="s">
        <v>453</v>
      </c>
      <c r="D840" s="331" t="s">
        <v>453</v>
      </c>
      <c r="E840" s="331" t="s">
        <v>453</v>
      </c>
      <c r="F840" s="331" t="str" cm="1">
        <f t="array" aca="1" ref="F840" ca="1">IF($B840="","",IFERROR(INDEX(INDIRECT("vd_emp_"&amp;$A840&amp;"_"&amp;F$1&amp;"_tab"),$B840+1,$C840+1)*IF($A840=2020,1,INDEX(INDIRECT("vd_ml_"&amp;$A840&amp;"_"&amp;F$1&amp;"_tab"),$B840+1,$C840+1)),0))</f>
        <v/>
      </c>
      <c r="G840" s="331" t="str" cm="1">
        <f t="array" aca="1" ref="G840" ca="1">IF($B840="","",IFERROR(INDEX(INDIRECT("vd_emp_"&amp;$A840&amp;"_"&amp;G$1&amp;"_tab"),$B840+1,$C840+1)*IF($A840=2020,1,INDEX(INDIRECT("vd_ml_"&amp;$A840&amp;"_"&amp;G$1&amp;"_tab"),$B840+1,$C840+1)),0))</f>
        <v/>
      </c>
      <c r="H840" s="331" t="str" cm="1">
        <f t="array" aca="1" ref="H840" ca="1">IF($B840="","",IFERROR(INDEX(INDIRECT("vd_emp_"&amp;$A840&amp;"_"&amp;H$1&amp;"_tab"),$B840+1,$C840+1)*IF($A840=2020,1,INDEX(INDIRECT("vd_ml_"&amp;$A840&amp;"_"&amp;H$1&amp;"_tab"),$B840+1,$C840+1)),0))</f>
        <v/>
      </c>
      <c r="I840" s="331" t="str">
        <f ca="1"/>
        <v/>
      </c>
      <c r="J840" s="331" t="str" cm="1">
        <f t="array" ref="J840">IF(A840="","",SUMPRODUCT(TRANSPOSE(F840:H840),pass_per_van_by_vptype)*2)</f>
        <v/>
      </c>
      <c r="K840" s="331" t="str" cm="1">
        <f t="array" ref="K840">IF(A840="","",SUMPRODUCT(TRANSPOSE(F840:H840),pass_per_van_by_vptype,rt_miles_avg_by_vanpool_type))</f>
        <v/>
      </c>
    </row>
    <row r="841" spans="1:11" x14ac:dyDescent="0.45">
      <c r="A841" s="331" t="s">
        <v>453</v>
      </c>
      <c r="B841" s="331" t="s">
        <v>453</v>
      </c>
      <c r="C841" s="331" t="s">
        <v>453</v>
      </c>
      <c r="D841" s="331" t="s">
        <v>453</v>
      </c>
      <c r="E841" s="331" t="s">
        <v>453</v>
      </c>
      <c r="F841" s="331" t="str" cm="1">
        <f t="array" aca="1" ref="F841" ca="1">IF($B841="","",IFERROR(INDEX(INDIRECT("vd_emp_"&amp;$A841&amp;"_"&amp;F$1&amp;"_tab"),$B841+1,$C841+1)*IF($A841=2020,1,INDEX(INDIRECT("vd_ml_"&amp;$A841&amp;"_"&amp;F$1&amp;"_tab"),$B841+1,$C841+1)),0))</f>
        <v/>
      </c>
      <c r="G841" s="331" t="str" cm="1">
        <f t="array" aca="1" ref="G841" ca="1">IF($B841="","",IFERROR(INDEX(INDIRECT("vd_emp_"&amp;$A841&amp;"_"&amp;G$1&amp;"_tab"),$B841+1,$C841+1)*IF($A841=2020,1,INDEX(INDIRECT("vd_ml_"&amp;$A841&amp;"_"&amp;G$1&amp;"_tab"),$B841+1,$C841+1)),0))</f>
        <v/>
      </c>
      <c r="H841" s="331" t="str" cm="1">
        <f t="array" aca="1" ref="H841" ca="1">IF($B841="","",IFERROR(INDEX(INDIRECT("vd_emp_"&amp;$A841&amp;"_"&amp;H$1&amp;"_tab"),$B841+1,$C841+1)*IF($A841=2020,1,INDEX(INDIRECT("vd_ml_"&amp;$A841&amp;"_"&amp;H$1&amp;"_tab"),$B841+1,$C841+1)),0))</f>
        <v/>
      </c>
      <c r="I841" s="331" t="str">
        <f ca="1"/>
        <v/>
      </c>
      <c r="J841" s="331" t="str" cm="1">
        <f t="array" ref="J841">IF(A841="","",SUMPRODUCT(TRANSPOSE(F841:H841),pass_per_van_by_vptype)*2)</f>
        <v/>
      </c>
      <c r="K841" s="331" t="str" cm="1">
        <f t="array" ref="K841">IF(A841="","",SUMPRODUCT(TRANSPOSE(F841:H841),pass_per_van_by_vptype,rt_miles_avg_by_vanpool_type))</f>
        <v/>
      </c>
    </row>
    <row r="842" spans="1:11" x14ac:dyDescent="0.45">
      <c r="A842" s="331" t="s">
        <v>453</v>
      </c>
      <c r="B842" s="331" t="s">
        <v>453</v>
      </c>
      <c r="C842" s="331" t="s">
        <v>453</v>
      </c>
      <c r="D842" s="331" t="s">
        <v>453</v>
      </c>
      <c r="E842" s="331" t="s">
        <v>453</v>
      </c>
      <c r="F842" s="331" t="str" cm="1">
        <f t="array" aca="1" ref="F842" ca="1">IF($B842="","",IFERROR(INDEX(INDIRECT("vd_emp_"&amp;$A842&amp;"_"&amp;F$1&amp;"_tab"),$B842+1,$C842+1)*IF($A842=2020,1,INDEX(INDIRECT("vd_ml_"&amp;$A842&amp;"_"&amp;F$1&amp;"_tab"),$B842+1,$C842+1)),0))</f>
        <v/>
      </c>
      <c r="G842" s="331" t="str" cm="1">
        <f t="array" aca="1" ref="G842" ca="1">IF($B842="","",IFERROR(INDEX(INDIRECT("vd_emp_"&amp;$A842&amp;"_"&amp;G$1&amp;"_tab"),$B842+1,$C842+1)*IF($A842=2020,1,INDEX(INDIRECT("vd_ml_"&amp;$A842&amp;"_"&amp;G$1&amp;"_tab"),$B842+1,$C842+1)),0))</f>
        <v/>
      </c>
      <c r="H842" s="331" t="str" cm="1">
        <f t="array" aca="1" ref="H842" ca="1">IF($B842="","",IFERROR(INDEX(INDIRECT("vd_emp_"&amp;$A842&amp;"_"&amp;H$1&amp;"_tab"),$B842+1,$C842+1)*IF($A842=2020,1,INDEX(INDIRECT("vd_ml_"&amp;$A842&amp;"_"&amp;H$1&amp;"_tab"),$B842+1,$C842+1)),0))</f>
        <v/>
      </c>
      <c r="I842" s="331" t="str">
        <f ca="1"/>
        <v/>
      </c>
      <c r="J842" s="331" t="str" cm="1">
        <f t="array" ref="J842">IF(A842="","",SUMPRODUCT(TRANSPOSE(F842:H842),pass_per_van_by_vptype)*2)</f>
        <v/>
      </c>
      <c r="K842" s="331" t="str" cm="1">
        <f t="array" ref="K842">IF(A842="","",SUMPRODUCT(TRANSPOSE(F842:H842),pass_per_van_by_vptype,rt_miles_avg_by_vanpool_type))</f>
        <v/>
      </c>
    </row>
    <row r="843" spans="1:11" x14ac:dyDescent="0.45">
      <c r="A843" s="331" t="s">
        <v>453</v>
      </c>
      <c r="B843" s="331" t="s">
        <v>453</v>
      </c>
      <c r="C843" s="331" t="s">
        <v>453</v>
      </c>
      <c r="D843" s="331" t="s">
        <v>453</v>
      </c>
      <c r="E843" s="331" t="s">
        <v>453</v>
      </c>
      <c r="F843" s="331" t="str" cm="1">
        <f t="array" aca="1" ref="F843" ca="1">IF($B843="","",IFERROR(INDEX(INDIRECT("vd_emp_"&amp;$A843&amp;"_"&amp;F$1&amp;"_tab"),$B843+1,$C843+1)*IF($A843=2020,1,INDEX(INDIRECT("vd_ml_"&amp;$A843&amp;"_"&amp;F$1&amp;"_tab"),$B843+1,$C843+1)),0))</f>
        <v/>
      </c>
      <c r="G843" s="331" t="str" cm="1">
        <f t="array" aca="1" ref="G843" ca="1">IF($B843="","",IFERROR(INDEX(INDIRECT("vd_emp_"&amp;$A843&amp;"_"&amp;G$1&amp;"_tab"),$B843+1,$C843+1)*IF($A843=2020,1,INDEX(INDIRECT("vd_ml_"&amp;$A843&amp;"_"&amp;G$1&amp;"_tab"),$B843+1,$C843+1)),0))</f>
        <v/>
      </c>
      <c r="H843" s="331" t="str" cm="1">
        <f t="array" aca="1" ref="H843" ca="1">IF($B843="","",IFERROR(INDEX(INDIRECT("vd_emp_"&amp;$A843&amp;"_"&amp;H$1&amp;"_tab"),$B843+1,$C843+1)*IF($A843=2020,1,INDEX(INDIRECT("vd_ml_"&amp;$A843&amp;"_"&amp;H$1&amp;"_tab"),$B843+1,$C843+1)),0))</f>
        <v/>
      </c>
      <c r="I843" s="331" t="str">
        <f ca="1"/>
        <v/>
      </c>
      <c r="J843" s="331" t="str" cm="1">
        <f t="array" ref="J843">IF(A843="","",SUMPRODUCT(TRANSPOSE(F843:H843),pass_per_van_by_vptype)*2)</f>
        <v/>
      </c>
      <c r="K843" s="331" t="str" cm="1">
        <f t="array" ref="K843">IF(A843="","",SUMPRODUCT(TRANSPOSE(F843:H843),pass_per_van_by_vptype,rt_miles_avg_by_vanpool_type))</f>
        <v/>
      </c>
    </row>
    <row r="844" spans="1:11" x14ac:dyDescent="0.45">
      <c r="A844" s="331" t="s">
        <v>453</v>
      </c>
      <c r="B844" s="331" t="s">
        <v>453</v>
      </c>
      <c r="C844" s="331" t="s">
        <v>453</v>
      </c>
      <c r="D844" s="331" t="s">
        <v>453</v>
      </c>
      <c r="E844" s="331" t="s">
        <v>453</v>
      </c>
      <c r="F844" s="331" t="str" cm="1">
        <f t="array" aca="1" ref="F844" ca="1">IF($B844="","",IFERROR(INDEX(INDIRECT("vd_emp_"&amp;$A844&amp;"_"&amp;F$1&amp;"_tab"),$B844+1,$C844+1)*IF($A844=2020,1,INDEX(INDIRECT("vd_ml_"&amp;$A844&amp;"_"&amp;F$1&amp;"_tab"),$B844+1,$C844+1)),0))</f>
        <v/>
      </c>
      <c r="G844" s="331" t="str" cm="1">
        <f t="array" aca="1" ref="G844" ca="1">IF($B844="","",IFERROR(INDEX(INDIRECT("vd_emp_"&amp;$A844&amp;"_"&amp;G$1&amp;"_tab"),$B844+1,$C844+1)*IF($A844=2020,1,INDEX(INDIRECT("vd_ml_"&amp;$A844&amp;"_"&amp;G$1&amp;"_tab"),$B844+1,$C844+1)),0))</f>
        <v/>
      </c>
      <c r="H844" s="331" t="str" cm="1">
        <f t="array" aca="1" ref="H844" ca="1">IF($B844="","",IFERROR(INDEX(INDIRECT("vd_emp_"&amp;$A844&amp;"_"&amp;H$1&amp;"_tab"),$B844+1,$C844+1)*IF($A844=2020,1,INDEX(INDIRECT("vd_ml_"&amp;$A844&amp;"_"&amp;H$1&amp;"_tab"),$B844+1,$C844+1)),0))</f>
        <v/>
      </c>
      <c r="I844" s="331" t="str">
        <f ca="1"/>
        <v/>
      </c>
      <c r="J844" s="331" t="str" cm="1">
        <f t="array" ref="J844">IF(A844="","",SUMPRODUCT(TRANSPOSE(F844:H844),pass_per_van_by_vptype)*2)</f>
        <v/>
      </c>
      <c r="K844" s="331" t="str" cm="1">
        <f t="array" ref="K844">IF(A844="","",SUMPRODUCT(TRANSPOSE(F844:H844),pass_per_van_by_vptype,rt_miles_avg_by_vanpool_type))</f>
        <v/>
      </c>
    </row>
    <row r="845" spans="1:11" x14ac:dyDescent="0.45">
      <c r="A845" s="331" t="s">
        <v>453</v>
      </c>
      <c r="B845" s="331" t="s">
        <v>453</v>
      </c>
      <c r="C845" s="331" t="s">
        <v>453</v>
      </c>
      <c r="D845" s="331" t="s">
        <v>453</v>
      </c>
      <c r="E845" s="331" t="s">
        <v>453</v>
      </c>
      <c r="F845" s="331" t="str" cm="1">
        <f t="array" aca="1" ref="F845" ca="1">IF($B845="","",IFERROR(INDEX(INDIRECT("vd_emp_"&amp;$A845&amp;"_"&amp;F$1&amp;"_tab"),$B845+1,$C845+1)*IF($A845=2020,1,INDEX(INDIRECT("vd_ml_"&amp;$A845&amp;"_"&amp;F$1&amp;"_tab"),$B845+1,$C845+1)),0))</f>
        <v/>
      </c>
      <c r="G845" s="331" t="str" cm="1">
        <f t="array" aca="1" ref="G845" ca="1">IF($B845="","",IFERROR(INDEX(INDIRECT("vd_emp_"&amp;$A845&amp;"_"&amp;G$1&amp;"_tab"),$B845+1,$C845+1)*IF($A845=2020,1,INDEX(INDIRECT("vd_ml_"&amp;$A845&amp;"_"&amp;G$1&amp;"_tab"),$B845+1,$C845+1)),0))</f>
        <v/>
      </c>
      <c r="H845" s="331" t="str" cm="1">
        <f t="array" aca="1" ref="H845" ca="1">IF($B845="","",IFERROR(INDEX(INDIRECT("vd_emp_"&amp;$A845&amp;"_"&amp;H$1&amp;"_tab"),$B845+1,$C845+1)*IF($A845=2020,1,INDEX(INDIRECT("vd_ml_"&amp;$A845&amp;"_"&amp;H$1&amp;"_tab"),$B845+1,$C845+1)),0))</f>
        <v/>
      </c>
      <c r="I845" s="331" t="str">
        <f ca="1"/>
        <v/>
      </c>
      <c r="J845" s="331" t="str" cm="1">
        <f t="array" ref="J845">IF(A845="","",SUMPRODUCT(TRANSPOSE(F845:H845),pass_per_van_by_vptype)*2)</f>
        <v/>
      </c>
      <c r="K845" s="331" t="str" cm="1">
        <f t="array" ref="K845">IF(A845="","",SUMPRODUCT(TRANSPOSE(F845:H845),pass_per_van_by_vptype,rt_miles_avg_by_vanpool_type))</f>
        <v/>
      </c>
    </row>
    <row r="846" spans="1:11" x14ac:dyDescent="0.45">
      <c r="A846" s="331" t="s">
        <v>453</v>
      </c>
      <c r="B846" s="331" t="s">
        <v>453</v>
      </c>
      <c r="C846" s="331" t="s">
        <v>453</v>
      </c>
      <c r="D846" s="331" t="s">
        <v>453</v>
      </c>
      <c r="E846" s="331" t="s">
        <v>453</v>
      </c>
      <c r="F846" s="331" t="str" cm="1">
        <f t="array" aca="1" ref="F846" ca="1">IF($B846="","",IFERROR(INDEX(INDIRECT("vd_emp_"&amp;$A846&amp;"_"&amp;F$1&amp;"_tab"),$B846+1,$C846+1)*IF($A846=2020,1,INDEX(INDIRECT("vd_ml_"&amp;$A846&amp;"_"&amp;F$1&amp;"_tab"),$B846+1,$C846+1)),0))</f>
        <v/>
      </c>
      <c r="G846" s="331" t="str" cm="1">
        <f t="array" aca="1" ref="G846" ca="1">IF($B846="","",IFERROR(INDEX(INDIRECT("vd_emp_"&amp;$A846&amp;"_"&amp;G$1&amp;"_tab"),$B846+1,$C846+1)*IF($A846=2020,1,INDEX(INDIRECT("vd_ml_"&amp;$A846&amp;"_"&amp;G$1&amp;"_tab"),$B846+1,$C846+1)),0))</f>
        <v/>
      </c>
      <c r="H846" s="331" t="str" cm="1">
        <f t="array" aca="1" ref="H846" ca="1">IF($B846="","",IFERROR(INDEX(INDIRECT("vd_emp_"&amp;$A846&amp;"_"&amp;H$1&amp;"_tab"),$B846+1,$C846+1)*IF($A846=2020,1,INDEX(INDIRECT("vd_ml_"&amp;$A846&amp;"_"&amp;H$1&amp;"_tab"),$B846+1,$C846+1)),0))</f>
        <v/>
      </c>
      <c r="I846" s="331" t="str">
        <f ca="1"/>
        <v/>
      </c>
      <c r="J846" s="331" t="str" cm="1">
        <f t="array" ref="J846">IF(A846="","",SUMPRODUCT(TRANSPOSE(F846:H846),pass_per_van_by_vptype)*2)</f>
        <v/>
      </c>
      <c r="K846" s="331" t="str" cm="1">
        <f t="array" ref="K846">IF(A846="","",SUMPRODUCT(TRANSPOSE(F846:H846),pass_per_van_by_vptype,rt_miles_avg_by_vanpool_type))</f>
        <v/>
      </c>
    </row>
    <row r="847" spans="1:11" x14ac:dyDescent="0.45">
      <c r="A847" s="331" t="s">
        <v>453</v>
      </c>
      <c r="B847" s="331" t="s">
        <v>453</v>
      </c>
      <c r="C847" s="331" t="s">
        <v>453</v>
      </c>
      <c r="D847" s="331" t="s">
        <v>453</v>
      </c>
      <c r="E847" s="331" t="s">
        <v>453</v>
      </c>
      <c r="F847" s="331" t="str" cm="1">
        <f t="array" aca="1" ref="F847" ca="1">IF($B847="","",IFERROR(INDEX(INDIRECT("vd_emp_"&amp;$A847&amp;"_"&amp;F$1&amp;"_tab"),$B847+1,$C847+1)*IF($A847=2020,1,INDEX(INDIRECT("vd_ml_"&amp;$A847&amp;"_"&amp;F$1&amp;"_tab"),$B847+1,$C847+1)),0))</f>
        <v/>
      </c>
      <c r="G847" s="331" t="str" cm="1">
        <f t="array" aca="1" ref="G847" ca="1">IF($B847="","",IFERROR(INDEX(INDIRECT("vd_emp_"&amp;$A847&amp;"_"&amp;G$1&amp;"_tab"),$B847+1,$C847+1)*IF($A847=2020,1,INDEX(INDIRECT("vd_ml_"&amp;$A847&amp;"_"&amp;G$1&amp;"_tab"),$B847+1,$C847+1)),0))</f>
        <v/>
      </c>
      <c r="H847" s="331" t="str" cm="1">
        <f t="array" aca="1" ref="H847" ca="1">IF($B847="","",IFERROR(INDEX(INDIRECT("vd_emp_"&amp;$A847&amp;"_"&amp;H$1&amp;"_tab"),$B847+1,$C847+1)*IF($A847=2020,1,INDEX(INDIRECT("vd_ml_"&amp;$A847&amp;"_"&amp;H$1&amp;"_tab"),$B847+1,$C847+1)),0))</f>
        <v/>
      </c>
      <c r="I847" s="331" t="str">
        <f ca="1"/>
        <v/>
      </c>
      <c r="J847" s="331" t="str" cm="1">
        <f t="array" ref="J847">IF(A847="","",SUMPRODUCT(TRANSPOSE(F847:H847),pass_per_van_by_vptype)*2)</f>
        <v/>
      </c>
      <c r="K847" s="331" t="str" cm="1">
        <f t="array" ref="K847">IF(A847="","",SUMPRODUCT(TRANSPOSE(F847:H847),pass_per_van_by_vptype,rt_miles_avg_by_vanpool_type))</f>
        <v/>
      </c>
    </row>
    <row r="848" spans="1:11" x14ac:dyDescent="0.45">
      <c r="A848" s="331" t="s">
        <v>453</v>
      </c>
      <c r="B848" s="331" t="s">
        <v>453</v>
      </c>
      <c r="C848" s="331" t="s">
        <v>453</v>
      </c>
      <c r="D848" s="331" t="s">
        <v>453</v>
      </c>
      <c r="E848" s="331" t="s">
        <v>453</v>
      </c>
      <c r="F848" s="331" t="str" cm="1">
        <f t="array" aca="1" ref="F848" ca="1">IF($B848="","",IFERROR(INDEX(INDIRECT("vd_emp_"&amp;$A848&amp;"_"&amp;F$1&amp;"_tab"),$B848+1,$C848+1)*IF($A848=2020,1,INDEX(INDIRECT("vd_ml_"&amp;$A848&amp;"_"&amp;F$1&amp;"_tab"),$B848+1,$C848+1)),0))</f>
        <v/>
      </c>
      <c r="G848" s="331" t="str" cm="1">
        <f t="array" aca="1" ref="G848" ca="1">IF($B848="","",IFERROR(INDEX(INDIRECT("vd_emp_"&amp;$A848&amp;"_"&amp;G$1&amp;"_tab"),$B848+1,$C848+1)*IF($A848=2020,1,INDEX(INDIRECT("vd_ml_"&amp;$A848&amp;"_"&amp;G$1&amp;"_tab"),$B848+1,$C848+1)),0))</f>
        <v/>
      </c>
      <c r="H848" s="331" t="str" cm="1">
        <f t="array" aca="1" ref="H848" ca="1">IF($B848="","",IFERROR(INDEX(INDIRECT("vd_emp_"&amp;$A848&amp;"_"&amp;H$1&amp;"_tab"),$B848+1,$C848+1)*IF($A848=2020,1,INDEX(INDIRECT("vd_ml_"&amp;$A848&amp;"_"&amp;H$1&amp;"_tab"),$B848+1,$C848+1)),0))</f>
        <v/>
      </c>
      <c r="I848" s="331" t="str">
        <f ca="1"/>
        <v/>
      </c>
      <c r="J848" s="331" t="str" cm="1">
        <f t="array" ref="J848">IF(A848="","",SUMPRODUCT(TRANSPOSE(F848:H848),pass_per_van_by_vptype)*2)</f>
        <v/>
      </c>
      <c r="K848" s="331" t="str" cm="1">
        <f t="array" ref="K848">IF(A848="","",SUMPRODUCT(TRANSPOSE(F848:H848),pass_per_van_by_vptype,rt_miles_avg_by_vanpool_type))</f>
        <v/>
      </c>
    </row>
    <row r="849" spans="1:11" x14ac:dyDescent="0.45">
      <c r="A849" s="331" t="s">
        <v>453</v>
      </c>
      <c r="B849" s="331" t="s">
        <v>453</v>
      </c>
      <c r="C849" s="331" t="s">
        <v>453</v>
      </c>
      <c r="D849" s="331" t="s">
        <v>453</v>
      </c>
      <c r="E849" s="331" t="s">
        <v>453</v>
      </c>
      <c r="F849" s="331" t="str" cm="1">
        <f t="array" aca="1" ref="F849" ca="1">IF($B849="","",IFERROR(INDEX(INDIRECT("vd_emp_"&amp;$A849&amp;"_"&amp;F$1&amp;"_tab"),$B849+1,$C849+1)*IF($A849=2020,1,INDEX(INDIRECT("vd_ml_"&amp;$A849&amp;"_"&amp;F$1&amp;"_tab"),$B849+1,$C849+1)),0))</f>
        <v/>
      </c>
      <c r="G849" s="331" t="str" cm="1">
        <f t="array" aca="1" ref="G849" ca="1">IF($B849="","",IFERROR(INDEX(INDIRECT("vd_emp_"&amp;$A849&amp;"_"&amp;G$1&amp;"_tab"),$B849+1,$C849+1)*IF($A849=2020,1,INDEX(INDIRECT("vd_ml_"&amp;$A849&amp;"_"&amp;G$1&amp;"_tab"),$B849+1,$C849+1)),0))</f>
        <v/>
      </c>
      <c r="H849" s="331" t="str" cm="1">
        <f t="array" aca="1" ref="H849" ca="1">IF($B849="","",IFERROR(INDEX(INDIRECT("vd_emp_"&amp;$A849&amp;"_"&amp;H$1&amp;"_tab"),$B849+1,$C849+1)*IF($A849=2020,1,INDEX(INDIRECT("vd_ml_"&amp;$A849&amp;"_"&amp;H$1&amp;"_tab"),$B849+1,$C849+1)),0))</f>
        <v/>
      </c>
      <c r="I849" s="331" t="str">
        <f ca="1"/>
        <v/>
      </c>
      <c r="J849" s="331" t="str" cm="1">
        <f t="array" ref="J849">IF(A849="","",SUMPRODUCT(TRANSPOSE(F849:H849),pass_per_van_by_vptype)*2)</f>
        <v/>
      </c>
      <c r="K849" s="331" t="str" cm="1">
        <f t="array" ref="K849">IF(A849="","",SUMPRODUCT(TRANSPOSE(F849:H849),pass_per_van_by_vptype,rt_miles_avg_by_vanpool_type))</f>
        <v/>
      </c>
    </row>
    <row r="850" spans="1:11" x14ac:dyDescent="0.45">
      <c r="A850" s="331" t="s">
        <v>453</v>
      </c>
      <c r="B850" s="331" t="s">
        <v>453</v>
      </c>
      <c r="C850" s="331" t="s">
        <v>453</v>
      </c>
      <c r="D850" s="331" t="s">
        <v>453</v>
      </c>
      <c r="E850" s="331" t="s">
        <v>453</v>
      </c>
      <c r="F850" s="331" t="str" cm="1">
        <f t="array" aca="1" ref="F850" ca="1">IF($B850="","",IFERROR(INDEX(INDIRECT("vd_emp_"&amp;$A850&amp;"_"&amp;F$1&amp;"_tab"),$B850+1,$C850+1)*IF($A850=2020,1,INDEX(INDIRECT("vd_ml_"&amp;$A850&amp;"_"&amp;F$1&amp;"_tab"),$B850+1,$C850+1)),0))</f>
        <v/>
      </c>
      <c r="G850" s="331" t="str" cm="1">
        <f t="array" aca="1" ref="G850" ca="1">IF($B850="","",IFERROR(INDEX(INDIRECT("vd_emp_"&amp;$A850&amp;"_"&amp;G$1&amp;"_tab"),$B850+1,$C850+1)*IF($A850=2020,1,INDEX(INDIRECT("vd_ml_"&amp;$A850&amp;"_"&amp;G$1&amp;"_tab"),$B850+1,$C850+1)),0))</f>
        <v/>
      </c>
      <c r="H850" s="331" t="str" cm="1">
        <f t="array" aca="1" ref="H850" ca="1">IF($B850="","",IFERROR(INDEX(INDIRECT("vd_emp_"&amp;$A850&amp;"_"&amp;H$1&amp;"_tab"),$B850+1,$C850+1)*IF($A850=2020,1,INDEX(INDIRECT("vd_ml_"&amp;$A850&amp;"_"&amp;H$1&amp;"_tab"),$B850+1,$C850+1)),0))</f>
        <v/>
      </c>
      <c r="I850" s="331" t="str">
        <f ca="1"/>
        <v/>
      </c>
      <c r="J850" s="331" t="str" cm="1">
        <f t="array" ref="J850">IF(A850="","",SUMPRODUCT(TRANSPOSE(F850:H850),pass_per_van_by_vptype)*2)</f>
        <v/>
      </c>
      <c r="K850" s="331" t="str" cm="1">
        <f t="array" ref="K850">IF(A850="","",SUMPRODUCT(TRANSPOSE(F850:H850),pass_per_van_by_vptype,rt_miles_avg_by_vanpool_type))</f>
        <v/>
      </c>
    </row>
    <row r="851" spans="1:11" x14ac:dyDescent="0.45">
      <c r="A851" s="331" t="s">
        <v>453</v>
      </c>
      <c r="B851" s="331" t="s">
        <v>453</v>
      </c>
      <c r="C851" s="331" t="s">
        <v>453</v>
      </c>
      <c r="D851" s="331" t="s">
        <v>453</v>
      </c>
      <c r="E851" s="331" t="s">
        <v>453</v>
      </c>
      <c r="F851" s="331" t="str" cm="1">
        <f t="array" aca="1" ref="F851" ca="1">IF($B851="","",IFERROR(INDEX(INDIRECT("vd_emp_"&amp;$A851&amp;"_"&amp;F$1&amp;"_tab"),$B851+1,$C851+1)*IF($A851=2020,1,INDEX(INDIRECT("vd_ml_"&amp;$A851&amp;"_"&amp;F$1&amp;"_tab"),$B851+1,$C851+1)),0))</f>
        <v/>
      </c>
      <c r="G851" s="331" t="str" cm="1">
        <f t="array" aca="1" ref="G851" ca="1">IF($B851="","",IFERROR(INDEX(INDIRECT("vd_emp_"&amp;$A851&amp;"_"&amp;G$1&amp;"_tab"),$B851+1,$C851+1)*IF($A851=2020,1,INDEX(INDIRECT("vd_ml_"&amp;$A851&amp;"_"&amp;G$1&amp;"_tab"),$B851+1,$C851+1)),0))</f>
        <v/>
      </c>
      <c r="H851" s="331" t="str" cm="1">
        <f t="array" aca="1" ref="H851" ca="1">IF($B851="","",IFERROR(INDEX(INDIRECT("vd_emp_"&amp;$A851&amp;"_"&amp;H$1&amp;"_tab"),$B851+1,$C851+1)*IF($A851=2020,1,INDEX(INDIRECT("vd_ml_"&amp;$A851&amp;"_"&amp;H$1&amp;"_tab"),$B851+1,$C851+1)),0))</f>
        <v/>
      </c>
      <c r="I851" s="331" t="str">
        <f ca="1"/>
        <v/>
      </c>
      <c r="J851" s="331" t="str" cm="1">
        <f t="array" ref="J851">IF(A851="","",SUMPRODUCT(TRANSPOSE(F851:H851),pass_per_van_by_vptype)*2)</f>
        <v/>
      </c>
      <c r="K851" s="331" t="str" cm="1">
        <f t="array" ref="K851">IF(A851="","",SUMPRODUCT(TRANSPOSE(F851:H851),pass_per_van_by_vptype,rt_miles_avg_by_vanpool_type))</f>
        <v/>
      </c>
    </row>
    <row r="852" spans="1:11" x14ac:dyDescent="0.45">
      <c r="A852" s="331" t="s">
        <v>453</v>
      </c>
      <c r="B852" s="331" t="s">
        <v>453</v>
      </c>
      <c r="C852" s="331" t="s">
        <v>453</v>
      </c>
      <c r="D852" s="331" t="s">
        <v>453</v>
      </c>
      <c r="E852" s="331" t="s">
        <v>453</v>
      </c>
      <c r="F852" s="331" t="str" cm="1">
        <f t="array" aca="1" ref="F852" ca="1">IF($B852="","",IFERROR(INDEX(INDIRECT("vd_emp_"&amp;$A852&amp;"_"&amp;F$1&amp;"_tab"),$B852+1,$C852+1)*IF($A852=2020,1,INDEX(INDIRECT("vd_ml_"&amp;$A852&amp;"_"&amp;F$1&amp;"_tab"),$B852+1,$C852+1)),0))</f>
        <v/>
      </c>
      <c r="G852" s="331" t="str" cm="1">
        <f t="array" aca="1" ref="G852" ca="1">IF($B852="","",IFERROR(INDEX(INDIRECT("vd_emp_"&amp;$A852&amp;"_"&amp;G$1&amp;"_tab"),$B852+1,$C852+1)*IF($A852=2020,1,INDEX(INDIRECT("vd_ml_"&amp;$A852&amp;"_"&amp;G$1&amp;"_tab"),$B852+1,$C852+1)),0))</f>
        <v/>
      </c>
      <c r="H852" s="331" t="str" cm="1">
        <f t="array" aca="1" ref="H852" ca="1">IF($B852="","",IFERROR(INDEX(INDIRECT("vd_emp_"&amp;$A852&amp;"_"&amp;H$1&amp;"_tab"),$B852+1,$C852+1)*IF($A852=2020,1,INDEX(INDIRECT("vd_ml_"&amp;$A852&amp;"_"&amp;H$1&amp;"_tab"),$B852+1,$C852+1)),0))</f>
        <v/>
      </c>
      <c r="I852" s="331" t="str">
        <f ca="1"/>
        <v/>
      </c>
      <c r="J852" s="331" t="str" cm="1">
        <f t="array" ref="J852">IF(A852="","",SUMPRODUCT(TRANSPOSE(F852:H852),pass_per_van_by_vptype)*2)</f>
        <v/>
      </c>
      <c r="K852" s="331" t="str" cm="1">
        <f t="array" ref="K852">IF(A852="","",SUMPRODUCT(TRANSPOSE(F852:H852),pass_per_van_by_vptype,rt_miles_avg_by_vanpool_type))</f>
        <v/>
      </c>
    </row>
    <row r="853" spans="1:11" x14ac:dyDescent="0.45">
      <c r="A853" s="331" t="s">
        <v>453</v>
      </c>
      <c r="B853" s="331" t="s">
        <v>453</v>
      </c>
      <c r="C853" s="331" t="s">
        <v>453</v>
      </c>
      <c r="D853" s="331" t="s">
        <v>453</v>
      </c>
      <c r="E853" s="331" t="s">
        <v>453</v>
      </c>
      <c r="F853" s="331" t="str" cm="1">
        <f t="array" aca="1" ref="F853" ca="1">IF($B853="","",IFERROR(INDEX(INDIRECT("vd_emp_"&amp;$A853&amp;"_"&amp;F$1&amp;"_tab"),$B853+1,$C853+1)*IF($A853=2020,1,INDEX(INDIRECT("vd_ml_"&amp;$A853&amp;"_"&amp;F$1&amp;"_tab"),$B853+1,$C853+1)),0))</f>
        <v/>
      </c>
      <c r="G853" s="331" t="str" cm="1">
        <f t="array" aca="1" ref="G853" ca="1">IF($B853="","",IFERROR(INDEX(INDIRECT("vd_emp_"&amp;$A853&amp;"_"&amp;G$1&amp;"_tab"),$B853+1,$C853+1)*IF($A853=2020,1,INDEX(INDIRECT("vd_ml_"&amp;$A853&amp;"_"&amp;G$1&amp;"_tab"),$B853+1,$C853+1)),0))</f>
        <v/>
      </c>
      <c r="H853" s="331" t="str" cm="1">
        <f t="array" aca="1" ref="H853" ca="1">IF($B853="","",IFERROR(INDEX(INDIRECT("vd_emp_"&amp;$A853&amp;"_"&amp;H$1&amp;"_tab"),$B853+1,$C853+1)*IF($A853=2020,1,INDEX(INDIRECT("vd_ml_"&amp;$A853&amp;"_"&amp;H$1&amp;"_tab"),$B853+1,$C853+1)),0))</f>
        <v/>
      </c>
      <c r="I853" s="331" t="str">
        <f ca="1"/>
        <v/>
      </c>
      <c r="J853" s="331" t="str" cm="1">
        <f t="array" ref="J853">IF(A853="","",SUMPRODUCT(TRANSPOSE(F853:H853),pass_per_van_by_vptype)*2)</f>
        <v/>
      </c>
      <c r="K853" s="331" t="str" cm="1">
        <f t="array" ref="K853">IF(A853="","",SUMPRODUCT(TRANSPOSE(F853:H853),pass_per_van_by_vptype,rt_miles_avg_by_vanpool_type))</f>
        <v/>
      </c>
    </row>
    <row r="854" spans="1:11" x14ac:dyDescent="0.45">
      <c r="A854" s="331" t="s">
        <v>453</v>
      </c>
      <c r="B854" s="331" t="s">
        <v>453</v>
      </c>
      <c r="C854" s="331" t="s">
        <v>453</v>
      </c>
      <c r="D854" s="331" t="s">
        <v>453</v>
      </c>
      <c r="E854" s="331" t="s">
        <v>453</v>
      </c>
      <c r="F854" s="331" t="str" cm="1">
        <f t="array" aca="1" ref="F854" ca="1">IF($B854="","",IFERROR(INDEX(INDIRECT("vd_emp_"&amp;$A854&amp;"_"&amp;F$1&amp;"_tab"),$B854+1,$C854+1)*IF($A854=2020,1,INDEX(INDIRECT("vd_ml_"&amp;$A854&amp;"_"&amp;F$1&amp;"_tab"),$B854+1,$C854+1)),0))</f>
        <v/>
      </c>
      <c r="G854" s="331" t="str" cm="1">
        <f t="array" aca="1" ref="G854" ca="1">IF($B854="","",IFERROR(INDEX(INDIRECT("vd_emp_"&amp;$A854&amp;"_"&amp;G$1&amp;"_tab"),$B854+1,$C854+1)*IF($A854=2020,1,INDEX(INDIRECT("vd_ml_"&amp;$A854&amp;"_"&amp;G$1&amp;"_tab"),$B854+1,$C854+1)),0))</f>
        <v/>
      </c>
      <c r="H854" s="331" t="str" cm="1">
        <f t="array" aca="1" ref="H854" ca="1">IF($B854="","",IFERROR(INDEX(INDIRECT("vd_emp_"&amp;$A854&amp;"_"&amp;H$1&amp;"_tab"),$B854+1,$C854+1)*IF($A854=2020,1,INDEX(INDIRECT("vd_ml_"&amp;$A854&amp;"_"&amp;H$1&amp;"_tab"),$B854+1,$C854+1)),0))</f>
        <v/>
      </c>
      <c r="I854" s="331" t="str">
        <f ca="1"/>
        <v/>
      </c>
      <c r="J854" s="331" t="str" cm="1">
        <f t="array" ref="J854">IF(A854="","",SUMPRODUCT(TRANSPOSE(F854:H854),pass_per_van_by_vptype)*2)</f>
        <v/>
      </c>
      <c r="K854" s="331" t="str" cm="1">
        <f t="array" ref="K854">IF(A854="","",SUMPRODUCT(TRANSPOSE(F854:H854),pass_per_van_by_vptype,rt_miles_avg_by_vanpool_type))</f>
        <v/>
      </c>
    </row>
    <row r="855" spans="1:11" x14ac:dyDescent="0.45">
      <c r="A855" s="331" t="s">
        <v>453</v>
      </c>
      <c r="B855" s="331" t="s">
        <v>453</v>
      </c>
      <c r="C855" s="331" t="s">
        <v>453</v>
      </c>
      <c r="D855" s="331" t="s">
        <v>453</v>
      </c>
      <c r="E855" s="331" t="s">
        <v>453</v>
      </c>
      <c r="F855" s="331" t="str" cm="1">
        <f t="array" aca="1" ref="F855" ca="1">IF($B855="","",IFERROR(INDEX(INDIRECT("vd_emp_"&amp;$A855&amp;"_"&amp;F$1&amp;"_tab"),$B855+1,$C855+1)*IF($A855=2020,1,INDEX(INDIRECT("vd_ml_"&amp;$A855&amp;"_"&amp;F$1&amp;"_tab"),$B855+1,$C855+1)),0))</f>
        <v/>
      </c>
      <c r="G855" s="331" t="str" cm="1">
        <f t="array" aca="1" ref="G855" ca="1">IF($B855="","",IFERROR(INDEX(INDIRECT("vd_emp_"&amp;$A855&amp;"_"&amp;G$1&amp;"_tab"),$B855+1,$C855+1)*IF($A855=2020,1,INDEX(INDIRECT("vd_ml_"&amp;$A855&amp;"_"&amp;G$1&amp;"_tab"),$B855+1,$C855+1)),0))</f>
        <v/>
      </c>
      <c r="H855" s="331" t="str" cm="1">
        <f t="array" aca="1" ref="H855" ca="1">IF($B855="","",IFERROR(INDEX(INDIRECT("vd_emp_"&amp;$A855&amp;"_"&amp;H$1&amp;"_tab"),$B855+1,$C855+1)*IF($A855=2020,1,INDEX(INDIRECT("vd_ml_"&amp;$A855&amp;"_"&amp;H$1&amp;"_tab"),$B855+1,$C855+1)),0))</f>
        <v/>
      </c>
      <c r="I855" s="331" t="str">
        <f ca="1"/>
        <v/>
      </c>
      <c r="J855" s="331" t="str" cm="1">
        <f t="array" ref="J855">IF(A855="","",SUMPRODUCT(TRANSPOSE(F855:H855),pass_per_van_by_vptype)*2)</f>
        <v/>
      </c>
      <c r="K855" s="331" t="str" cm="1">
        <f t="array" ref="K855">IF(A855="","",SUMPRODUCT(TRANSPOSE(F855:H855),pass_per_van_by_vptype,rt_miles_avg_by_vanpool_type))</f>
        <v/>
      </c>
    </row>
    <row r="856" spans="1:11" x14ac:dyDescent="0.45">
      <c r="A856" s="331" t="s">
        <v>453</v>
      </c>
      <c r="B856" s="331" t="s">
        <v>453</v>
      </c>
      <c r="C856" s="331" t="s">
        <v>453</v>
      </c>
      <c r="D856" s="331" t="s">
        <v>453</v>
      </c>
      <c r="E856" s="331" t="s">
        <v>453</v>
      </c>
      <c r="F856" s="331" t="str" cm="1">
        <f t="array" aca="1" ref="F856" ca="1">IF($B856="","",IFERROR(INDEX(INDIRECT("vd_emp_"&amp;$A856&amp;"_"&amp;F$1&amp;"_tab"),$B856+1,$C856+1)*IF($A856=2020,1,INDEX(INDIRECT("vd_ml_"&amp;$A856&amp;"_"&amp;F$1&amp;"_tab"),$B856+1,$C856+1)),0))</f>
        <v/>
      </c>
      <c r="G856" s="331" t="str" cm="1">
        <f t="array" aca="1" ref="G856" ca="1">IF($B856="","",IFERROR(INDEX(INDIRECT("vd_emp_"&amp;$A856&amp;"_"&amp;G$1&amp;"_tab"),$B856+1,$C856+1)*IF($A856=2020,1,INDEX(INDIRECT("vd_ml_"&amp;$A856&amp;"_"&amp;G$1&amp;"_tab"),$B856+1,$C856+1)),0))</f>
        <v/>
      </c>
      <c r="H856" s="331" t="str" cm="1">
        <f t="array" aca="1" ref="H856" ca="1">IF($B856="","",IFERROR(INDEX(INDIRECT("vd_emp_"&amp;$A856&amp;"_"&amp;H$1&amp;"_tab"),$B856+1,$C856+1)*IF($A856=2020,1,INDEX(INDIRECT("vd_ml_"&amp;$A856&amp;"_"&amp;H$1&amp;"_tab"),$B856+1,$C856+1)),0))</f>
        <v/>
      </c>
      <c r="I856" s="331" t="str">
        <f ca="1"/>
        <v/>
      </c>
      <c r="J856" s="331" t="str" cm="1">
        <f t="array" ref="J856">IF(A856="","",SUMPRODUCT(TRANSPOSE(F856:H856),pass_per_van_by_vptype)*2)</f>
        <v/>
      </c>
      <c r="K856" s="331" t="str" cm="1">
        <f t="array" ref="K856">IF(A856="","",SUMPRODUCT(TRANSPOSE(F856:H856),pass_per_van_by_vptype,rt_miles_avg_by_vanpool_type))</f>
        <v/>
      </c>
    </row>
    <row r="857" spans="1:11" x14ac:dyDescent="0.45">
      <c r="A857" s="331" t="s">
        <v>453</v>
      </c>
      <c r="B857" s="331" t="s">
        <v>453</v>
      </c>
      <c r="C857" s="331" t="s">
        <v>453</v>
      </c>
      <c r="D857" s="331" t="s">
        <v>453</v>
      </c>
      <c r="E857" s="331" t="s">
        <v>453</v>
      </c>
      <c r="F857" s="331" t="str" cm="1">
        <f t="array" aca="1" ref="F857" ca="1">IF($B857="","",IFERROR(INDEX(INDIRECT("vd_emp_"&amp;$A857&amp;"_"&amp;F$1&amp;"_tab"),$B857+1,$C857+1)*IF($A857=2020,1,INDEX(INDIRECT("vd_ml_"&amp;$A857&amp;"_"&amp;F$1&amp;"_tab"),$B857+1,$C857+1)),0))</f>
        <v/>
      </c>
      <c r="G857" s="331" t="str" cm="1">
        <f t="array" aca="1" ref="G857" ca="1">IF($B857="","",IFERROR(INDEX(INDIRECT("vd_emp_"&amp;$A857&amp;"_"&amp;G$1&amp;"_tab"),$B857+1,$C857+1)*IF($A857=2020,1,INDEX(INDIRECT("vd_ml_"&amp;$A857&amp;"_"&amp;G$1&amp;"_tab"),$B857+1,$C857+1)),0))</f>
        <v/>
      </c>
      <c r="H857" s="331" t="str" cm="1">
        <f t="array" aca="1" ref="H857" ca="1">IF($B857="","",IFERROR(INDEX(INDIRECT("vd_emp_"&amp;$A857&amp;"_"&amp;H$1&amp;"_tab"),$B857+1,$C857+1)*IF($A857=2020,1,INDEX(INDIRECT("vd_ml_"&amp;$A857&amp;"_"&amp;H$1&amp;"_tab"),$B857+1,$C857+1)),0))</f>
        <v/>
      </c>
      <c r="I857" s="331" t="str">
        <f ca="1"/>
        <v/>
      </c>
      <c r="J857" s="331" t="str" cm="1">
        <f t="array" ref="J857">IF(A857="","",SUMPRODUCT(TRANSPOSE(F857:H857),pass_per_van_by_vptype)*2)</f>
        <v/>
      </c>
      <c r="K857" s="331" t="str" cm="1">
        <f t="array" ref="K857">IF(A857="","",SUMPRODUCT(TRANSPOSE(F857:H857),pass_per_van_by_vptype,rt_miles_avg_by_vanpool_type))</f>
        <v/>
      </c>
    </row>
    <row r="858" spans="1:11" x14ac:dyDescent="0.45">
      <c r="A858" s="331" t="s">
        <v>453</v>
      </c>
      <c r="B858" s="331" t="s">
        <v>453</v>
      </c>
      <c r="C858" s="331" t="s">
        <v>453</v>
      </c>
      <c r="D858" s="331" t="s">
        <v>453</v>
      </c>
      <c r="E858" s="331" t="s">
        <v>453</v>
      </c>
      <c r="F858" s="331" t="str" cm="1">
        <f t="array" aca="1" ref="F858" ca="1">IF($B858="","",IFERROR(INDEX(INDIRECT("vd_emp_"&amp;$A858&amp;"_"&amp;F$1&amp;"_tab"),$B858+1,$C858+1)*IF($A858=2020,1,INDEX(INDIRECT("vd_ml_"&amp;$A858&amp;"_"&amp;F$1&amp;"_tab"),$B858+1,$C858+1)),0))</f>
        <v/>
      </c>
      <c r="G858" s="331" t="str" cm="1">
        <f t="array" aca="1" ref="G858" ca="1">IF($B858="","",IFERROR(INDEX(INDIRECT("vd_emp_"&amp;$A858&amp;"_"&amp;G$1&amp;"_tab"),$B858+1,$C858+1)*IF($A858=2020,1,INDEX(INDIRECT("vd_ml_"&amp;$A858&amp;"_"&amp;G$1&amp;"_tab"),$B858+1,$C858+1)),0))</f>
        <v/>
      </c>
      <c r="H858" s="331" t="str" cm="1">
        <f t="array" aca="1" ref="H858" ca="1">IF($B858="","",IFERROR(INDEX(INDIRECT("vd_emp_"&amp;$A858&amp;"_"&amp;H$1&amp;"_tab"),$B858+1,$C858+1)*IF($A858=2020,1,INDEX(INDIRECT("vd_ml_"&amp;$A858&amp;"_"&amp;H$1&amp;"_tab"),$B858+1,$C858+1)),0))</f>
        <v/>
      </c>
      <c r="I858" s="331" t="str">
        <f ca="1"/>
        <v/>
      </c>
      <c r="J858" s="331" t="str" cm="1">
        <f t="array" ref="J858">IF(A858="","",SUMPRODUCT(TRANSPOSE(F858:H858),pass_per_van_by_vptype)*2)</f>
        <v/>
      </c>
      <c r="K858" s="331" t="str" cm="1">
        <f t="array" ref="K858">IF(A858="","",SUMPRODUCT(TRANSPOSE(F858:H858),pass_per_van_by_vptype,rt_miles_avg_by_vanpool_type))</f>
        <v/>
      </c>
    </row>
    <row r="859" spans="1:11" x14ac:dyDescent="0.45">
      <c r="A859" s="331" t="s">
        <v>453</v>
      </c>
      <c r="B859" s="331" t="s">
        <v>453</v>
      </c>
      <c r="C859" s="331" t="s">
        <v>453</v>
      </c>
      <c r="D859" s="331" t="s">
        <v>453</v>
      </c>
      <c r="E859" s="331" t="s">
        <v>453</v>
      </c>
      <c r="F859" s="331" t="str" cm="1">
        <f t="array" aca="1" ref="F859" ca="1">IF($B859="","",IFERROR(INDEX(INDIRECT("vd_emp_"&amp;$A859&amp;"_"&amp;F$1&amp;"_tab"),$B859+1,$C859+1)*IF($A859=2020,1,INDEX(INDIRECT("vd_ml_"&amp;$A859&amp;"_"&amp;F$1&amp;"_tab"),$B859+1,$C859+1)),0))</f>
        <v/>
      </c>
      <c r="G859" s="331" t="str" cm="1">
        <f t="array" aca="1" ref="G859" ca="1">IF($B859="","",IFERROR(INDEX(INDIRECT("vd_emp_"&amp;$A859&amp;"_"&amp;G$1&amp;"_tab"),$B859+1,$C859+1)*IF($A859=2020,1,INDEX(INDIRECT("vd_ml_"&amp;$A859&amp;"_"&amp;G$1&amp;"_tab"),$B859+1,$C859+1)),0))</f>
        <v/>
      </c>
      <c r="H859" s="331" t="str" cm="1">
        <f t="array" aca="1" ref="H859" ca="1">IF($B859="","",IFERROR(INDEX(INDIRECT("vd_emp_"&amp;$A859&amp;"_"&amp;H$1&amp;"_tab"),$B859+1,$C859+1)*IF($A859=2020,1,INDEX(INDIRECT("vd_ml_"&amp;$A859&amp;"_"&amp;H$1&amp;"_tab"),$B859+1,$C859+1)),0))</f>
        <v/>
      </c>
      <c r="I859" s="331" t="str">
        <f ca="1"/>
        <v/>
      </c>
      <c r="J859" s="331" t="str" cm="1">
        <f t="array" ref="J859">IF(A859="","",SUMPRODUCT(TRANSPOSE(F859:H859),pass_per_van_by_vptype)*2)</f>
        <v/>
      </c>
      <c r="K859" s="331" t="str" cm="1">
        <f t="array" ref="K859">IF(A859="","",SUMPRODUCT(TRANSPOSE(F859:H859),pass_per_van_by_vptype,rt_miles_avg_by_vanpool_type))</f>
        <v/>
      </c>
    </row>
    <row r="860" spans="1:11" x14ac:dyDescent="0.45">
      <c r="A860" s="331" t="s">
        <v>453</v>
      </c>
      <c r="B860" s="331" t="s">
        <v>453</v>
      </c>
      <c r="C860" s="331" t="s">
        <v>453</v>
      </c>
      <c r="D860" s="331" t="s">
        <v>453</v>
      </c>
      <c r="E860" s="331" t="s">
        <v>453</v>
      </c>
      <c r="F860" s="331" t="str" cm="1">
        <f t="array" aca="1" ref="F860" ca="1">IF($B860="","",IFERROR(INDEX(INDIRECT("vd_emp_"&amp;$A860&amp;"_"&amp;F$1&amp;"_tab"),$B860+1,$C860+1)*IF($A860=2020,1,INDEX(INDIRECT("vd_ml_"&amp;$A860&amp;"_"&amp;F$1&amp;"_tab"),$B860+1,$C860+1)),0))</f>
        <v/>
      </c>
      <c r="G860" s="331" t="str" cm="1">
        <f t="array" aca="1" ref="G860" ca="1">IF($B860="","",IFERROR(INDEX(INDIRECT("vd_emp_"&amp;$A860&amp;"_"&amp;G$1&amp;"_tab"),$B860+1,$C860+1)*IF($A860=2020,1,INDEX(INDIRECT("vd_ml_"&amp;$A860&amp;"_"&amp;G$1&amp;"_tab"),$B860+1,$C860+1)),0))</f>
        <v/>
      </c>
      <c r="H860" s="331" t="str" cm="1">
        <f t="array" aca="1" ref="H860" ca="1">IF($B860="","",IFERROR(INDEX(INDIRECT("vd_emp_"&amp;$A860&amp;"_"&amp;H$1&amp;"_tab"),$B860+1,$C860+1)*IF($A860=2020,1,INDEX(INDIRECT("vd_ml_"&amp;$A860&amp;"_"&amp;H$1&amp;"_tab"),$B860+1,$C860+1)),0))</f>
        <v/>
      </c>
      <c r="I860" s="331" t="str">
        <f ca="1"/>
        <v/>
      </c>
      <c r="J860" s="331" t="str" cm="1">
        <f t="array" ref="J860">IF(A860="","",SUMPRODUCT(TRANSPOSE(F860:H860),pass_per_van_by_vptype)*2)</f>
        <v/>
      </c>
      <c r="K860" s="331" t="str" cm="1">
        <f t="array" ref="K860">IF(A860="","",SUMPRODUCT(TRANSPOSE(F860:H860),pass_per_van_by_vptype,rt_miles_avg_by_vanpool_type))</f>
        <v/>
      </c>
    </row>
    <row r="861" spans="1:11" x14ac:dyDescent="0.45">
      <c r="A861" s="331" t="s">
        <v>453</v>
      </c>
      <c r="B861" s="331" t="s">
        <v>453</v>
      </c>
      <c r="C861" s="331" t="s">
        <v>453</v>
      </c>
      <c r="D861" s="331" t="s">
        <v>453</v>
      </c>
      <c r="E861" s="331" t="s">
        <v>453</v>
      </c>
      <c r="F861" s="331" t="str" cm="1">
        <f t="array" aca="1" ref="F861" ca="1">IF($B861="","",IFERROR(INDEX(INDIRECT("vd_emp_"&amp;$A861&amp;"_"&amp;F$1&amp;"_tab"),$B861+1,$C861+1)*IF($A861=2020,1,INDEX(INDIRECT("vd_ml_"&amp;$A861&amp;"_"&amp;F$1&amp;"_tab"),$B861+1,$C861+1)),0))</f>
        <v/>
      </c>
      <c r="G861" s="331" t="str" cm="1">
        <f t="array" aca="1" ref="G861" ca="1">IF($B861="","",IFERROR(INDEX(INDIRECT("vd_emp_"&amp;$A861&amp;"_"&amp;G$1&amp;"_tab"),$B861+1,$C861+1)*IF($A861=2020,1,INDEX(INDIRECT("vd_ml_"&amp;$A861&amp;"_"&amp;G$1&amp;"_tab"),$B861+1,$C861+1)),0))</f>
        <v/>
      </c>
      <c r="H861" s="331" t="str" cm="1">
        <f t="array" aca="1" ref="H861" ca="1">IF($B861="","",IFERROR(INDEX(INDIRECT("vd_emp_"&amp;$A861&amp;"_"&amp;H$1&amp;"_tab"),$B861+1,$C861+1)*IF($A861=2020,1,INDEX(INDIRECT("vd_ml_"&amp;$A861&amp;"_"&amp;H$1&amp;"_tab"),$B861+1,$C861+1)),0))</f>
        <v/>
      </c>
      <c r="I861" s="331" t="str">
        <f ca="1"/>
        <v/>
      </c>
      <c r="J861" s="331" t="str" cm="1">
        <f t="array" ref="J861">IF(A861="","",SUMPRODUCT(TRANSPOSE(F861:H861),pass_per_van_by_vptype)*2)</f>
        <v/>
      </c>
      <c r="K861" s="331" t="str" cm="1">
        <f t="array" ref="K861">IF(A861="","",SUMPRODUCT(TRANSPOSE(F861:H861),pass_per_van_by_vptype,rt_miles_avg_by_vanpool_type))</f>
        <v/>
      </c>
    </row>
    <row r="862" spans="1:11" x14ac:dyDescent="0.45">
      <c r="A862" s="331" t="s">
        <v>453</v>
      </c>
      <c r="B862" s="331" t="s">
        <v>453</v>
      </c>
      <c r="C862" s="331" t="s">
        <v>453</v>
      </c>
      <c r="D862" s="331" t="s">
        <v>453</v>
      </c>
      <c r="E862" s="331" t="s">
        <v>453</v>
      </c>
      <c r="F862" s="331" t="str" cm="1">
        <f t="array" aca="1" ref="F862" ca="1">IF($B862="","",IFERROR(INDEX(INDIRECT("vd_emp_"&amp;$A862&amp;"_"&amp;F$1&amp;"_tab"),$B862+1,$C862+1)*IF($A862=2020,1,INDEX(INDIRECT("vd_ml_"&amp;$A862&amp;"_"&amp;F$1&amp;"_tab"),$B862+1,$C862+1)),0))</f>
        <v/>
      </c>
      <c r="G862" s="331" t="str" cm="1">
        <f t="array" aca="1" ref="G862" ca="1">IF($B862="","",IFERROR(INDEX(INDIRECT("vd_emp_"&amp;$A862&amp;"_"&amp;G$1&amp;"_tab"),$B862+1,$C862+1)*IF($A862=2020,1,INDEX(INDIRECT("vd_ml_"&amp;$A862&amp;"_"&amp;G$1&amp;"_tab"),$B862+1,$C862+1)),0))</f>
        <v/>
      </c>
      <c r="H862" s="331" t="str" cm="1">
        <f t="array" aca="1" ref="H862" ca="1">IF($B862="","",IFERROR(INDEX(INDIRECT("vd_emp_"&amp;$A862&amp;"_"&amp;H$1&amp;"_tab"),$B862+1,$C862+1)*IF($A862=2020,1,INDEX(INDIRECT("vd_ml_"&amp;$A862&amp;"_"&amp;H$1&amp;"_tab"),$B862+1,$C862+1)),0))</f>
        <v/>
      </c>
      <c r="I862" s="331" t="str">
        <f ca="1"/>
        <v/>
      </c>
      <c r="J862" s="331" t="str" cm="1">
        <f t="array" ref="J862">IF(A862="","",SUMPRODUCT(TRANSPOSE(F862:H862),pass_per_van_by_vptype)*2)</f>
        <v/>
      </c>
      <c r="K862" s="331" t="str" cm="1">
        <f t="array" ref="K862">IF(A862="","",SUMPRODUCT(TRANSPOSE(F862:H862),pass_per_van_by_vptype,rt_miles_avg_by_vanpool_type))</f>
        <v/>
      </c>
    </row>
    <row r="863" spans="1:11" x14ac:dyDescent="0.45">
      <c r="A863" s="331" t="s">
        <v>453</v>
      </c>
      <c r="B863" s="331" t="s">
        <v>453</v>
      </c>
      <c r="C863" s="331" t="s">
        <v>453</v>
      </c>
      <c r="D863" s="331" t="s">
        <v>453</v>
      </c>
      <c r="E863" s="331" t="s">
        <v>453</v>
      </c>
      <c r="F863" s="331" t="str" cm="1">
        <f t="array" aca="1" ref="F863" ca="1">IF($B863="","",IFERROR(INDEX(INDIRECT("vd_emp_"&amp;$A863&amp;"_"&amp;F$1&amp;"_tab"),$B863+1,$C863+1)*IF($A863=2020,1,INDEX(INDIRECT("vd_ml_"&amp;$A863&amp;"_"&amp;F$1&amp;"_tab"),$B863+1,$C863+1)),0))</f>
        <v/>
      </c>
      <c r="G863" s="331" t="str" cm="1">
        <f t="array" aca="1" ref="G863" ca="1">IF($B863="","",IFERROR(INDEX(INDIRECT("vd_emp_"&amp;$A863&amp;"_"&amp;G$1&amp;"_tab"),$B863+1,$C863+1)*IF($A863=2020,1,INDEX(INDIRECT("vd_ml_"&amp;$A863&amp;"_"&amp;G$1&amp;"_tab"),$B863+1,$C863+1)),0))</f>
        <v/>
      </c>
      <c r="H863" s="331" t="str" cm="1">
        <f t="array" aca="1" ref="H863" ca="1">IF($B863="","",IFERROR(INDEX(INDIRECT("vd_emp_"&amp;$A863&amp;"_"&amp;H$1&amp;"_tab"),$B863+1,$C863+1)*IF($A863=2020,1,INDEX(INDIRECT("vd_ml_"&amp;$A863&amp;"_"&amp;H$1&amp;"_tab"),$B863+1,$C863+1)),0))</f>
        <v/>
      </c>
      <c r="I863" s="331" t="str">
        <f ca="1"/>
        <v/>
      </c>
      <c r="J863" s="331" t="str" cm="1">
        <f t="array" ref="J863">IF(A863="","",SUMPRODUCT(TRANSPOSE(F863:H863),pass_per_van_by_vptype)*2)</f>
        <v/>
      </c>
      <c r="K863" s="331" t="str" cm="1">
        <f t="array" ref="K863">IF(A863="","",SUMPRODUCT(TRANSPOSE(F863:H863),pass_per_van_by_vptype,rt_miles_avg_by_vanpool_type))</f>
        <v/>
      </c>
    </row>
    <row r="864" spans="1:11" x14ac:dyDescent="0.45">
      <c r="A864" s="331" t="s">
        <v>453</v>
      </c>
      <c r="B864" s="331" t="s">
        <v>453</v>
      </c>
      <c r="C864" s="331" t="s">
        <v>453</v>
      </c>
      <c r="D864" s="331" t="s">
        <v>453</v>
      </c>
      <c r="E864" s="331" t="s">
        <v>453</v>
      </c>
      <c r="F864" s="331" t="str" cm="1">
        <f t="array" aca="1" ref="F864" ca="1">IF($B864="","",IFERROR(INDEX(INDIRECT("vd_emp_"&amp;$A864&amp;"_"&amp;F$1&amp;"_tab"),$B864+1,$C864+1)*IF($A864=2020,1,INDEX(INDIRECT("vd_ml_"&amp;$A864&amp;"_"&amp;F$1&amp;"_tab"),$B864+1,$C864+1)),0))</f>
        <v/>
      </c>
      <c r="G864" s="331" t="str" cm="1">
        <f t="array" aca="1" ref="G864" ca="1">IF($B864="","",IFERROR(INDEX(INDIRECT("vd_emp_"&amp;$A864&amp;"_"&amp;G$1&amp;"_tab"),$B864+1,$C864+1)*IF($A864=2020,1,INDEX(INDIRECT("vd_ml_"&amp;$A864&amp;"_"&amp;G$1&amp;"_tab"),$B864+1,$C864+1)),0))</f>
        <v/>
      </c>
      <c r="H864" s="331" t="str" cm="1">
        <f t="array" aca="1" ref="H864" ca="1">IF($B864="","",IFERROR(INDEX(INDIRECT("vd_emp_"&amp;$A864&amp;"_"&amp;H$1&amp;"_tab"),$B864+1,$C864+1)*IF($A864=2020,1,INDEX(INDIRECT("vd_ml_"&amp;$A864&amp;"_"&amp;H$1&amp;"_tab"),$B864+1,$C864+1)),0))</f>
        <v/>
      </c>
      <c r="I864" s="331" t="str">
        <f ca="1"/>
        <v/>
      </c>
      <c r="J864" s="331" t="str" cm="1">
        <f t="array" ref="J864">IF(A864="","",SUMPRODUCT(TRANSPOSE(F864:H864),pass_per_van_by_vptype)*2)</f>
        <v/>
      </c>
      <c r="K864" s="331" t="str" cm="1">
        <f t="array" ref="K864">IF(A864="","",SUMPRODUCT(TRANSPOSE(F864:H864),pass_per_van_by_vptype,rt_miles_avg_by_vanpool_type))</f>
        <v/>
      </c>
    </row>
    <row r="865" spans="1:11" x14ac:dyDescent="0.45">
      <c r="A865" s="331" t="s">
        <v>453</v>
      </c>
      <c r="B865" s="331" t="s">
        <v>453</v>
      </c>
      <c r="C865" s="331" t="s">
        <v>453</v>
      </c>
      <c r="D865" s="331" t="s">
        <v>453</v>
      </c>
      <c r="E865" s="331" t="s">
        <v>453</v>
      </c>
      <c r="F865" s="331" t="str" cm="1">
        <f t="array" aca="1" ref="F865" ca="1">IF($B865="","",IFERROR(INDEX(INDIRECT("vd_emp_"&amp;$A865&amp;"_"&amp;F$1&amp;"_tab"),$B865+1,$C865+1)*IF($A865=2020,1,INDEX(INDIRECT("vd_ml_"&amp;$A865&amp;"_"&amp;F$1&amp;"_tab"),$B865+1,$C865+1)),0))</f>
        <v/>
      </c>
      <c r="G865" s="331" t="str" cm="1">
        <f t="array" aca="1" ref="G865" ca="1">IF($B865="","",IFERROR(INDEX(INDIRECT("vd_emp_"&amp;$A865&amp;"_"&amp;G$1&amp;"_tab"),$B865+1,$C865+1)*IF($A865=2020,1,INDEX(INDIRECT("vd_ml_"&amp;$A865&amp;"_"&amp;G$1&amp;"_tab"),$B865+1,$C865+1)),0))</f>
        <v/>
      </c>
      <c r="H865" s="331" t="str" cm="1">
        <f t="array" aca="1" ref="H865" ca="1">IF($B865="","",IFERROR(INDEX(INDIRECT("vd_emp_"&amp;$A865&amp;"_"&amp;H$1&amp;"_tab"),$B865+1,$C865+1)*IF($A865=2020,1,INDEX(INDIRECT("vd_ml_"&amp;$A865&amp;"_"&amp;H$1&amp;"_tab"),$B865+1,$C865+1)),0))</f>
        <v/>
      </c>
      <c r="I865" s="331" t="str">
        <f ca="1"/>
        <v/>
      </c>
      <c r="J865" s="331" t="str" cm="1">
        <f t="array" ref="J865">IF(A865="","",SUMPRODUCT(TRANSPOSE(F865:H865),pass_per_van_by_vptype)*2)</f>
        <v/>
      </c>
      <c r="K865" s="331" t="str" cm="1">
        <f t="array" ref="K865">IF(A865="","",SUMPRODUCT(TRANSPOSE(F865:H865),pass_per_van_by_vptype,rt_miles_avg_by_vanpool_type))</f>
        <v/>
      </c>
    </row>
    <row r="866" spans="1:11" x14ac:dyDescent="0.45">
      <c r="A866" s="331" t="s">
        <v>453</v>
      </c>
      <c r="B866" s="331" t="s">
        <v>453</v>
      </c>
      <c r="C866" s="331" t="s">
        <v>453</v>
      </c>
      <c r="D866" s="331" t="s">
        <v>453</v>
      </c>
      <c r="E866" s="331" t="s">
        <v>453</v>
      </c>
      <c r="F866" s="331" t="str" cm="1">
        <f t="array" aca="1" ref="F866" ca="1">IF($B866="","",IFERROR(INDEX(INDIRECT("vd_emp_"&amp;$A866&amp;"_"&amp;F$1&amp;"_tab"),$B866+1,$C866+1)*IF($A866=2020,1,INDEX(INDIRECT("vd_ml_"&amp;$A866&amp;"_"&amp;F$1&amp;"_tab"),$B866+1,$C866+1)),0))</f>
        <v/>
      </c>
      <c r="G866" s="331" t="str" cm="1">
        <f t="array" aca="1" ref="G866" ca="1">IF($B866="","",IFERROR(INDEX(INDIRECT("vd_emp_"&amp;$A866&amp;"_"&amp;G$1&amp;"_tab"),$B866+1,$C866+1)*IF($A866=2020,1,INDEX(INDIRECT("vd_ml_"&amp;$A866&amp;"_"&amp;G$1&amp;"_tab"),$B866+1,$C866+1)),0))</f>
        <v/>
      </c>
      <c r="H866" s="331" t="str" cm="1">
        <f t="array" aca="1" ref="H866" ca="1">IF($B866="","",IFERROR(INDEX(INDIRECT("vd_emp_"&amp;$A866&amp;"_"&amp;H$1&amp;"_tab"),$B866+1,$C866+1)*IF($A866=2020,1,INDEX(INDIRECT("vd_ml_"&amp;$A866&amp;"_"&amp;H$1&amp;"_tab"),$B866+1,$C866+1)),0))</f>
        <v/>
      </c>
      <c r="I866" s="331" t="str">
        <f ca="1"/>
        <v/>
      </c>
      <c r="J866" s="331" t="str" cm="1">
        <f t="array" ref="J866">IF(A866="","",SUMPRODUCT(TRANSPOSE(F866:H866),pass_per_van_by_vptype)*2)</f>
        <v/>
      </c>
      <c r="K866" s="331" t="str" cm="1">
        <f t="array" ref="K866">IF(A866="","",SUMPRODUCT(TRANSPOSE(F866:H866),pass_per_van_by_vptype,rt_miles_avg_by_vanpool_type))</f>
        <v/>
      </c>
    </row>
    <row r="867" spans="1:11" x14ac:dyDescent="0.45">
      <c r="A867" s="331" t="s">
        <v>453</v>
      </c>
      <c r="B867" s="331" t="s">
        <v>453</v>
      </c>
      <c r="C867" s="331" t="s">
        <v>453</v>
      </c>
      <c r="D867" s="331" t="s">
        <v>453</v>
      </c>
      <c r="E867" s="331" t="s">
        <v>453</v>
      </c>
      <c r="F867" s="331" t="str" cm="1">
        <f t="array" aca="1" ref="F867" ca="1">IF($B867="","",IFERROR(INDEX(INDIRECT("vd_emp_"&amp;$A867&amp;"_"&amp;F$1&amp;"_tab"),$B867+1,$C867+1)*IF($A867=2020,1,INDEX(INDIRECT("vd_ml_"&amp;$A867&amp;"_"&amp;F$1&amp;"_tab"),$B867+1,$C867+1)),0))</f>
        <v/>
      </c>
      <c r="G867" s="331" t="str" cm="1">
        <f t="array" aca="1" ref="G867" ca="1">IF($B867="","",IFERROR(INDEX(INDIRECT("vd_emp_"&amp;$A867&amp;"_"&amp;G$1&amp;"_tab"),$B867+1,$C867+1)*IF($A867=2020,1,INDEX(INDIRECT("vd_ml_"&amp;$A867&amp;"_"&amp;G$1&amp;"_tab"),$B867+1,$C867+1)),0))</f>
        <v/>
      </c>
      <c r="H867" s="331" t="str" cm="1">
        <f t="array" aca="1" ref="H867" ca="1">IF($B867="","",IFERROR(INDEX(INDIRECT("vd_emp_"&amp;$A867&amp;"_"&amp;H$1&amp;"_tab"),$B867+1,$C867+1)*IF($A867=2020,1,INDEX(INDIRECT("vd_ml_"&amp;$A867&amp;"_"&amp;H$1&amp;"_tab"),$B867+1,$C867+1)),0))</f>
        <v/>
      </c>
      <c r="I867" s="331" t="str">
        <f ca="1"/>
        <v/>
      </c>
      <c r="J867" s="331" t="str" cm="1">
        <f t="array" ref="J867">IF(A867="","",SUMPRODUCT(TRANSPOSE(F867:H867),pass_per_van_by_vptype)*2)</f>
        <v/>
      </c>
      <c r="K867" s="331" t="str" cm="1">
        <f t="array" ref="K867">IF(A867="","",SUMPRODUCT(TRANSPOSE(F867:H867),pass_per_van_by_vptype,rt_miles_avg_by_vanpool_type))</f>
        <v/>
      </c>
    </row>
    <row r="868" spans="1:11" x14ac:dyDescent="0.45">
      <c r="A868" s="331" t="s">
        <v>453</v>
      </c>
      <c r="B868" s="331" t="s">
        <v>453</v>
      </c>
      <c r="C868" s="331" t="s">
        <v>453</v>
      </c>
      <c r="D868" s="331" t="s">
        <v>453</v>
      </c>
      <c r="E868" s="331" t="s">
        <v>453</v>
      </c>
      <c r="F868" s="331" t="str" cm="1">
        <f t="array" aca="1" ref="F868" ca="1">IF($B868="","",IFERROR(INDEX(INDIRECT("vd_emp_"&amp;$A868&amp;"_"&amp;F$1&amp;"_tab"),$B868+1,$C868+1)*IF($A868=2020,1,INDEX(INDIRECT("vd_ml_"&amp;$A868&amp;"_"&amp;F$1&amp;"_tab"),$B868+1,$C868+1)),0))</f>
        <v/>
      </c>
      <c r="G868" s="331" t="str" cm="1">
        <f t="array" aca="1" ref="G868" ca="1">IF($B868="","",IFERROR(INDEX(INDIRECT("vd_emp_"&amp;$A868&amp;"_"&amp;G$1&amp;"_tab"),$B868+1,$C868+1)*IF($A868=2020,1,INDEX(INDIRECT("vd_ml_"&amp;$A868&amp;"_"&amp;G$1&amp;"_tab"),$B868+1,$C868+1)),0))</f>
        <v/>
      </c>
      <c r="H868" s="331" t="str" cm="1">
        <f t="array" aca="1" ref="H868" ca="1">IF($B868="","",IFERROR(INDEX(INDIRECT("vd_emp_"&amp;$A868&amp;"_"&amp;H$1&amp;"_tab"),$B868+1,$C868+1)*IF($A868=2020,1,INDEX(INDIRECT("vd_ml_"&amp;$A868&amp;"_"&amp;H$1&amp;"_tab"),$B868+1,$C868+1)),0))</f>
        <v/>
      </c>
      <c r="I868" s="331" t="str">
        <f ca="1"/>
        <v/>
      </c>
      <c r="J868" s="331" t="str" cm="1">
        <f t="array" ref="J868">IF(A868="","",SUMPRODUCT(TRANSPOSE(F868:H868),pass_per_van_by_vptype)*2)</f>
        <v/>
      </c>
      <c r="K868" s="331" t="str" cm="1">
        <f t="array" ref="K868">IF(A868="","",SUMPRODUCT(TRANSPOSE(F868:H868),pass_per_van_by_vptype,rt_miles_avg_by_vanpool_type))</f>
        <v/>
      </c>
    </row>
    <row r="869" spans="1:11" x14ac:dyDescent="0.45">
      <c r="A869" s="331" t="s">
        <v>453</v>
      </c>
      <c r="B869" s="331" t="s">
        <v>453</v>
      </c>
      <c r="C869" s="331" t="s">
        <v>453</v>
      </c>
      <c r="D869" s="331" t="s">
        <v>453</v>
      </c>
      <c r="E869" s="331" t="s">
        <v>453</v>
      </c>
      <c r="F869" s="331" t="str" cm="1">
        <f t="array" aca="1" ref="F869" ca="1">IF($B869="","",IFERROR(INDEX(INDIRECT("vd_emp_"&amp;$A869&amp;"_"&amp;F$1&amp;"_tab"),$B869+1,$C869+1)*IF($A869=2020,1,INDEX(INDIRECT("vd_ml_"&amp;$A869&amp;"_"&amp;F$1&amp;"_tab"),$B869+1,$C869+1)),0))</f>
        <v/>
      </c>
      <c r="G869" s="331" t="str" cm="1">
        <f t="array" aca="1" ref="G869" ca="1">IF($B869="","",IFERROR(INDEX(INDIRECT("vd_emp_"&amp;$A869&amp;"_"&amp;G$1&amp;"_tab"),$B869+1,$C869+1)*IF($A869=2020,1,INDEX(INDIRECT("vd_ml_"&amp;$A869&amp;"_"&amp;G$1&amp;"_tab"),$B869+1,$C869+1)),0))</f>
        <v/>
      </c>
      <c r="H869" s="331" t="str" cm="1">
        <f t="array" aca="1" ref="H869" ca="1">IF($B869="","",IFERROR(INDEX(INDIRECT("vd_emp_"&amp;$A869&amp;"_"&amp;H$1&amp;"_tab"),$B869+1,$C869+1)*IF($A869=2020,1,INDEX(INDIRECT("vd_ml_"&amp;$A869&amp;"_"&amp;H$1&amp;"_tab"),$B869+1,$C869+1)),0))</f>
        <v/>
      </c>
      <c r="I869" s="331" t="str">
        <f ca="1"/>
        <v/>
      </c>
      <c r="J869" s="331" t="str" cm="1">
        <f t="array" ref="J869">IF(A869="","",SUMPRODUCT(TRANSPOSE(F869:H869),pass_per_van_by_vptype)*2)</f>
        <v/>
      </c>
      <c r="K869" s="331" t="str" cm="1">
        <f t="array" ref="K869">IF(A869="","",SUMPRODUCT(TRANSPOSE(F869:H869),pass_per_van_by_vptype,rt_miles_avg_by_vanpool_type))</f>
        <v/>
      </c>
    </row>
    <row r="870" spans="1:11" x14ac:dyDescent="0.45">
      <c r="A870" s="331" t="s">
        <v>453</v>
      </c>
      <c r="B870" s="331" t="s">
        <v>453</v>
      </c>
      <c r="C870" s="331" t="s">
        <v>453</v>
      </c>
      <c r="D870" s="331" t="s">
        <v>453</v>
      </c>
      <c r="E870" s="331" t="s">
        <v>453</v>
      </c>
      <c r="F870" s="331" t="str" cm="1">
        <f t="array" aca="1" ref="F870" ca="1">IF($B870="","",IFERROR(INDEX(INDIRECT("vd_emp_"&amp;$A870&amp;"_"&amp;F$1&amp;"_tab"),$B870+1,$C870+1)*IF($A870=2020,1,INDEX(INDIRECT("vd_ml_"&amp;$A870&amp;"_"&amp;F$1&amp;"_tab"),$B870+1,$C870+1)),0))</f>
        <v/>
      </c>
      <c r="G870" s="331" t="str" cm="1">
        <f t="array" aca="1" ref="G870" ca="1">IF($B870="","",IFERROR(INDEX(INDIRECT("vd_emp_"&amp;$A870&amp;"_"&amp;G$1&amp;"_tab"),$B870+1,$C870+1)*IF($A870=2020,1,INDEX(INDIRECT("vd_ml_"&amp;$A870&amp;"_"&amp;G$1&amp;"_tab"),$B870+1,$C870+1)),0))</f>
        <v/>
      </c>
      <c r="H870" s="331" t="str" cm="1">
        <f t="array" aca="1" ref="H870" ca="1">IF($B870="","",IFERROR(INDEX(INDIRECT("vd_emp_"&amp;$A870&amp;"_"&amp;H$1&amp;"_tab"),$B870+1,$C870+1)*IF($A870=2020,1,INDEX(INDIRECT("vd_ml_"&amp;$A870&amp;"_"&amp;H$1&amp;"_tab"),$B870+1,$C870+1)),0))</f>
        <v/>
      </c>
      <c r="I870" s="331" t="str">
        <f ca="1"/>
        <v/>
      </c>
      <c r="J870" s="331" t="str" cm="1">
        <f t="array" ref="J870">IF(A870="","",SUMPRODUCT(TRANSPOSE(F870:H870),pass_per_van_by_vptype)*2)</f>
        <v/>
      </c>
      <c r="K870" s="331" t="str" cm="1">
        <f t="array" ref="K870">IF(A870="","",SUMPRODUCT(TRANSPOSE(F870:H870),pass_per_van_by_vptype,rt_miles_avg_by_vanpool_type))</f>
        <v/>
      </c>
    </row>
    <row r="871" spans="1:11" x14ac:dyDescent="0.45">
      <c r="A871" s="331" t="s">
        <v>453</v>
      </c>
      <c r="B871" s="331" t="s">
        <v>453</v>
      </c>
      <c r="C871" s="331" t="s">
        <v>453</v>
      </c>
      <c r="D871" s="331" t="s">
        <v>453</v>
      </c>
      <c r="E871" s="331" t="s">
        <v>453</v>
      </c>
      <c r="F871" s="331" t="str" cm="1">
        <f t="array" aca="1" ref="F871" ca="1">IF($B871="","",IFERROR(INDEX(INDIRECT("vd_emp_"&amp;$A871&amp;"_"&amp;F$1&amp;"_tab"),$B871+1,$C871+1)*IF($A871=2020,1,INDEX(INDIRECT("vd_ml_"&amp;$A871&amp;"_"&amp;F$1&amp;"_tab"),$B871+1,$C871+1)),0))</f>
        <v/>
      </c>
      <c r="G871" s="331" t="str" cm="1">
        <f t="array" aca="1" ref="G871" ca="1">IF($B871="","",IFERROR(INDEX(INDIRECT("vd_emp_"&amp;$A871&amp;"_"&amp;G$1&amp;"_tab"),$B871+1,$C871+1)*IF($A871=2020,1,INDEX(INDIRECT("vd_ml_"&amp;$A871&amp;"_"&amp;G$1&amp;"_tab"),$B871+1,$C871+1)),0))</f>
        <v/>
      </c>
      <c r="H871" s="331" t="str" cm="1">
        <f t="array" aca="1" ref="H871" ca="1">IF($B871="","",IFERROR(INDEX(INDIRECT("vd_emp_"&amp;$A871&amp;"_"&amp;H$1&amp;"_tab"),$B871+1,$C871+1)*IF($A871=2020,1,INDEX(INDIRECT("vd_ml_"&amp;$A871&amp;"_"&amp;H$1&amp;"_tab"),$B871+1,$C871+1)),0))</f>
        <v/>
      </c>
      <c r="I871" s="331" t="str">
        <f ca="1"/>
        <v/>
      </c>
      <c r="J871" s="331" t="str" cm="1">
        <f t="array" ref="J871">IF(A871="","",SUMPRODUCT(TRANSPOSE(F871:H871),pass_per_van_by_vptype)*2)</f>
        <v/>
      </c>
      <c r="K871" s="331" t="str" cm="1">
        <f t="array" ref="K871">IF(A871="","",SUMPRODUCT(TRANSPOSE(F871:H871),pass_per_van_by_vptype,rt_miles_avg_by_vanpool_type))</f>
        <v/>
      </c>
    </row>
    <row r="872" spans="1:11" x14ac:dyDescent="0.45">
      <c r="A872" s="331" t="s">
        <v>453</v>
      </c>
      <c r="B872" s="331" t="s">
        <v>453</v>
      </c>
      <c r="C872" s="331" t="s">
        <v>453</v>
      </c>
      <c r="D872" s="331" t="s">
        <v>453</v>
      </c>
      <c r="E872" s="331" t="s">
        <v>453</v>
      </c>
      <c r="F872" s="331" t="str" cm="1">
        <f t="array" aca="1" ref="F872" ca="1">IF($B872="","",IFERROR(INDEX(INDIRECT("vd_emp_"&amp;$A872&amp;"_"&amp;F$1&amp;"_tab"),$B872+1,$C872+1)*IF($A872=2020,1,INDEX(INDIRECT("vd_ml_"&amp;$A872&amp;"_"&amp;F$1&amp;"_tab"),$B872+1,$C872+1)),0))</f>
        <v/>
      </c>
      <c r="G872" s="331" t="str" cm="1">
        <f t="array" aca="1" ref="G872" ca="1">IF($B872="","",IFERROR(INDEX(INDIRECT("vd_emp_"&amp;$A872&amp;"_"&amp;G$1&amp;"_tab"),$B872+1,$C872+1)*IF($A872=2020,1,INDEX(INDIRECT("vd_ml_"&amp;$A872&amp;"_"&amp;G$1&amp;"_tab"),$B872+1,$C872+1)),0))</f>
        <v/>
      </c>
      <c r="H872" s="331" t="str" cm="1">
        <f t="array" aca="1" ref="H872" ca="1">IF($B872="","",IFERROR(INDEX(INDIRECT("vd_emp_"&amp;$A872&amp;"_"&amp;H$1&amp;"_tab"),$B872+1,$C872+1)*IF($A872=2020,1,INDEX(INDIRECT("vd_ml_"&amp;$A872&amp;"_"&amp;H$1&amp;"_tab"),$B872+1,$C872+1)),0))</f>
        <v/>
      </c>
      <c r="I872" s="331" t="str">
        <f ca="1"/>
        <v/>
      </c>
      <c r="J872" s="331" t="str" cm="1">
        <f t="array" ref="J872">IF(A872="","",SUMPRODUCT(TRANSPOSE(F872:H872),pass_per_van_by_vptype)*2)</f>
        <v/>
      </c>
      <c r="K872" s="331" t="str" cm="1">
        <f t="array" ref="K872">IF(A872="","",SUMPRODUCT(TRANSPOSE(F872:H872),pass_per_van_by_vptype,rt_miles_avg_by_vanpool_type))</f>
        <v/>
      </c>
    </row>
    <row r="873" spans="1:11" x14ac:dyDescent="0.45">
      <c r="A873" s="331" t="s">
        <v>453</v>
      </c>
      <c r="B873" s="331" t="s">
        <v>453</v>
      </c>
      <c r="C873" s="331" t="s">
        <v>453</v>
      </c>
      <c r="D873" s="331" t="s">
        <v>453</v>
      </c>
      <c r="E873" s="331" t="s">
        <v>453</v>
      </c>
      <c r="F873" s="331" t="str" cm="1">
        <f t="array" aca="1" ref="F873" ca="1">IF($B873="","",IFERROR(INDEX(INDIRECT("vd_emp_"&amp;$A873&amp;"_"&amp;F$1&amp;"_tab"),$B873+1,$C873+1)*IF($A873=2020,1,INDEX(INDIRECT("vd_ml_"&amp;$A873&amp;"_"&amp;F$1&amp;"_tab"),$B873+1,$C873+1)),0))</f>
        <v/>
      </c>
      <c r="G873" s="331" t="str" cm="1">
        <f t="array" aca="1" ref="G873" ca="1">IF($B873="","",IFERROR(INDEX(INDIRECT("vd_emp_"&amp;$A873&amp;"_"&amp;G$1&amp;"_tab"),$B873+1,$C873+1)*IF($A873=2020,1,INDEX(INDIRECT("vd_ml_"&amp;$A873&amp;"_"&amp;G$1&amp;"_tab"),$B873+1,$C873+1)),0))</f>
        <v/>
      </c>
      <c r="H873" s="331" t="str" cm="1">
        <f t="array" aca="1" ref="H873" ca="1">IF($B873="","",IFERROR(INDEX(INDIRECT("vd_emp_"&amp;$A873&amp;"_"&amp;H$1&amp;"_tab"),$B873+1,$C873+1)*IF($A873=2020,1,INDEX(INDIRECT("vd_ml_"&amp;$A873&amp;"_"&amp;H$1&amp;"_tab"),$B873+1,$C873+1)),0))</f>
        <v/>
      </c>
      <c r="I873" s="331" t="str">
        <f ca="1"/>
        <v/>
      </c>
      <c r="J873" s="331" t="str" cm="1">
        <f t="array" ref="J873">IF(A873="","",SUMPRODUCT(TRANSPOSE(F873:H873),pass_per_van_by_vptype)*2)</f>
        <v/>
      </c>
      <c r="K873" s="331" t="str" cm="1">
        <f t="array" ref="K873">IF(A873="","",SUMPRODUCT(TRANSPOSE(F873:H873),pass_per_van_by_vptype,rt_miles_avg_by_vanpool_type))</f>
        <v/>
      </c>
    </row>
    <row r="874" spans="1:11" x14ac:dyDescent="0.45">
      <c r="A874" s="331" t="s">
        <v>453</v>
      </c>
      <c r="B874" s="331" t="s">
        <v>453</v>
      </c>
      <c r="C874" s="331" t="s">
        <v>453</v>
      </c>
      <c r="D874" s="331" t="s">
        <v>453</v>
      </c>
      <c r="E874" s="331" t="s">
        <v>453</v>
      </c>
      <c r="F874" s="331" t="str" cm="1">
        <f t="array" aca="1" ref="F874" ca="1">IF($B874="","",IFERROR(INDEX(INDIRECT("vd_emp_"&amp;$A874&amp;"_"&amp;F$1&amp;"_tab"),$B874+1,$C874+1)*IF($A874=2020,1,INDEX(INDIRECT("vd_ml_"&amp;$A874&amp;"_"&amp;F$1&amp;"_tab"),$B874+1,$C874+1)),0))</f>
        <v/>
      </c>
      <c r="G874" s="331" t="str" cm="1">
        <f t="array" aca="1" ref="G874" ca="1">IF($B874="","",IFERROR(INDEX(INDIRECT("vd_emp_"&amp;$A874&amp;"_"&amp;G$1&amp;"_tab"),$B874+1,$C874+1)*IF($A874=2020,1,INDEX(INDIRECT("vd_ml_"&amp;$A874&amp;"_"&amp;G$1&amp;"_tab"),$B874+1,$C874+1)),0))</f>
        <v/>
      </c>
      <c r="H874" s="331" t="str" cm="1">
        <f t="array" aca="1" ref="H874" ca="1">IF($B874="","",IFERROR(INDEX(INDIRECT("vd_emp_"&amp;$A874&amp;"_"&amp;H$1&amp;"_tab"),$B874+1,$C874+1)*IF($A874=2020,1,INDEX(INDIRECT("vd_ml_"&amp;$A874&amp;"_"&amp;H$1&amp;"_tab"),$B874+1,$C874+1)),0))</f>
        <v/>
      </c>
      <c r="I874" s="331" t="str">
        <f ca="1"/>
        <v/>
      </c>
      <c r="J874" s="331" t="str" cm="1">
        <f t="array" ref="J874">IF(A874="","",SUMPRODUCT(TRANSPOSE(F874:H874),pass_per_van_by_vptype)*2)</f>
        <v/>
      </c>
      <c r="K874" s="331" t="str" cm="1">
        <f t="array" ref="K874">IF(A874="","",SUMPRODUCT(TRANSPOSE(F874:H874),pass_per_van_by_vptype,rt_miles_avg_by_vanpool_type))</f>
        <v/>
      </c>
    </row>
    <row r="875" spans="1:11" x14ac:dyDescent="0.45">
      <c r="A875" s="331" t="s">
        <v>453</v>
      </c>
      <c r="B875" s="331" t="s">
        <v>453</v>
      </c>
      <c r="C875" s="331" t="s">
        <v>453</v>
      </c>
      <c r="D875" s="331" t="s">
        <v>453</v>
      </c>
      <c r="E875" s="331" t="s">
        <v>453</v>
      </c>
      <c r="F875" s="331" t="str" cm="1">
        <f t="array" aca="1" ref="F875" ca="1">IF($B875="","",IFERROR(INDEX(INDIRECT("vd_emp_"&amp;$A875&amp;"_"&amp;F$1&amp;"_tab"),$B875+1,$C875+1)*IF($A875=2020,1,INDEX(INDIRECT("vd_ml_"&amp;$A875&amp;"_"&amp;F$1&amp;"_tab"),$B875+1,$C875+1)),0))</f>
        <v/>
      </c>
      <c r="G875" s="331" t="str" cm="1">
        <f t="array" aca="1" ref="G875" ca="1">IF($B875="","",IFERROR(INDEX(INDIRECT("vd_emp_"&amp;$A875&amp;"_"&amp;G$1&amp;"_tab"),$B875+1,$C875+1)*IF($A875=2020,1,INDEX(INDIRECT("vd_ml_"&amp;$A875&amp;"_"&amp;G$1&amp;"_tab"),$B875+1,$C875+1)),0))</f>
        <v/>
      </c>
      <c r="H875" s="331" t="str" cm="1">
        <f t="array" aca="1" ref="H875" ca="1">IF($B875="","",IFERROR(INDEX(INDIRECT("vd_emp_"&amp;$A875&amp;"_"&amp;H$1&amp;"_tab"),$B875+1,$C875+1)*IF($A875=2020,1,INDEX(INDIRECT("vd_ml_"&amp;$A875&amp;"_"&amp;H$1&amp;"_tab"),$B875+1,$C875+1)),0))</f>
        <v/>
      </c>
      <c r="I875" s="331" t="str">
        <f ca="1"/>
        <v/>
      </c>
      <c r="J875" s="331" t="str" cm="1">
        <f t="array" ref="J875">IF(A875="","",SUMPRODUCT(TRANSPOSE(F875:H875),pass_per_van_by_vptype)*2)</f>
        <v/>
      </c>
      <c r="K875" s="331" t="str" cm="1">
        <f t="array" ref="K875">IF(A875="","",SUMPRODUCT(TRANSPOSE(F875:H875),pass_per_van_by_vptype,rt_miles_avg_by_vanpool_type))</f>
        <v/>
      </c>
    </row>
    <row r="876" spans="1:11" x14ac:dyDescent="0.45">
      <c r="A876" s="331" t="s">
        <v>453</v>
      </c>
      <c r="B876" s="331" t="s">
        <v>453</v>
      </c>
      <c r="C876" s="331" t="s">
        <v>453</v>
      </c>
      <c r="D876" s="331" t="s">
        <v>453</v>
      </c>
      <c r="E876" s="331" t="s">
        <v>453</v>
      </c>
      <c r="F876" s="331" t="str" cm="1">
        <f t="array" aca="1" ref="F876" ca="1">IF($B876="","",IFERROR(INDEX(INDIRECT("vd_emp_"&amp;$A876&amp;"_"&amp;F$1&amp;"_tab"),$B876+1,$C876+1)*IF($A876=2020,1,INDEX(INDIRECT("vd_ml_"&amp;$A876&amp;"_"&amp;F$1&amp;"_tab"),$B876+1,$C876+1)),0))</f>
        <v/>
      </c>
      <c r="G876" s="331" t="str" cm="1">
        <f t="array" aca="1" ref="G876" ca="1">IF($B876="","",IFERROR(INDEX(INDIRECT("vd_emp_"&amp;$A876&amp;"_"&amp;G$1&amp;"_tab"),$B876+1,$C876+1)*IF($A876=2020,1,INDEX(INDIRECT("vd_ml_"&amp;$A876&amp;"_"&amp;G$1&amp;"_tab"),$B876+1,$C876+1)),0))</f>
        <v/>
      </c>
      <c r="H876" s="331" t="str" cm="1">
        <f t="array" aca="1" ref="H876" ca="1">IF($B876="","",IFERROR(INDEX(INDIRECT("vd_emp_"&amp;$A876&amp;"_"&amp;H$1&amp;"_tab"),$B876+1,$C876+1)*IF($A876=2020,1,INDEX(INDIRECT("vd_ml_"&amp;$A876&amp;"_"&amp;H$1&amp;"_tab"),$B876+1,$C876+1)),0))</f>
        <v/>
      </c>
      <c r="I876" s="331" t="str">
        <f ca="1"/>
        <v/>
      </c>
      <c r="J876" s="331" t="str" cm="1">
        <f t="array" ref="J876">IF(A876="","",SUMPRODUCT(TRANSPOSE(F876:H876),pass_per_van_by_vptype)*2)</f>
        <v/>
      </c>
      <c r="K876" s="331" t="str" cm="1">
        <f t="array" ref="K876">IF(A876="","",SUMPRODUCT(TRANSPOSE(F876:H876),pass_per_van_by_vptype,rt_miles_avg_by_vanpool_type))</f>
        <v/>
      </c>
    </row>
    <row r="877" spans="1:11" x14ac:dyDescent="0.45">
      <c r="A877" s="331" t="s">
        <v>453</v>
      </c>
      <c r="B877" s="331" t="s">
        <v>453</v>
      </c>
      <c r="C877" s="331" t="s">
        <v>453</v>
      </c>
      <c r="D877" s="331" t="s">
        <v>453</v>
      </c>
      <c r="E877" s="331" t="s">
        <v>453</v>
      </c>
      <c r="F877" s="331" t="str" cm="1">
        <f t="array" aca="1" ref="F877" ca="1">IF($B877="","",IFERROR(INDEX(INDIRECT("vd_emp_"&amp;$A877&amp;"_"&amp;F$1&amp;"_tab"),$B877+1,$C877+1)*IF($A877=2020,1,INDEX(INDIRECT("vd_ml_"&amp;$A877&amp;"_"&amp;F$1&amp;"_tab"),$B877+1,$C877+1)),0))</f>
        <v/>
      </c>
      <c r="G877" s="331" t="str" cm="1">
        <f t="array" aca="1" ref="G877" ca="1">IF($B877="","",IFERROR(INDEX(INDIRECT("vd_emp_"&amp;$A877&amp;"_"&amp;G$1&amp;"_tab"),$B877+1,$C877+1)*IF($A877=2020,1,INDEX(INDIRECT("vd_ml_"&amp;$A877&amp;"_"&amp;G$1&amp;"_tab"),$B877+1,$C877+1)),0))</f>
        <v/>
      </c>
      <c r="H877" s="331" t="str" cm="1">
        <f t="array" aca="1" ref="H877" ca="1">IF($B877="","",IFERROR(INDEX(INDIRECT("vd_emp_"&amp;$A877&amp;"_"&amp;H$1&amp;"_tab"),$B877+1,$C877+1)*IF($A877=2020,1,INDEX(INDIRECT("vd_ml_"&amp;$A877&amp;"_"&amp;H$1&amp;"_tab"),$B877+1,$C877+1)),0))</f>
        <v/>
      </c>
      <c r="I877" s="331" t="str">
        <f ca="1"/>
        <v/>
      </c>
      <c r="J877" s="331" t="str" cm="1">
        <f t="array" ref="J877">IF(A877="","",SUMPRODUCT(TRANSPOSE(F877:H877),pass_per_van_by_vptype)*2)</f>
        <v/>
      </c>
      <c r="K877" s="331" t="str" cm="1">
        <f t="array" ref="K877">IF(A877="","",SUMPRODUCT(TRANSPOSE(F877:H877),pass_per_van_by_vptype,rt_miles_avg_by_vanpool_type))</f>
        <v/>
      </c>
    </row>
    <row r="878" spans="1:11" x14ac:dyDescent="0.45">
      <c r="A878" s="331" t="s">
        <v>453</v>
      </c>
      <c r="B878" s="331" t="s">
        <v>453</v>
      </c>
      <c r="C878" s="331" t="s">
        <v>453</v>
      </c>
      <c r="D878" s="331" t="s">
        <v>453</v>
      </c>
      <c r="E878" s="331" t="s">
        <v>453</v>
      </c>
      <c r="F878" s="331" t="str" cm="1">
        <f t="array" aca="1" ref="F878" ca="1">IF($B878="","",IFERROR(INDEX(INDIRECT("vd_emp_"&amp;$A878&amp;"_"&amp;F$1&amp;"_tab"),$B878+1,$C878+1)*IF($A878=2020,1,INDEX(INDIRECT("vd_ml_"&amp;$A878&amp;"_"&amp;F$1&amp;"_tab"),$B878+1,$C878+1)),0))</f>
        <v/>
      </c>
      <c r="G878" s="331" t="str" cm="1">
        <f t="array" aca="1" ref="G878" ca="1">IF($B878="","",IFERROR(INDEX(INDIRECT("vd_emp_"&amp;$A878&amp;"_"&amp;G$1&amp;"_tab"),$B878+1,$C878+1)*IF($A878=2020,1,INDEX(INDIRECT("vd_ml_"&amp;$A878&amp;"_"&amp;G$1&amp;"_tab"),$B878+1,$C878+1)),0))</f>
        <v/>
      </c>
      <c r="H878" s="331" t="str" cm="1">
        <f t="array" aca="1" ref="H878" ca="1">IF($B878="","",IFERROR(INDEX(INDIRECT("vd_emp_"&amp;$A878&amp;"_"&amp;H$1&amp;"_tab"),$B878+1,$C878+1)*IF($A878=2020,1,INDEX(INDIRECT("vd_ml_"&amp;$A878&amp;"_"&amp;H$1&amp;"_tab"),$B878+1,$C878+1)),0))</f>
        <v/>
      </c>
      <c r="I878" s="331" t="str">
        <f ca="1"/>
        <v/>
      </c>
      <c r="J878" s="331" t="str" cm="1">
        <f t="array" ref="J878">IF(A878="","",SUMPRODUCT(TRANSPOSE(F878:H878),pass_per_van_by_vptype)*2)</f>
        <v/>
      </c>
      <c r="K878" s="331" t="str" cm="1">
        <f t="array" ref="K878">IF(A878="","",SUMPRODUCT(TRANSPOSE(F878:H878),pass_per_van_by_vptype,rt_miles_avg_by_vanpool_type))</f>
        <v/>
      </c>
    </row>
    <row r="879" spans="1:11" x14ac:dyDescent="0.45">
      <c r="A879" s="331" t="s">
        <v>453</v>
      </c>
      <c r="B879" s="331" t="s">
        <v>453</v>
      </c>
      <c r="C879" s="331" t="s">
        <v>453</v>
      </c>
      <c r="D879" s="331" t="s">
        <v>453</v>
      </c>
      <c r="E879" s="331" t="s">
        <v>453</v>
      </c>
      <c r="F879" s="331" t="str" cm="1">
        <f t="array" aca="1" ref="F879" ca="1">IF($B879="","",IFERROR(INDEX(INDIRECT("vd_emp_"&amp;$A879&amp;"_"&amp;F$1&amp;"_tab"),$B879+1,$C879+1)*IF($A879=2020,1,INDEX(INDIRECT("vd_ml_"&amp;$A879&amp;"_"&amp;F$1&amp;"_tab"),$B879+1,$C879+1)),0))</f>
        <v/>
      </c>
      <c r="G879" s="331" t="str" cm="1">
        <f t="array" aca="1" ref="G879" ca="1">IF($B879="","",IFERROR(INDEX(INDIRECT("vd_emp_"&amp;$A879&amp;"_"&amp;G$1&amp;"_tab"),$B879+1,$C879+1)*IF($A879=2020,1,INDEX(INDIRECT("vd_ml_"&amp;$A879&amp;"_"&amp;G$1&amp;"_tab"),$B879+1,$C879+1)),0))</f>
        <v/>
      </c>
      <c r="H879" s="331" t="str" cm="1">
        <f t="array" aca="1" ref="H879" ca="1">IF($B879="","",IFERROR(INDEX(INDIRECT("vd_emp_"&amp;$A879&amp;"_"&amp;H$1&amp;"_tab"),$B879+1,$C879+1)*IF($A879=2020,1,INDEX(INDIRECT("vd_ml_"&amp;$A879&amp;"_"&amp;H$1&amp;"_tab"),$B879+1,$C879+1)),0))</f>
        <v/>
      </c>
      <c r="I879" s="331" t="str">
        <f ca="1"/>
        <v/>
      </c>
      <c r="J879" s="331" t="str" cm="1">
        <f t="array" ref="J879">IF(A879="","",SUMPRODUCT(TRANSPOSE(F879:H879),pass_per_van_by_vptype)*2)</f>
        <v/>
      </c>
      <c r="K879" s="331" t="str" cm="1">
        <f t="array" ref="K879">IF(A879="","",SUMPRODUCT(TRANSPOSE(F879:H879),pass_per_van_by_vptype,rt_miles_avg_by_vanpool_type))</f>
        <v/>
      </c>
    </row>
    <row r="880" spans="1:11" x14ac:dyDescent="0.45">
      <c r="A880" s="331" t="s">
        <v>453</v>
      </c>
      <c r="B880" s="331" t="s">
        <v>453</v>
      </c>
      <c r="C880" s="331" t="s">
        <v>453</v>
      </c>
      <c r="D880" s="331" t="s">
        <v>453</v>
      </c>
      <c r="E880" s="331" t="s">
        <v>453</v>
      </c>
      <c r="F880" s="331" t="str" cm="1">
        <f t="array" aca="1" ref="F880" ca="1">IF($B880="","",IFERROR(INDEX(INDIRECT("vd_emp_"&amp;$A880&amp;"_"&amp;F$1&amp;"_tab"),$B880+1,$C880+1)*IF($A880=2020,1,INDEX(INDIRECT("vd_ml_"&amp;$A880&amp;"_"&amp;F$1&amp;"_tab"),$B880+1,$C880+1)),0))</f>
        <v/>
      </c>
      <c r="G880" s="331" t="str" cm="1">
        <f t="array" aca="1" ref="G880" ca="1">IF($B880="","",IFERROR(INDEX(INDIRECT("vd_emp_"&amp;$A880&amp;"_"&amp;G$1&amp;"_tab"),$B880+1,$C880+1)*IF($A880=2020,1,INDEX(INDIRECT("vd_ml_"&amp;$A880&amp;"_"&amp;G$1&amp;"_tab"),$B880+1,$C880+1)),0))</f>
        <v/>
      </c>
      <c r="H880" s="331" t="str" cm="1">
        <f t="array" aca="1" ref="H880" ca="1">IF($B880="","",IFERROR(INDEX(INDIRECT("vd_emp_"&amp;$A880&amp;"_"&amp;H$1&amp;"_tab"),$B880+1,$C880+1)*IF($A880=2020,1,INDEX(INDIRECT("vd_ml_"&amp;$A880&amp;"_"&amp;H$1&amp;"_tab"),$B880+1,$C880+1)),0))</f>
        <v/>
      </c>
      <c r="I880" s="331" t="str">
        <f ca="1"/>
        <v/>
      </c>
      <c r="J880" s="331" t="str" cm="1">
        <f t="array" ref="J880">IF(A880="","",SUMPRODUCT(TRANSPOSE(F880:H880),pass_per_van_by_vptype)*2)</f>
        <v/>
      </c>
      <c r="K880" s="331" t="str" cm="1">
        <f t="array" ref="K880">IF(A880="","",SUMPRODUCT(TRANSPOSE(F880:H880),pass_per_van_by_vptype,rt_miles_avg_by_vanpool_type))</f>
        <v/>
      </c>
    </row>
    <row r="881" spans="1:11" x14ac:dyDescent="0.45">
      <c r="A881" s="331" t="s">
        <v>453</v>
      </c>
      <c r="B881" s="331" t="s">
        <v>453</v>
      </c>
      <c r="C881" s="331" t="s">
        <v>453</v>
      </c>
      <c r="D881" s="331" t="s">
        <v>453</v>
      </c>
      <c r="E881" s="331" t="s">
        <v>453</v>
      </c>
      <c r="F881" s="331" t="str" cm="1">
        <f t="array" aca="1" ref="F881" ca="1">IF($B881="","",IFERROR(INDEX(INDIRECT("vd_emp_"&amp;$A881&amp;"_"&amp;F$1&amp;"_tab"),$B881+1,$C881+1)*IF($A881=2020,1,INDEX(INDIRECT("vd_ml_"&amp;$A881&amp;"_"&amp;F$1&amp;"_tab"),$B881+1,$C881+1)),0))</f>
        <v/>
      </c>
      <c r="G881" s="331" t="str" cm="1">
        <f t="array" aca="1" ref="G881" ca="1">IF($B881="","",IFERROR(INDEX(INDIRECT("vd_emp_"&amp;$A881&amp;"_"&amp;G$1&amp;"_tab"),$B881+1,$C881+1)*IF($A881=2020,1,INDEX(INDIRECT("vd_ml_"&amp;$A881&amp;"_"&amp;G$1&amp;"_tab"),$B881+1,$C881+1)),0))</f>
        <v/>
      </c>
      <c r="H881" s="331" t="str" cm="1">
        <f t="array" aca="1" ref="H881" ca="1">IF($B881="","",IFERROR(INDEX(INDIRECT("vd_emp_"&amp;$A881&amp;"_"&amp;H$1&amp;"_tab"),$B881+1,$C881+1)*IF($A881=2020,1,INDEX(INDIRECT("vd_ml_"&amp;$A881&amp;"_"&amp;H$1&amp;"_tab"),$B881+1,$C881+1)),0))</f>
        <v/>
      </c>
      <c r="I881" s="331" t="str">
        <f ca="1"/>
        <v/>
      </c>
      <c r="J881" s="331" t="str" cm="1">
        <f t="array" ref="J881">IF(A881="","",SUMPRODUCT(TRANSPOSE(F881:H881),pass_per_van_by_vptype)*2)</f>
        <v/>
      </c>
      <c r="K881" s="331" t="str" cm="1">
        <f t="array" ref="K881">IF(A881="","",SUMPRODUCT(TRANSPOSE(F881:H881),pass_per_van_by_vptype,rt_miles_avg_by_vanpool_type))</f>
        <v/>
      </c>
    </row>
    <row r="882" spans="1:11" x14ac:dyDescent="0.45">
      <c r="A882" s="331" t="s">
        <v>453</v>
      </c>
      <c r="B882" s="331" t="s">
        <v>453</v>
      </c>
      <c r="C882" s="331" t="s">
        <v>453</v>
      </c>
      <c r="D882" s="331" t="s">
        <v>453</v>
      </c>
      <c r="E882" s="331" t="s">
        <v>453</v>
      </c>
      <c r="F882" s="331" t="str" cm="1">
        <f t="array" aca="1" ref="F882" ca="1">IF($B882="","",IFERROR(INDEX(INDIRECT("vd_emp_"&amp;$A882&amp;"_"&amp;F$1&amp;"_tab"),$B882+1,$C882+1)*IF($A882=2020,1,INDEX(INDIRECT("vd_ml_"&amp;$A882&amp;"_"&amp;F$1&amp;"_tab"),$B882+1,$C882+1)),0))</f>
        <v/>
      </c>
      <c r="G882" s="331" t="str" cm="1">
        <f t="array" aca="1" ref="G882" ca="1">IF($B882="","",IFERROR(INDEX(INDIRECT("vd_emp_"&amp;$A882&amp;"_"&amp;G$1&amp;"_tab"),$B882+1,$C882+1)*IF($A882=2020,1,INDEX(INDIRECT("vd_ml_"&amp;$A882&amp;"_"&amp;G$1&amp;"_tab"),$B882+1,$C882+1)),0))</f>
        <v/>
      </c>
      <c r="H882" s="331" t="str" cm="1">
        <f t="array" aca="1" ref="H882" ca="1">IF($B882="","",IFERROR(INDEX(INDIRECT("vd_emp_"&amp;$A882&amp;"_"&amp;H$1&amp;"_tab"),$B882+1,$C882+1)*IF($A882=2020,1,INDEX(INDIRECT("vd_ml_"&amp;$A882&amp;"_"&amp;H$1&amp;"_tab"),$B882+1,$C882+1)),0))</f>
        <v/>
      </c>
      <c r="I882" s="331" t="str">
        <f ca="1"/>
        <v/>
      </c>
      <c r="J882" s="331" t="str" cm="1">
        <f t="array" ref="J882">IF(A882="","",SUMPRODUCT(TRANSPOSE(F882:H882),pass_per_van_by_vptype)*2)</f>
        <v/>
      </c>
      <c r="K882" s="331" t="str" cm="1">
        <f t="array" ref="K882">IF(A882="","",SUMPRODUCT(TRANSPOSE(F882:H882),pass_per_van_by_vptype,rt_miles_avg_by_vanpool_type))</f>
        <v/>
      </c>
    </row>
    <row r="883" spans="1:11" x14ac:dyDescent="0.45">
      <c r="A883" s="331" t="s">
        <v>453</v>
      </c>
      <c r="B883" s="331" t="s">
        <v>453</v>
      </c>
      <c r="C883" s="331" t="s">
        <v>453</v>
      </c>
      <c r="D883" s="331" t="s">
        <v>453</v>
      </c>
      <c r="E883" s="331" t="s">
        <v>453</v>
      </c>
      <c r="F883" s="331" t="str" cm="1">
        <f t="array" aca="1" ref="F883" ca="1">IF($B883="","",IFERROR(INDEX(INDIRECT("vd_emp_"&amp;$A883&amp;"_"&amp;F$1&amp;"_tab"),$B883+1,$C883+1)*IF($A883=2020,1,INDEX(INDIRECT("vd_ml_"&amp;$A883&amp;"_"&amp;F$1&amp;"_tab"),$B883+1,$C883+1)),0))</f>
        <v/>
      </c>
      <c r="G883" s="331" t="str" cm="1">
        <f t="array" aca="1" ref="G883" ca="1">IF($B883="","",IFERROR(INDEX(INDIRECT("vd_emp_"&amp;$A883&amp;"_"&amp;G$1&amp;"_tab"),$B883+1,$C883+1)*IF($A883=2020,1,INDEX(INDIRECT("vd_ml_"&amp;$A883&amp;"_"&amp;G$1&amp;"_tab"),$B883+1,$C883+1)),0))</f>
        <v/>
      </c>
      <c r="H883" s="331" t="str" cm="1">
        <f t="array" aca="1" ref="H883" ca="1">IF($B883="","",IFERROR(INDEX(INDIRECT("vd_emp_"&amp;$A883&amp;"_"&amp;H$1&amp;"_tab"),$B883+1,$C883+1)*IF($A883=2020,1,INDEX(INDIRECT("vd_ml_"&amp;$A883&amp;"_"&amp;H$1&amp;"_tab"),$B883+1,$C883+1)),0))</f>
        <v/>
      </c>
      <c r="I883" s="331" t="str">
        <f ca="1"/>
        <v/>
      </c>
      <c r="J883" s="331" t="str" cm="1">
        <f t="array" ref="J883">IF(A883="","",SUMPRODUCT(TRANSPOSE(F883:H883),pass_per_van_by_vptype)*2)</f>
        <v/>
      </c>
      <c r="K883" s="331" t="str" cm="1">
        <f t="array" ref="K883">IF(A883="","",SUMPRODUCT(TRANSPOSE(F883:H883),pass_per_van_by_vptype,rt_miles_avg_by_vanpool_type))</f>
        <v/>
      </c>
    </row>
    <row r="884" spans="1:11" x14ac:dyDescent="0.45">
      <c r="A884" s="331" t="s">
        <v>453</v>
      </c>
      <c r="B884" s="331" t="s">
        <v>453</v>
      </c>
      <c r="C884" s="331" t="s">
        <v>453</v>
      </c>
      <c r="D884" s="331" t="s">
        <v>453</v>
      </c>
      <c r="E884" s="331" t="s">
        <v>453</v>
      </c>
      <c r="F884" s="331" t="str" cm="1">
        <f t="array" aca="1" ref="F884" ca="1">IF($B884="","",IFERROR(INDEX(INDIRECT("vd_emp_"&amp;$A884&amp;"_"&amp;F$1&amp;"_tab"),$B884+1,$C884+1)*IF($A884=2020,1,INDEX(INDIRECT("vd_ml_"&amp;$A884&amp;"_"&amp;F$1&amp;"_tab"),$B884+1,$C884+1)),0))</f>
        <v/>
      </c>
      <c r="G884" s="331" t="str" cm="1">
        <f t="array" aca="1" ref="G884" ca="1">IF($B884="","",IFERROR(INDEX(INDIRECT("vd_emp_"&amp;$A884&amp;"_"&amp;G$1&amp;"_tab"),$B884+1,$C884+1)*IF($A884=2020,1,INDEX(INDIRECT("vd_ml_"&amp;$A884&amp;"_"&amp;G$1&amp;"_tab"),$B884+1,$C884+1)),0))</f>
        <v/>
      </c>
      <c r="H884" s="331" t="str" cm="1">
        <f t="array" aca="1" ref="H884" ca="1">IF($B884="","",IFERROR(INDEX(INDIRECT("vd_emp_"&amp;$A884&amp;"_"&amp;H$1&amp;"_tab"),$B884+1,$C884+1)*IF($A884=2020,1,INDEX(INDIRECT("vd_ml_"&amp;$A884&amp;"_"&amp;H$1&amp;"_tab"),$B884+1,$C884+1)),0))</f>
        <v/>
      </c>
      <c r="I884" s="331" t="str">
        <f ca="1"/>
        <v/>
      </c>
      <c r="J884" s="331" t="str" cm="1">
        <f t="array" ref="J884">IF(A884="","",SUMPRODUCT(TRANSPOSE(F884:H884),pass_per_van_by_vptype)*2)</f>
        <v/>
      </c>
      <c r="K884" s="331" t="str" cm="1">
        <f t="array" ref="K884">IF(A884="","",SUMPRODUCT(TRANSPOSE(F884:H884),pass_per_van_by_vptype,rt_miles_avg_by_vanpool_type))</f>
        <v/>
      </c>
    </row>
    <row r="885" spans="1:11" x14ac:dyDescent="0.45">
      <c r="A885" s="331" t="s">
        <v>453</v>
      </c>
      <c r="B885" s="331" t="s">
        <v>453</v>
      </c>
      <c r="C885" s="331" t="s">
        <v>453</v>
      </c>
      <c r="D885" s="331" t="s">
        <v>453</v>
      </c>
      <c r="E885" s="331" t="s">
        <v>453</v>
      </c>
      <c r="F885" s="331" t="str" cm="1">
        <f t="array" aca="1" ref="F885" ca="1">IF($B885="","",IFERROR(INDEX(INDIRECT("vd_emp_"&amp;$A885&amp;"_"&amp;F$1&amp;"_tab"),$B885+1,$C885+1)*IF($A885=2020,1,INDEX(INDIRECT("vd_ml_"&amp;$A885&amp;"_"&amp;F$1&amp;"_tab"),$B885+1,$C885+1)),0))</f>
        <v/>
      </c>
      <c r="G885" s="331" t="str" cm="1">
        <f t="array" aca="1" ref="G885" ca="1">IF($B885="","",IFERROR(INDEX(INDIRECT("vd_emp_"&amp;$A885&amp;"_"&amp;G$1&amp;"_tab"),$B885+1,$C885+1)*IF($A885=2020,1,INDEX(INDIRECT("vd_ml_"&amp;$A885&amp;"_"&amp;G$1&amp;"_tab"),$B885+1,$C885+1)),0))</f>
        <v/>
      </c>
      <c r="H885" s="331" t="str" cm="1">
        <f t="array" aca="1" ref="H885" ca="1">IF($B885="","",IFERROR(INDEX(INDIRECT("vd_emp_"&amp;$A885&amp;"_"&amp;H$1&amp;"_tab"),$B885+1,$C885+1)*IF($A885=2020,1,INDEX(INDIRECT("vd_ml_"&amp;$A885&amp;"_"&amp;H$1&amp;"_tab"),$B885+1,$C885+1)),0))</f>
        <v/>
      </c>
      <c r="I885" s="331" t="str">
        <f ca="1"/>
        <v/>
      </c>
      <c r="J885" s="331" t="str" cm="1">
        <f t="array" ref="J885">IF(A885="","",SUMPRODUCT(TRANSPOSE(F885:H885),pass_per_van_by_vptype)*2)</f>
        <v/>
      </c>
      <c r="K885" s="331" t="str" cm="1">
        <f t="array" ref="K885">IF(A885="","",SUMPRODUCT(TRANSPOSE(F885:H885),pass_per_van_by_vptype,rt_miles_avg_by_vanpool_type))</f>
        <v/>
      </c>
    </row>
    <row r="886" spans="1:11" x14ac:dyDescent="0.45">
      <c r="A886" s="331" t="s">
        <v>453</v>
      </c>
      <c r="B886" s="331" t="s">
        <v>453</v>
      </c>
      <c r="C886" s="331" t="s">
        <v>453</v>
      </c>
      <c r="D886" s="331" t="s">
        <v>453</v>
      </c>
      <c r="E886" s="331" t="s">
        <v>453</v>
      </c>
      <c r="F886" s="331" t="str" cm="1">
        <f t="array" aca="1" ref="F886" ca="1">IF($B886="","",IFERROR(INDEX(INDIRECT("vd_emp_"&amp;$A886&amp;"_"&amp;F$1&amp;"_tab"),$B886+1,$C886+1)*IF($A886=2020,1,INDEX(INDIRECT("vd_ml_"&amp;$A886&amp;"_"&amp;F$1&amp;"_tab"),$B886+1,$C886+1)),0))</f>
        <v/>
      </c>
      <c r="G886" s="331" t="str" cm="1">
        <f t="array" aca="1" ref="G886" ca="1">IF($B886="","",IFERROR(INDEX(INDIRECT("vd_emp_"&amp;$A886&amp;"_"&amp;G$1&amp;"_tab"),$B886+1,$C886+1)*IF($A886=2020,1,INDEX(INDIRECT("vd_ml_"&amp;$A886&amp;"_"&amp;G$1&amp;"_tab"),$B886+1,$C886+1)),0))</f>
        <v/>
      </c>
      <c r="H886" s="331" t="str" cm="1">
        <f t="array" aca="1" ref="H886" ca="1">IF($B886="","",IFERROR(INDEX(INDIRECT("vd_emp_"&amp;$A886&amp;"_"&amp;H$1&amp;"_tab"),$B886+1,$C886+1)*IF($A886=2020,1,INDEX(INDIRECT("vd_ml_"&amp;$A886&amp;"_"&amp;H$1&amp;"_tab"),$B886+1,$C886+1)),0))</f>
        <v/>
      </c>
      <c r="I886" s="331" t="str">
        <f ca="1"/>
        <v/>
      </c>
      <c r="J886" s="331" t="str" cm="1">
        <f t="array" ref="J886">IF(A886="","",SUMPRODUCT(TRANSPOSE(F886:H886),pass_per_van_by_vptype)*2)</f>
        <v/>
      </c>
      <c r="K886" s="331" t="str" cm="1">
        <f t="array" ref="K886">IF(A886="","",SUMPRODUCT(TRANSPOSE(F886:H886),pass_per_van_by_vptype,rt_miles_avg_by_vanpool_type))</f>
        <v/>
      </c>
    </row>
    <row r="887" spans="1:11" x14ac:dyDescent="0.45">
      <c r="A887" s="331" t="s">
        <v>453</v>
      </c>
      <c r="B887" s="331" t="s">
        <v>453</v>
      </c>
      <c r="C887" s="331" t="s">
        <v>453</v>
      </c>
      <c r="D887" s="331" t="s">
        <v>453</v>
      </c>
      <c r="E887" s="331" t="s">
        <v>453</v>
      </c>
      <c r="F887" s="331" t="str" cm="1">
        <f t="array" aca="1" ref="F887" ca="1">IF($B887="","",IFERROR(INDEX(INDIRECT("vd_emp_"&amp;$A887&amp;"_"&amp;F$1&amp;"_tab"),$B887+1,$C887+1)*IF($A887=2020,1,INDEX(INDIRECT("vd_ml_"&amp;$A887&amp;"_"&amp;F$1&amp;"_tab"),$B887+1,$C887+1)),0))</f>
        <v/>
      </c>
      <c r="G887" s="331" t="str" cm="1">
        <f t="array" aca="1" ref="G887" ca="1">IF($B887="","",IFERROR(INDEX(INDIRECT("vd_emp_"&amp;$A887&amp;"_"&amp;G$1&amp;"_tab"),$B887+1,$C887+1)*IF($A887=2020,1,INDEX(INDIRECT("vd_ml_"&amp;$A887&amp;"_"&amp;G$1&amp;"_tab"),$B887+1,$C887+1)),0))</f>
        <v/>
      </c>
      <c r="H887" s="331" t="str" cm="1">
        <f t="array" aca="1" ref="H887" ca="1">IF($B887="","",IFERROR(INDEX(INDIRECT("vd_emp_"&amp;$A887&amp;"_"&amp;H$1&amp;"_tab"),$B887+1,$C887+1)*IF($A887=2020,1,INDEX(INDIRECT("vd_ml_"&amp;$A887&amp;"_"&amp;H$1&amp;"_tab"),$B887+1,$C887+1)),0))</f>
        <v/>
      </c>
      <c r="I887" s="331" t="str">
        <f ca="1"/>
        <v/>
      </c>
      <c r="J887" s="331" t="str" cm="1">
        <f t="array" ref="J887">IF(A887="","",SUMPRODUCT(TRANSPOSE(F887:H887),pass_per_van_by_vptype)*2)</f>
        <v/>
      </c>
      <c r="K887" s="331" t="str" cm="1">
        <f t="array" ref="K887">IF(A887="","",SUMPRODUCT(TRANSPOSE(F887:H887),pass_per_van_by_vptype,rt_miles_avg_by_vanpool_type))</f>
        <v/>
      </c>
    </row>
    <row r="888" spans="1:11" x14ac:dyDescent="0.45">
      <c r="A888" s="331" t="s">
        <v>453</v>
      </c>
      <c r="B888" s="331" t="s">
        <v>453</v>
      </c>
      <c r="C888" s="331" t="s">
        <v>453</v>
      </c>
      <c r="D888" s="331" t="s">
        <v>453</v>
      </c>
      <c r="E888" s="331" t="s">
        <v>453</v>
      </c>
      <c r="F888" s="331" t="str" cm="1">
        <f t="array" aca="1" ref="F888" ca="1">IF($B888="","",IFERROR(INDEX(INDIRECT("vd_emp_"&amp;$A888&amp;"_"&amp;F$1&amp;"_tab"),$B888+1,$C888+1)*IF($A888=2020,1,INDEX(INDIRECT("vd_ml_"&amp;$A888&amp;"_"&amp;F$1&amp;"_tab"),$B888+1,$C888+1)),0))</f>
        <v/>
      </c>
      <c r="G888" s="331" t="str" cm="1">
        <f t="array" aca="1" ref="G888" ca="1">IF($B888="","",IFERROR(INDEX(INDIRECT("vd_emp_"&amp;$A888&amp;"_"&amp;G$1&amp;"_tab"),$B888+1,$C888+1)*IF($A888=2020,1,INDEX(INDIRECT("vd_ml_"&amp;$A888&amp;"_"&amp;G$1&amp;"_tab"),$B888+1,$C888+1)),0))</f>
        <v/>
      </c>
      <c r="H888" s="331" t="str" cm="1">
        <f t="array" aca="1" ref="H888" ca="1">IF($B888="","",IFERROR(INDEX(INDIRECT("vd_emp_"&amp;$A888&amp;"_"&amp;H$1&amp;"_tab"),$B888+1,$C888+1)*IF($A888=2020,1,INDEX(INDIRECT("vd_ml_"&amp;$A888&amp;"_"&amp;H$1&amp;"_tab"),$B888+1,$C888+1)),0))</f>
        <v/>
      </c>
      <c r="I888" s="331" t="str">
        <f ca="1"/>
        <v/>
      </c>
      <c r="J888" s="331" t="str" cm="1">
        <f t="array" ref="J888">IF(A888="","",SUMPRODUCT(TRANSPOSE(F888:H888),pass_per_van_by_vptype)*2)</f>
        <v/>
      </c>
      <c r="K888" s="331" t="str" cm="1">
        <f t="array" ref="K888">IF(A888="","",SUMPRODUCT(TRANSPOSE(F888:H888),pass_per_van_by_vptype,rt_miles_avg_by_vanpool_type))</f>
        <v/>
      </c>
    </row>
    <row r="889" spans="1:11" x14ac:dyDescent="0.45">
      <c r="A889" s="331" t="s">
        <v>453</v>
      </c>
      <c r="B889" s="331" t="s">
        <v>453</v>
      </c>
      <c r="C889" s="331" t="s">
        <v>453</v>
      </c>
      <c r="D889" s="331" t="s">
        <v>453</v>
      </c>
      <c r="E889" s="331" t="s">
        <v>453</v>
      </c>
      <c r="F889" s="331" t="str" cm="1">
        <f t="array" aca="1" ref="F889" ca="1">IF($B889="","",IFERROR(INDEX(INDIRECT("vd_emp_"&amp;$A889&amp;"_"&amp;F$1&amp;"_tab"),$B889+1,$C889+1)*IF($A889=2020,1,INDEX(INDIRECT("vd_ml_"&amp;$A889&amp;"_"&amp;F$1&amp;"_tab"),$B889+1,$C889+1)),0))</f>
        <v/>
      </c>
      <c r="G889" s="331" t="str" cm="1">
        <f t="array" aca="1" ref="G889" ca="1">IF($B889="","",IFERROR(INDEX(INDIRECT("vd_emp_"&amp;$A889&amp;"_"&amp;G$1&amp;"_tab"),$B889+1,$C889+1)*IF($A889=2020,1,INDEX(INDIRECT("vd_ml_"&amp;$A889&amp;"_"&amp;G$1&amp;"_tab"),$B889+1,$C889+1)),0))</f>
        <v/>
      </c>
      <c r="H889" s="331" t="str" cm="1">
        <f t="array" aca="1" ref="H889" ca="1">IF($B889="","",IFERROR(INDEX(INDIRECT("vd_emp_"&amp;$A889&amp;"_"&amp;H$1&amp;"_tab"),$B889+1,$C889+1)*IF($A889=2020,1,INDEX(INDIRECT("vd_ml_"&amp;$A889&amp;"_"&amp;H$1&amp;"_tab"),$B889+1,$C889+1)),0))</f>
        <v/>
      </c>
      <c r="I889" s="331" t="str">
        <f ca="1"/>
        <v/>
      </c>
      <c r="J889" s="331" t="str" cm="1">
        <f t="array" ref="J889">IF(A889="","",SUMPRODUCT(TRANSPOSE(F889:H889),pass_per_van_by_vptype)*2)</f>
        <v/>
      </c>
      <c r="K889" s="331" t="str" cm="1">
        <f t="array" ref="K889">IF(A889="","",SUMPRODUCT(TRANSPOSE(F889:H889),pass_per_van_by_vptype,rt_miles_avg_by_vanpool_type))</f>
        <v/>
      </c>
    </row>
    <row r="890" spans="1:11" x14ac:dyDescent="0.45">
      <c r="A890" s="331" t="s">
        <v>453</v>
      </c>
      <c r="B890" s="331" t="s">
        <v>453</v>
      </c>
      <c r="C890" s="331" t="s">
        <v>453</v>
      </c>
      <c r="D890" s="331" t="s">
        <v>453</v>
      </c>
      <c r="E890" s="331" t="s">
        <v>453</v>
      </c>
      <c r="F890" s="331" t="str" cm="1">
        <f t="array" aca="1" ref="F890" ca="1">IF($B890="","",IFERROR(INDEX(INDIRECT("vd_emp_"&amp;$A890&amp;"_"&amp;F$1&amp;"_tab"),$B890+1,$C890+1)*IF($A890=2020,1,INDEX(INDIRECT("vd_ml_"&amp;$A890&amp;"_"&amp;F$1&amp;"_tab"),$B890+1,$C890+1)),0))</f>
        <v/>
      </c>
      <c r="G890" s="331" t="str" cm="1">
        <f t="array" aca="1" ref="G890" ca="1">IF($B890="","",IFERROR(INDEX(INDIRECT("vd_emp_"&amp;$A890&amp;"_"&amp;G$1&amp;"_tab"),$B890+1,$C890+1)*IF($A890=2020,1,INDEX(INDIRECT("vd_ml_"&amp;$A890&amp;"_"&amp;G$1&amp;"_tab"),$B890+1,$C890+1)),0))</f>
        <v/>
      </c>
      <c r="H890" s="331" t="str" cm="1">
        <f t="array" aca="1" ref="H890" ca="1">IF($B890="","",IFERROR(INDEX(INDIRECT("vd_emp_"&amp;$A890&amp;"_"&amp;H$1&amp;"_tab"),$B890+1,$C890+1)*IF($A890=2020,1,INDEX(INDIRECT("vd_ml_"&amp;$A890&amp;"_"&amp;H$1&amp;"_tab"),$B890+1,$C890+1)),0))</f>
        <v/>
      </c>
      <c r="I890" s="331" t="str">
        <f ca="1"/>
        <v/>
      </c>
      <c r="J890" s="331" t="str" cm="1">
        <f t="array" ref="J890">IF(A890="","",SUMPRODUCT(TRANSPOSE(F890:H890),pass_per_van_by_vptype)*2)</f>
        <v/>
      </c>
      <c r="K890" s="331" t="str" cm="1">
        <f t="array" ref="K890">IF(A890="","",SUMPRODUCT(TRANSPOSE(F890:H890),pass_per_van_by_vptype,rt_miles_avg_by_vanpool_type))</f>
        <v/>
      </c>
    </row>
    <row r="891" spans="1:11" x14ac:dyDescent="0.45">
      <c r="A891" s="331" t="s">
        <v>453</v>
      </c>
      <c r="B891" s="331" t="s">
        <v>453</v>
      </c>
      <c r="C891" s="331" t="s">
        <v>453</v>
      </c>
      <c r="D891" s="331" t="s">
        <v>453</v>
      </c>
      <c r="E891" s="331" t="s">
        <v>453</v>
      </c>
      <c r="F891" s="331" t="str" cm="1">
        <f t="array" aca="1" ref="F891" ca="1">IF($B891="","",IFERROR(INDEX(INDIRECT("vd_emp_"&amp;$A891&amp;"_"&amp;F$1&amp;"_tab"),$B891+1,$C891+1)*IF($A891=2020,1,INDEX(INDIRECT("vd_ml_"&amp;$A891&amp;"_"&amp;F$1&amp;"_tab"),$B891+1,$C891+1)),0))</f>
        <v/>
      </c>
      <c r="G891" s="331" t="str" cm="1">
        <f t="array" aca="1" ref="G891" ca="1">IF($B891="","",IFERROR(INDEX(INDIRECT("vd_emp_"&amp;$A891&amp;"_"&amp;G$1&amp;"_tab"),$B891+1,$C891+1)*IF($A891=2020,1,INDEX(INDIRECT("vd_ml_"&amp;$A891&amp;"_"&amp;G$1&amp;"_tab"),$B891+1,$C891+1)),0))</f>
        <v/>
      </c>
      <c r="H891" s="331" t="str" cm="1">
        <f t="array" aca="1" ref="H891" ca="1">IF($B891="","",IFERROR(INDEX(INDIRECT("vd_emp_"&amp;$A891&amp;"_"&amp;H$1&amp;"_tab"),$B891+1,$C891+1)*IF($A891=2020,1,INDEX(INDIRECT("vd_ml_"&amp;$A891&amp;"_"&amp;H$1&amp;"_tab"),$B891+1,$C891+1)),0))</f>
        <v/>
      </c>
      <c r="I891" s="331" t="str">
        <f ca="1"/>
        <v/>
      </c>
      <c r="J891" s="331" t="str" cm="1">
        <f t="array" ref="J891">IF(A891="","",SUMPRODUCT(TRANSPOSE(F891:H891),pass_per_van_by_vptype)*2)</f>
        <v/>
      </c>
      <c r="K891" s="331" t="str" cm="1">
        <f t="array" ref="K891">IF(A891="","",SUMPRODUCT(TRANSPOSE(F891:H891),pass_per_van_by_vptype,rt_miles_avg_by_vanpool_type))</f>
        <v/>
      </c>
    </row>
    <row r="892" spans="1:11" x14ac:dyDescent="0.45">
      <c r="A892" s="331" t="s">
        <v>453</v>
      </c>
      <c r="B892" s="331" t="s">
        <v>453</v>
      </c>
      <c r="C892" s="331" t="s">
        <v>453</v>
      </c>
      <c r="D892" s="331" t="s">
        <v>453</v>
      </c>
      <c r="E892" s="331" t="s">
        <v>453</v>
      </c>
      <c r="F892" s="331" t="str" cm="1">
        <f t="array" aca="1" ref="F892" ca="1">IF($B892="","",IFERROR(INDEX(INDIRECT("vd_emp_"&amp;$A892&amp;"_"&amp;F$1&amp;"_tab"),$B892+1,$C892+1)*IF($A892=2020,1,INDEX(INDIRECT("vd_ml_"&amp;$A892&amp;"_"&amp;F$1&amp;"_tab"),$B892+1,$C892+1)),0))</f>
        <v/>
      </c>
      <c r="G892" s="331" t="str" cm="1">
        <f t="array" aca="1" ref="G892" ca="1">IF($B892="","",IFERROR(INDEX(INDIRECT("vd_emp_"&amp;$A892&amp;"_"&amp;G$1&amp;"_tab"),$B892+1,$C892+1)*IF($A892=2020,1,INDEX(INDIRECT("vd_ml_"&amp;$A892&amp;"_"&amp;G$1&amp;"_tab"),$B892+1,$C892+1)),0))</f>
        <v/>
      </c>
      <c r="H892" s="331" t="str" cm="1">
        <f t="array" aca="1" ref="H892" ca="1">IF($B892="","",IFERROR(INDEX(INDIRECT("vd_emp_"&amp;$A892&amp;"_"&amp;H$1&amp;"_tab"),$B892+1,$C892+1)*IF($A892=2020,1,INDEX(INDIRECT("vd_ml_"&amp;$A892&amp;"_"&amp;H$1&amp;"_tab"),$B892+1,$C892+1)),0))</f>
        <v/>
      </c>
      <c r="I892" s="331" t="str">
        <f ca="1"/>
        <v/>
      </c>
      <c r="J892" s="331" t="str" cm="1">
        <f t="array" ref="J892">IF(A892="","",SUMPRODUCT(TRANSPOSE(F892:H892),pass_per_van_by_vptype)*2)</f>
        <v/>
      </c>
      <c r="K892" s="331" t="str" cm="1">
        <f t="array" ref="K892">IF(A892="","",SUMPRODUCT(TRANSPOSE(F892:H892),pass_per_van_by_vptype,rt_miles_avg_by_vanpool_type))</f>
        <v/>
      </c>
    </row>
    <row r="893" spans="1:11" x14ac:dyDescent="0.45">
      <c r="A893" s="331" t="s">
        <v>453</v>
      </c>
      <c r="B893" s="331" t="s">
        <v>453</v>
      </c>
      <c r="C893" s="331" t="s">
        <v>453</v>
      </c>
      <c r="D893" s="331" t="s">
        <v>453</v>
      </c>
      <c r="E893" s="331" t="s">
        <v>453</v>
      </c>
      <c r="F893" s="331" t="str" cm="1">
        <f t="array" aca="1" ref="F893" ca="1">IF($B893="","",IFERROR(INDEX(INDIRECT("vd_emp_"&amp;$A893&amp;"_"&amp;F$1&amp;"_tab"),$B893+1,$C893+1)*IF($A893=2020,1,INDEX(INDIRECT("vd_ml_"&amp;$A893&amp;"_"&amp;F$1&amp;"_tab"),$B893+1,$C893+1)),0))</f>
        <v/>
      </c>
      <c r="G893" s="331" t="str" cm="1">
        <f t="array" aca="1" ref="G893" ca="1">IF($B893="","",IFERROR(INDEX(INDIRECT("vd_emp_"&amp;$A893&amp;"_"&amp;G$1&amp;"_tab"),$B893+1,$C893+1)*IF($A893=2020,1,INDEX(INDIRECT("vd_ml_"&amp;$A893&amp;"_"&amp;G$1&amp;"_tab"),$B893+1,$C893+1)),0))</f>
        <v/>
      </c>
      <c r="H893" s="331" t="str" cm="1">
        <f t="array" aca="1" ref="H893" ca="1">IF($B893="","",IFERROR(INDEX(INDIRECT("vd_emp_"&amp;$A893&amp;"_"&amp;H$1&amp;"_tab"),$B893+1,$C893+1)*IF($A893=2020,1,INDEX(INDIRECT("vd_ml_"&amp;$A893&amp;"_"&amp;H$1&amp;"_tab"),$B893+1,$C893+1)),0))</f>
        <v/>
      </c>
      <c r="I893" s="331" t="str">
        <f ca="1"/>
        <v/>
      </c>
      <c r="J893" s="331" t="str" cm="1">
        <f t="array" ref="J893">IF(A893="","",SUMPRODUCT(TRANSPOSE(F893:H893),pass_per_van_by_vptype)*2)</f>
        <v/>
      </c>
      <c r="K893" s="331" t="str" cm="1">
        <f t="array" ref="K893">IF(A893="","",SUMPRODUCT(TRANSPOSE(F893:H893),pass_per_van_by_vptype,rt_miles_avg_by_vanpool_type))</f>
        <v/>
      </c>
    </row>
    <row r="894" spans="1:11" x14ac:dyDescent="0.45">
      <c r="A894" s="331" t="s">
        <v>453</v>
      </c>
      <c r="B894" s="331" t="s">
        <v>453</v>
      </c>
      <c r="C894" s="331" t="s">
        <v>453</v>
      </c>
      <c r="D894" s="331" t="s">
        <v>453</v>
      </c>
      <c r="E894" s="331" t="s">
        <v>453</v>
      </c>
      <c r="F894" s="331" t="str" cm="1">
        <f t="array" aca="1" ref="F894" ca="1">IF($B894="","",IFERROR(INDEX(INDIRECT("vd_emp_"&amp;$A894&amp;"_"&amp;F$1&amp;"_tab"),$B894+1,$C894+1)*IF($A894=2020,1,INDEX(INDIRECT("vd_ml_"&amp;$A894&amp;"_"&amp;F$1&amp;"_tab"),$B894+1,$C894+1)),0))</f>
        <v/>
      </c>
      <c r="G894" s="331" t="str" cm="1">
        <f t="array" aca="1" ref="G894" ca="1">IF($B894="","",IFERROR(INDEX(INDIRECT("vd_emp_"&amp;$A894&amp;"_"&amp;G$1&amp;"_tab"),$B894+1,$C894+1)*IF($A894=2020,1,INDEX(INDIRECT("vd_ml_"&amp;$A894&amp;"_"&amp;G$1&amp;"_tab"),$B894+1,$C894+1)),0))</f>
        <v/>
      </c>
      <c r="H894" s="331" t="str" cm="1">
        <f t="array" aca="1" ref="H894" ca="1">IF($B894="","",IFERROR(INDEX(INDIRECT("vd_emp_"&amp;$A894&amp;"_"&amp;H$1&amp;"_tab"),$B894+1,$C894+1)*IF($A894=2020,1,INDEX(INDIRECT("vd_ml_"&amp;$A894&amp;"_"&amp;H$1&amp;"_tab"),$B894+1,$C894+1)),0))</f>
        <v/>
      </c>
      <c r="I894" s="331" t="str">
        <f ca="1"/>
        <v/>
      </c>
      <c r="J894" s="331" t="str" cm="1">
        <f t="array" ref="J894">IF(A894="","",SUMPRODUCT(TRANSPOSE(F894:H894),pass_per_van_by_vptype)*2)</f>
        <v/>
      </c>
      <c r="K894" s="331" t="str" cm="1">
        <f t="array" ref="K894">IF(A894="","",SUMPRODUCT(TRANSPOSE(F894:H894),pass_per_van_by_vptype,rt_miles_avg_by_vanpool_type))</f>
        <v/>
      </c>
    </row>
    <row r="895" spans="1:11" x14ac:dyDescent="0.45">
      <c r="A895" s="331" t="s">
        <v>453</v>
      </c>
      <c r="B895" s="331" t="s">
        <v>453</v>
      </c>
      <c r="C895" s="331" t="s">
        <v>453</v>
      </c>
      <c r="D895" s="331" t="s">
        <v>453</v>
      </c>
      <c r="E895" s="331" t="s">
        <v>453</v>
      </c>
      <c r="F895" s="331" t="str" cm="1">
        <f t="array" aca="1" ref="F895" ca="1">IF($B895="","",IFERROR(INDEX(INDIRECT("vd_emp_"&amp;$A895&amp;"_"&amp;F$1&amp;"_tab"),$B895+1,$C895+1)*IF($A895=2020,1,INDEX(INDIRECT("vd_ml_"&amp;$A895&amp;"_"&amp;F$1&amp;"_tab"),$B895+1,$C895+1)),0))</f>
        <v/>
      </c>
      <c r="G895" s="331" t="str" cm="1">
        <f t="array" aca="1" ref="G895" ca="1">IF($B895="","",IFERROR(INDEX(INDIRECT("vd_emp_"&amp;$A895&amp;"_"&amp;G$1&amp;"_tab"),$B895+1,$C895+1)*IF($A895=2020,1,INDEX(INDIRECT("vd_ml_"&amp;$A895&amp;"_"&amp;G$1&amp;"_tab"),$B895+1,$C895+1)),0))</f>
        <v/>
      </c>
      <c r="H895" s="331" t="str" cm="1">
        <f t="array" aca="1" ref="H895" ca="1">IF($B895="","",IFERROR(INDEX(INDIRECT("vd_emp_"&amp;$A895&amp;"_"&amp;H$1&amp;"_tab"),$B895+1,$C895+1)*IF($A895=2020,1,INDEX(INDIRECT("vd_ml_"&amp;$A895&amp;"_"&amp;H$1&amp;"_tab"),$B895+1,$C895+1)),0))</f>
        <v/>
      </c>
      <c r="I895" s="331" t="str">
        <f ca="1"/>
        <v/>
      </c>
      <c r="J895" s="331" t="str" cm="1">
        <f t="array" ref="J895">IF(A895="","",SUMPRODUCT(TRANSPOSE(F895:H895),pass_per_van_by_vptype)*2)</f>
        <v/>
      </c>
      <c r="K895" s="331" t="str" cm="1">
        <f t="array" ref="K895">IF(A895="","",SUMPRODUCT(TRANSPOSE(F895:H895),pass_per_van_by_vptype,rt_miles_avg_by_vanpool_type))</f>
        <v/>
      </c>
    </row>
    <row r="896" spans="1:11" x14ac:dyDescent="0.45">
      <c r="A896" s="331" t="s">
        <v>453</v>
      </c>
      <c r="B896" s="331" t="s">
        <v>453</v>
      </c>
      <c r="C896" s="331" t="s">
        <v>453</v>
      </c>
      <c r="D896" s="331" t="s">
        <v>453</v>
      </c>
      <c r="E896" s="331" t="s">
        <v>453</v>
      </c>
      <c r="F896" s="331" t="str" cm="1">
        <f t="array" aca="1" ref="F896" ca="1">IF($B896="","",IFERROR(INDEX(INDIRECT("vd_emp_"&amp;$A896&amp;"_"&amp;F$1&amp;"_tab"),$B896+1,$C896+1)*IF($A896=2020,1,INDEX(INDIRECT("vd_ml_"&amp;$A896&amp;"_"&amp;F$1&amp;"_tab"),$B896+1,$C896+1)),0))</f>
        <v/>
      </c>
      <c r="G896" s="331" t="str" cm="1">
        <f t="array" aca="1" ref="G896" ca="1">IF($B896="","",IFERROR(INDEX(INDIRECT("vd_emp_"&amp;$A896&amp;"_"&amp;G$1&amp;"_tab"),$B896+1,$C896+1)*IF($A896=2020,1,INDEX(INDIRECT("vd_ml_"&amp;$A896&amp;"_"&amp;G$1&amp;"_tab"),$B896+1,$C896+1)),0))</f>
        <v/>
      </c>
      <c r="H896" s="331" t="str" cm="1">
        <f t="array" aca="1" ref="H896" ca="1">IF($B896="","",IFERROR(INDEX(INDIRECT("vd_emp_"&amp;$A896&amp;"_"&amp;H$1&amp;"_tab"),$B896+1,$C896+1)*IF($A896=2020,1,INDEX(INDIRECT("vd_ml_"&amp;$A896&amp;"_"&amp;H$1&amp;"_tab"),$B896+1,$C896+1)),0))</f>
        <v/>
      </c>
      <c r="I896" s="331" t="str">
        <f ca="1"/>
        <v/>
      </c>
      <c r="J896" s="331" t="str" cm="1">
        <f t="array" ref="J896">IF(A896="","",SUMPRODUCT(TRANSPOSE(F896:H896),pass_per_van_by_vptype)*2)</f>
        <v/>
      </c>
      <c r="K896" s="331" t="str" cm="1">
        <f t="array" ref="K896">IF(A896="","",SUMPRODUCT(TRANSPOSE(F896:H896),pass_per_van_by_vptype,rt_miles_avg_by_vanpool_type))</f>
        <v/>
      </c>
    </row>
    <row r="897" spans="1:11" x14ac:dyDescent="0.45">
      <c r="A897" s="331" t="s">
        <v>453</v>
      </c>
      <c r="B897" s="331" t="s">
        <v>453</v>
      </c>
      <c r="C897" s="331" t="s">
        <v>453</v>
      </c>
      <c r="D897" s="331" t="s">
        <v>453</v>
      </c>
      <c r="E897" s="331" t="s">
        <v>453</v>
      </c>
      <c r="F897" s="331" t="str" cm="1">
        <f t="array" aca="1" ref="F897" ca="1">IF($B897="","",IFERROR(INDEX(INDIRECT("vd_emp_"&amp;$A897&amp;"_"&amp;F$1&amp;"_tab"),$B897+1,$C897+1)*IF($A897=2020,1,INDEX(INDIRECT("vd_ml_"&amp;$A897&amp;"_"&amp;F$1&amp;"_tab"),$B897+1,$C897+1)),0))</f>
        <v/>
      </c>
      <c r="G897" s="331" t="str" cm="1">
        <f t="array" aca="1" ref="G897" ca="1">IF($B897="","",IFERROR(INDEX(INDIRECT("vd_emp_"&amp;$A897&amp;"_"&amp;G$1&amp;"_tab"),$B897+1,$C897+1)*IF($A897=2020,1,INDEX(INDIRECT("vd_ml_"&amp;$A897&amp;"_"&amp;G$1&amp;"_tab"),$B897+1,$C897+1)),0))</f>
        <v/>
      </c>
      <c r="H897" s="331" t="str" cm="1">
        <f t="array" aca="1" ref="H897" ca="1">IF($B897="","",IFERROR(INDEX(INDIRECT("vd_emp_"&amp;$A897&amp;"_"&amp;H$1&amp;"_tab"),$B897+1,$C897+1)*IF($A897=2020,1,INDEX(INDIRECT("vd_ml_"&amp;$A897&amp;"_"&amp;H$1&amp;"_tab"),$B897+1,$C897+1)),0))</f>
        <v/>
      </c>
      <c r="I897" s="331" t="str">
        <f ca="1"/>
        <v/>
      </c>
      <c r="J897" s="331" t="str" cm="1">
        <f t="array" ref="J897">IF(A897="","",SUMPRODUCT(TRANSPOSE(F897:H897),pass_per_van_by_vptype)*2)</f>
        <v/>
      </c>
      <c r="K897" s="331" t="str" cm="1">
        <f t="array" ref="K897">IF(A897="","",SUMPRODUCT(TRANSPOSE(F897:H897),pass_per_van_by_vptype,rt_miles_avg_by_vanpool_type))</f>
        <v/>
      </c>
    </row>
    <row r="898" spans="1:11" x14ac:dyDescent="0.45">
      <c r="A898" s="331" t="s">
        <v>453</v>
      </c>
      <c r="B898" s="331" t="s">
        <v>453</v>
      </c>
      <c r="C898" s="331" t="s">
        <v>453</v>
      </c>
      <c r="D898" s="331" t="s">
        <v>453</v>
      </c>
      <c r="E898" s="331" t="s">
        <v>453</v>
      </c>
      <c r="F898" s="331" t="str" cm="1">
        <f t="array" aca="1" ref="F898" ca="1">IF($B898="","",IFERROR(INDEX(INDIRECT("vd_emp_"&amp;$A898&amp;"_"&amp;F$1&amp;"_tab"),$B898+1,$C898+1)*IF($A898=2020,1,INDEX(INDIRECT("vd_ml_"&amp;$A898&amp;"_"&amp;F$1&amp;"_tab"),$B898+1,$C898+1)),0))</f>
        <v/>
      </c>
      <c r="G898" s="331" t="str" cm="1">
        <f t="array" aca="1" ref="G898" ca="1">IF($B898="","",IFERROR(INDEX(INDIRECT("vd_emp_"&amp;$A898&amp;"_"&amp;G$1&amp;"_tab"),$B898+1,$C898+1)*IF($A898=2020,1,INDEX(INDIRECT("vd_ml_"&amp;$A898&amp;"_"&amp;G$1&amp;"_tab"),$B898+1,$C898+1)),0))</f>
        <v/>
      </c>
      <c r="H898" s="331" t="str" cm="1">
        <f t="array" aca="1" ref="H898" ca="1">IF($B898="","",IFERROR(INDEX(INDIRECT("vd_emp_"&amp;$A898&amp;"_"&amp;H$1&amp;"_tab"),$B898+1,$C898+1)*IF($A898=2020,1,INDEX(INDIRECT("vd_ml_"&amp;$A898&amp;"_"&amp;H$1&amp;"_tab"),$B898+1,$C898+1)),0))</f>
        <v/>
      </c>
      <c r="I898" s="331" t="str">
        <f ca="1"/>
        <v/>
      </c>
      <c r="J898" s="331" t="str" cm="1">
        <f t="array" ref="J898">IF(A898="","",SUMPRODUCT(TRANSPOSE(F898:H898),pass_per_van_by_vptype)*2)</f>
        <v/>
      </c>
      <c r="K898" s="331" t="str" cm="1">
        <f t="array" ref="K898">IF(A898="","",SUMPRODUCT(TRANSPOSE(F898:H898),pass_per_van_by_vptype,rt_miles_avg_by_vanpool_type))</f>
        <v/>
      </c>
    </row>
    <row r="899" spans="1:11" x14ac:dyDescent="0.45">
      <c r="A899" s="331" t="s">
        <v>453</v>
      </c>
      <c r="B899" s="331" t="s">
        <v>453</v>
      </c>
      <c r="C899" s="331" t="s">
        <v>453</v>
      </c>
      <c r="D899" s="331" t="s">
        <v>453</v>
      </c>
      <c r="E899" s="331" t="s">
        <v>453</v>
      </c>
      <c r="F899" s="331" t="str" cm="1">
        <f t="array" aca="1" ref="F899" ca="1">IF($B899="","",IFERROR(INDEX(INDIRECT("vd_emp_"&amp;$A899&amp;"_"&amp;F$1&amp;"_tab"),$B899+1,$C899+1)*IF($A899=2020,1,INDEX(INDIRECT("vd_ml_"&amp;$A899&amp;"_"&amp;F$1&amp;"_tab"),$B899+1,$C899+1)),0))</f>
        <v/>
      </c>
      <c r="G899" s="331" t="str" cm="1">
        <f t="array" aca="1" ref="G899" ca="1">IF($B899="","",IFERROR(INDEX(INDIRECT("vd_emp_"&amp;$A899&amp;"_"&amp;G$1&amp;"_tab"),$B899+1,$C899+1)*IF($A899=2020,1,INDEX(INDIRECT("vd_ml_"&amp;$A899&amp;"_"&amp;G$1&amp;"_tab"),$B899+1,$C899+1)),0))</f>
        <v/>
      </c>
      <c r="H899" s="331" t="str" cm="1">
        <f t="array" aca="1" ref="H899" ca="1">IF($B899="","",IFERROR(INDEX(INDIRECT("vd_emp_"&amp;$A899&amp;"_"&amp;H$1&amp;"_tab"),$B899+1,$C899+1)*IF($A899=2020,1,INDEX(INDIRECT("vd_ml_"&amp;$A899&amp;"_"&amp;H$1&amp;"_tab"),$B899+1,$C899+1)),0))</f>
        <v/>
      </c>
      <c r="I899" s="331" t="str">
        <f ca="1"/>
        <v/>
      </c>
      <c r="J899" s="331" t="str" cm="1">
        <f t="array" ref="J899">IF(A899="","",SUMPRODUCT(TRANSPOSE(F899:H899),pass_per_van_by_vptype)*2)</f>
        <v/>
      </c>
      <c r="K899" s="331" t="str" cm="1">
        <f t="array" ref="K899">IF(A899="","",SUMPRODUCT(TRANSPOSE(F899:H899),pass_per_van_by_vptype,rt_miles_avg_by_vanpool_type))</f>
        <v/>
      </c>
    </row>
    <row r="900" spans="1:11" x14ac:dyDescent="0.45">
      <c r="A900" s="331" t="s">
        <v>453</v>
      </c>
      <c r="B900" s="331" t="s">
        <v>453</v>
      </c>
      <c r="C900" s="331" t="s">
        <v>453</v>
      </c>
      <c r="D900" s="331" t="s">
        <v>453</v>
      </c>
      <c r="E900" s="331" t="s">
        <v>453</v>
      </c>
      <c r="F900" s="331" t="str" cm="1">
        <f t="array" aca="1" ref="F900" ca="1">IF($B900="","",IFERROR(INDEX(INDIRECT("vd_emp_"&amp;$A900&amp;"_"&amp;F$1&amp;"_tab"),$B900+1,$C900+1)*IF($A900=2020,1,INDEX(INDIRECT("vd_ml_"&amp;$A900&amp;"_"&amp;F$1&amp;"_tab"),$B900+1,$C900+1)),0))</f>
        <v/>
      </c>
      <c r="G900" s="331" t="str" cm="1">
        <f t="array" aca="1" ref="G900" ca="1">IF($B900="","",IFERROR(INDEX(INDIRECT("vd_emp_"&amp;$A900&amp;"_"&amp;G$1&amp;"_tab"),$B900+1,$C900+1)*IF($A900=2020,1,INDEX(INDIRECT("vd_ml_"&amp;$A900&amp;"_"&amp;G$1&amp;"_tab"),$B900+1,$C900+1)),0))</f>
        <v/>
      </c>
      <c r="H900" s="331" t="str" cm="1">
        <f t="array" aca="1" ref="H900" ca="1">IF($B900="","",IFERROR(INDEX(INDIRECT("vd_emp_"&amp;$A900&amp;"_"&amp;H$1&amp;"_tab"),$B900+1,$C900+1)*IF($A900=2020,1,INDEX(INDIRECT("vd_ml_"&amp;$A900&amp;"_"&amp;H$1&amp;"_tab"),$B900+1,$C900+1)),0))</f>
        <v/>
      </c>
      <c r="I900" s="331" t="str">
        <f ca="1"/>
        <v/>
      </c>
      <c r="J900" s="331" t="str" cm="1">
        <f t="array" ref="J900">IF(A900="","",SUMPRODUCT(TRANSPOSE(F900:H900),pass_per_van_by_vptype)*2)</f>
        <v/>
      </c>
      <c r="K900" s="331" t="str" cm="1">
        <f t="array" ref="K900">IF(A900="","",SUMPRODUCT(TRANSPOSE(F900:H900),pass_per_van_by_vptype,rt_miles_avg_by_vanpool_type))</f>
        <v/>
      </c>
    </row>
    <row r="901" spans="1:11" x14ac:dyDescent="0.45">
      <c r="A901" s="331" t="s">
        <v>453</v>
      </c>
      <c r="B901" s="331" t="s">
        <v>453</v>
      </c>
      <c r="C901" s="331" t="s">
        <v>453</v>
      </c>
      <c r="D901" s="331" t="s">
        <v>453</v>
      </c>
      <c r="E901" s="331" t="s">
        <v>453</v>
      </c>
      <c r="F901" s="331" t="str" cm="1">
        <f t="array" aca="1" ref="F901" ca="1">IF($B901="","",IFERROR(INDEX(INDIRECT("vd_emp_"&amp;$A901&amp;"_"&amp;F$1&amp;"_tab"),$B901+1,$C901+1)*IF($A901=2020,1,INDEX(INDIRECT("vd_ml_"&amp;$A901&amp;"_"&amp;F$1&amp;"_tab"),$B901+1,$C901+1)),0))</f>
        <v/>
      </c>
      <c r="G901" s="331" t="str" cm="1">
        <f t="array" aca="1" ref="G901" ca="1">IF($B901="","",IFERROR(INDEX(INDIRECT("vd_emp_"&amp;$A901&amp;"_"&amp;G$1&amp;"_tab"),$B901+1,$C901+1)*IF($A901=2020,1,INDEX(INDIRECT("vd_ml_"&amp;$A901&amp;"_"&amp;G$1&amp;"_tab"),$B901+1,$C901+1)),0))</f>
        <v/>
      </c>
      <c r="H901" s="331" t="str" cm="1">
        <f t="array" aca="1" ref="H901" ca="1">IF($B901="","",IFERROR(INDEX(INDIRECT("vd_emp_"&amp;$A901&amp;"_"&amp;H$1&amp;"_tab"),$B901+1,$C901+1)*IF($A901=2020,1,INDEX(INDIRECT("vd_ml_"&amp;$A901&amp;"_"&amp;H$1&amp;"_tab"),$B901+1,$C901+1)),0))</f>
        <v/>
      </c>
      <c r="I901" s="331" t="str">
        <f ca="1"/>
        <v/>
      </c>
      <c r="J901" s="331" t="str" cm="1">
        <f t="array" ref="J901">IF(A901="","",SUMPRODUCT(TRANSPOSE(F901:H901),pass_per_van_by_vptype)*2)</f>
        <v/>
      </c>
      <c r="K901" s="331" t="str" cm="1">
        <f t="array" ref="K901">IF(A901="","",SUMPRODUCT(TRANSPOSE(F901:H901),pass_per_van_by_vptype,rt_miles_avg_by_vanpool_type))</f>
        <v/>
      </c>
    </row>
    <row r="902" spans="1:11" x14ac:dyDescent="0.45">
      <c r="A902" s="331" t="s">
        <v>453</v>
      </c>
      <c r="B902" s="331" t="s">
        <v>453</v>
      </c>
      <c r="C902" s="331" t="s">
        <v>453</v>
      </c>
      <c r="D902" s="331" t="s">
        <v>453</v>
      </c>
      <c r="E902" s="331" t="s">
        <v>453</v>
      </c>
      <c r="F902" s="331" t="str" cm="1">
        <f t="array" aca="1" ref="F902" ca="1">IF($B902="","",IFERROR(INDEX(INDIRECT("vd_emp_"&amp;$A902&amp;"_"&amp;F$1&amp;"_tab"),$B902+1,$C902+1)*IF($A902=2020,1,INDEX(INDIRECT("vd_ml_"&amp;$A902&amp;"_"&amp;F$1&amp;"_tab"),$B902+1,$C902+1)),0))</f>
        <v/>
      </c>
      <c r="G902" s="331" t="str" cm="1">
        <f t="array" aca="1" ref="G902" ca="1">IF($B902="","",IFERROR(INDEX(INDIRECT("vd_emp_"&amp;$A902&amp;"_"&amp;G$1&amp;"_tab"),$B902+1,$C902+1)*IF($A902=2020,1,INDEX(INDIRECT("vd_ml_"&amp;$A902&amp;"_"&amp;G$1&amp;"_tab"),$B902+1,$C902+1)),0))</f>
        <v/>
      </c>
      <c r="H902" s="331" t="str" cm="1">
        <f t="array" aca="1" ref="H902" ca="1">IF($B902="","",IFERROR(INDEX(INDIRECT("vd_emp_"&amp;$A902&amp;"_"&amp;H$1&amp;"_tab"),$B902+1,$C902+1)*IF($A902=2020,1,INDEX(INDIRECT("vd_ml_"&amp;$A902&amp;"_"&amp;H$1&amp;"_tab"),$B902+1,$C902+1)),0))</f>
        <v/>
      </c>
      <c r="I902" s="331" t="str">
        <f ca="1"/>
        <v/>
      </c>
      <c r="J902" s="331" t="str" cm="1">
        <f t="array" ref="J902">IF(A902="","",SUMPRODUCT(TRANSPOSE(F902:H902),pass_per_van_by_vptype)*2)</f>
        <v/>
      </c>
      <c r="K902" s="331" t="str" cm="1">
        <f t="array" ref="K902">IF(A902="","",SUMPRODUCT(TRANSPOSE(F902:H902),pass_per_van_by_vptype,rt_miles_avg_by_vanpool_type))</f>
        <v/>
      </c>
    </row>
    <row r="903" spans="1:11" x14ac:dyDescent="0.45">
      <c r="A903" s="331" t="s">
        <v>453</v>
      </c>
      <c r="B903" s="331" t="s">
        <v>453</v>
      </c>
      <c r="C903" s="331" t="s">
        <v>453</v>
      </c>
      <c r="D903" s="331" t="s">
        <v>453</v>
      </c>
      <c r="E903" s="331" t="s">
        <v>453</v>
      </c>
      <c r="F903" s="331" t="str" cm="1">
        <f t="array" aca="1" ref="F903" ca="1">IF($B903="","",IFERROR(INDEX(INDIRECT("vd_emp_"&amp;$A903&amp;"_"&amp;F$1&amp;"_tab"),$B903+1,$C903+1)*IF($A903=2020,1,INDEX(INDIRECT("vd_ml_"&amp;$A903&amp;"_"&amp;F$1&amp;"_tab"),$B903+1,$C903+1)),0))</f>
        <v/>
      </c>
      <c r="G903" s="331" t="str" cm="1">
        <f t="array" aca="1" ref="G903" ca="1">IF($B903="","",IFERROR(INDEX(INDIRECT("vd_emp_"&amp;$A903&amp;"_"&amp;G$1&amp;"_tab"),$B903+1,$C903+1)*IF($A903=2020,1,INDEX(INDIRECT("vd_ml_"&amp;$A903&amp;"_"&amp;G$1&amp;"_tab"),$B903+1,$C903+1)),0))</f>
        <v/>
      </c>
      <c r="H903" s="331" t="str" cm="1">
        <f t="array" aca="1" ref="H903" ca="1">IF($B903="","",IFERROR(INDEX(INDIRECT("vd_emp_"&amp;$A903&amp;"_"&amp;H$1&amp;"_tab"),$B903+1,$C903+1)*IF($A903=2020,1,INDEX(INDIRECT("vd_ml_"&amp;$A903&amp;"_"&amp;H$1&amp;"_tab"),$B903+1,$C903+1)),0))</f>
        <v/>
      </c>
      <c r="I903" s="331" t="str">
        <f ca="1"/>
        <v/>
      </c>
      <c r="J903" s="331" t="str" cm="1">
        <f t="array" ref="J903">IF(A903="","",SUMPRODUCT(TRANSPOSE(F903:H903),pass_per_van_by_vptype)*2)</f>
        <v/>
      </c>
      <c r="K903" s="331" t="str" cm="1">
        <f t="array" ref="K903">IF(A903="","",SUMPRODUCT(TRANSPOSE(F903:H903),pass_per_van_by_vptype,rt_miles_avg_by_vanpool_type))</f>
        <v/>
      </c>
    </row>
    <row r="904" spans="1:11" x14ac:dyDescent="0.45">
      <c r="A904" s="331" t="s">
        <v>453</v>
      </c>
      <c r="B904" s="331" t="s">
        <v>453</v>
      </c>
      <c r="C904" s="331" t="s">
        <v>453</v>
      </c>
      <c r="D904" s="331" t="s">
        <v>453</v>
      </c>
      <c r="E904" s="331" t="s">
        <v>453</v>
      </c>
      <c r="F904" s="331" t="str" cm="1">
        <f t="array" aca="1" ref="F904" ca="1">IF($B904="","",IFERROR(INDEX(INDIRECT("vd_emp_"&amp;$A904&amp;"_"&amp;F$1&amp;"_tab"),$B904+1,$C904+1)*IF($A904=2020,1,INDEX(INDIRECT("vd_ml_"&amp;$A904&amp;"_"&amp;F$1&amp;"_tab"),$B904+1,$C904+1)),0))</f>
        <v/>
      </c>
      <c r="G904" s="331" t="str" cm="1">
        <f t="array" aca="1" ref="G904" ca="1">IF($B904="","",IFERROR(INDEX(INDIRECT("vd_emp_"&amp;$A904&amp;"_"&amp;G$1&amp;"_tab"),$B904+1,$C904+1)*IF($A904=2020,1,INDEX(INDIRECT("vd_ml_"&amp;$A904&amp;"_"&amp;G$1&amp;"_tab"),$B904+1,$C904+1)),0))</f>
        <v/>
      </c>
      <c r="H904" s="331" t="str" cm="1">
        <f t="array" aca="1" ref="H904" ca="1">IF($B904="","",IFERROR(INDEX(INDIRECT("vd_emp_"&amp;$A904&amp;"_"&amp;H$1&amp;"_tab"),$B904+1,$C904+1)*IF($A904=2020,1,INDEX(INDIRECT("vd_ml_"&amp;$A904&amp;"_"&amp;H$1&amp;"_tab"),$B904+1,$C904+1)),0))</f>
        <v/>
      </c>
      <c r="I904" s="331" t="str">
        <f ca="1"/>
        <v/>
      </c>
      <c r="J904" s="331" t="str" cm="1">
        <f t="array" ref="J904">IF(A904="","",SUMPRODUCT(TRANSPOSE(F904:H904),pass_per_van_by_vptype)*2)</f>
        <v/>
      </c>
      <c r="K904" s="331" t="str" cm="1">
        <f t="array" ref="K904">IF(A904="","",SUMPRODUCT(TRANSPOSE(F904:H904),pass_per_van_by_vptype,rt_miles_avg_by_vanpool_type))</f>
        <v/>
      </c>
    </row>
    <row r="905" spans="1:11" x14ac:dyDescent="0.45">
      <c r="A905" s="331" t="s">
        <v>453</v>
      </c>
      <c r="B905" s="331" t="s">
        <v>453</v>
      </c>
      <c r="C905" s="331" t="s">
        <v>453</v>
      </c>
      <c r="D905" s="331" t="s">
        <v>453</v>
      </c>
      <c r="E905" s="331" t="s">
        <v>453</v>
      </c>
      <c r="F905" s="331" t="str" cm="1">
        <f t="array" aca="1" ref="F905" ca="1">IF($B905="","",IFERROR(INDEX(INDIRECT("vd_emp_"&amp;$A905&amp;"_"&amp;F$1&amp;"_tab"),$B905+1,$C905+1)*IF($A905=2020,1,INDEX(INDIRECT("vd_ml_"&amp;$A905&amp;"_"&amp;F$1&amp;"_tab"),$B905+1,$C905+1)),0))</f>
        <v/>
      </c>
      <c r="G905" s="331" t="str" cm="1">
        <f t="array" aca="1" ref="G905" ca="1">IF($B905="","",IFERROR(INDEX(INDIRECT("vd_emp_"&amp;$A905&amp;"_"&amp;G$1&amp;"_tab"),$B905+1,$C905+1)*IF($A905=2020,1,INDEX(INDIRECT("vd_ml_"&amp;$A905&amp;"_"&amp;G$1&amp;"_tab"),$B905+1,$C905+1)),0))</f>
        <v/>
      </c>
      <c r="H905" s="331" t="str" cm="1">
        <f t="array" aca="1" ref="H905" ca="1">IF($B905="","",IFERROR(INDEX(INDIRECT("vd_emp_"&amp;$A905&amp;"_"&amp;H$1&amp;"_tab"),$B905+1,$C905+1)*IF($A905=2020,1,INDEX(INDIRECT("vd_ml_"&amp;$A905&amp;"_"&amp;H$1&amp;"_tab"),$B905+1,$C905+1)),0))</f>
        <v/>
      </c>
      <c r="I905" s="331" t="str">
        <f ca="1"/>
        <v/>
      </c>
      <c r="J905" s="331" t="str" cm="1">
        <f t="array" ref="J905">IF(A905="","",SUMPRODUCT(TRANSPOSE(F905:H905),pass_per_van_by_vptype)*2)</f>
        <v/>
      </c>
      <c r="K905" s="331" t="str" cm="1">
        <f t="array" ref="K905">IF(A905="","",SUMPRODUCT(TRANSPOSE(F905:H905),pass_per_van_by_vptype,rt_miles_avg_by_vanpool_type))</f>
        <v/>
      </c>
    </row>
    <row r="906" spans="1:11" x14ac:dyDescent="0.45">
      <c r="A906" s="331" t="s">
        <v>453</v>
      </c>
      <c r="B906" s="331" t="s">
        <v>453</v>
      </c>
      <c r="C906" s="331" t="s">
        <v>453</v>
      </c>
      <c r="D906" s="331" t="s">
        <v>453</v>
      </c>
      <c r="E906" s="331" t="s">
        <v>453</v>
      </c>
      <c r="F906" s="331" t="str" cm="1">
        <f t="array" aca="1" ref="F906" ca="1">IF($B906="","",IFERROR(INDEX(INDIRECT("vd_emp_"&amp;$A906&amp;"_"&amp;F$1&amp;"_tab"),$B906+1,$C906+1)*IF($A906=2020,1,INDEX(INDIRECT("vd_ml_"&amp;$A906&amp;"_"&amp;F$1&amp;"_tab"),$B906+1,$C906+1)),0))</f>
        <v/>
      </c>
      <c r="G906" s="331" t="str" cm="1">
        <f t="array" aca="1" ref="G906" ca="1">IF($B906="","",IFERROR(INDEX(INDIRECT("vd_emp_"&amp;$A906&amp;"_"&amp;G$1&amp;"_tab"),$B906+1,$C906+1)*IF($A906=2020,1,INDEX(INDIRECT("vd_ml_"&amp;$A906&amp;"_"&amp;G$1&amp;"_tab"),$B906+1,$C906+1)),0))</f>
        <v/>
      </c>
      <c r="H906" s="331" t="str" cm="1">
        <f t="array" aca="1" ref="H906" ca="1">IF($B906="","",IFERROR(INDEX(INDIRECT("vd_emp_"&amp;$A906&amp;"_"&amp;H$1&amp;"_tab"),$B906+1,$C906+1)*IF($A906=2020,1,INDEX(INDIRECT("vd_ml_"&amp;$A906&amp;"_"&amp;H$1&amp;"_tab"),$B906+1,$C906+1)),0))</f>
        <v/>
      </c>
      <c r="I906" s="331" t="str">
        <f ca="1"/>
        <v/>
      </c>
      <c r="J906" s="331" t="str" cm="1">
        <f t="array" ref="J906">IF(A906="","",SUMPRODUCT(TRANSPOSE(F906:H906),pass_per_van_by_vptype)*2)</f>
        <v/>
      </c>
      <c r="K906" s="331" t="str" cm="1">
        <f t="array" ref="K906">IF(A906="","",SUMPRODUCT(TRANSPOSE(F906:H906),pass_per_van_by_vptype,rt_miles_avg_by_vanpool_type))</f>
        <v/>
      </c>
    </row>
    <row r="907" spans="1:11" x14ac:dyDescent="0.45">
      <c r="A907" s="331" t="s">
        <v>453</v>
      </c>
      <c r="B907" s="331" t="s">
        <v>453</v>
      </c>
      <c r="C907" s="331" t="s">
        <v>453</v>
      </c>
      <c r="D907" s="331" t="s">
        <v>453</v>
      </c>
      <c r="E907" s="331" t="s">
        <v>453</v>
      </c>
      <c r="F907" s="331" t="str" cm="1">
        <f t="array" aca="1" ref="F907" ca="1">IF($B907="","",IFERROR(INDEX(INDIRECT("vd_emp_"&amp;$A907&amp;"_"&amp;F$1&amp;"_tab"),$B907+1,$C907+1)*IF($A907=2020,1,INDEX(INDIRECT("vd_ml_"&amp;$A907&amp;"_"&amp;F$1&amp;"_tab"),$B907+1,$C907+1)),0))</f>
        <v/>
      </c>
      <c r="G907" s="331" t="str" cm="1">
        <f t="array" aca="1" ref="G907" ca="1">IF($B907="","",IFERROR(INDEX(INDIRECT("vd_emp_"&amp;$A907&amp;"_"&amp;G$1&amp;"_tab"),$B907+1,$C907+1)*IF($A907=2020,1,INDEX(INDIRECT("vd_ml_"&amp;$A907&amp;"_"&amp;G$1&amp;"_tab"),$B907+1,$C907+1)),0))</f>
        <v/>
      </c>
      <c r="H907" s="331" t="str" cm="1">
        <f t="array" aca="1" ref="H907" ca="1">IF($B907="","",IFERROR(INDEX(INDIRECT("vd_emp_"&amp;$A907&amp;"_"&amp;H$1&amp;"_tab"),$B907+1,$C907+1)*IF($A907=2020,1,INDEX(INDIRECT("vd_ml_"&amp;$A907&amp;"_"&amp;H$1&amp;"_tab"),$B907+1,$C907+1)),0))</f>
        <v/>
      </c>
      <c r="I907" s="331" t="str">
        <f ca="1"/>
        <v/>
      </c>
      <c r="J907" s="331" t="str" cm="1">
        <f t="array" ref="J907">IF(A907="","",SUMPRODUCT(TRANSPOSE(F907:H907),pass_per_van_by_vptype)*2)</f>
        <v/>
      </c>
      <c r="K907" s="331" t="str" cm="1">
        <f t="array" ref="K907">IF(A907="","",SUMPRODUCT(TRANSPOSE(F907:H907),pass_per_van_by_vptype,rt_miles_avg_by_vanpool_type))</f>
        <v/>
      </c>
    </row>
    <row r="908" spans="1:11" x14ac:dyDescent="0.45">
      <c r="A908" s="331" t="s">
        <v>453</v>
      </c>
      <c r="B908" s="331" t="s">
        <v>453</v>
      </c>
      <c r="C908" s="331" t="s">
        <v>453</v>
      </c>
      <c r="D908" s="331" t="s">
        <v>453</v>
      </c>
      <c r="E908" s="331" t="s">
        <v>453</v>
      </c>
      <c r="F908" s="331" t="str" cm="1">
        <f t="array" aca="1" ref="F908" ca="1">IF($B908="","",IFERROR(INDEX(INDIRECT("vd_emp_"&amp;$A908&amp;"_"&amp;F$1&amp;"_tab"),$B908+1,$C908+1)*IF($A908=2020,1,INDEX(INDIRECT("vd_ml_"&amp;$A908&amp;"_"&amp;F$1&amp;"_tab"),$B908+1,$C908+1)),0))</f>
        <v/>
      </c>
      <c r="G908" s="331" t="str" cm="1">
        <f t="array" aca="1" ref="G908" ca="1">IF($B908="","",IFERROR(INDEX(INDIRECT("vd_emp_"&amp;$A908&amp;"_"&amp;G$1&amp;"_tab"),$B908+1,$C908+1)*IF($A908=2020,1,INDEX(INDIRECT("vd_ml_"&amp;$A908&amp;"_"&amp;G$1&amp;"_tab"),$B908+1,$C908+1)),0))</f>
        <v/>
      </c>
      <c r="H908" s="331" t="str" cm="1">
        <f t="array" aca="1" ref="H908" ca="1">IF($B908="","",IFERROR(INDEX(INDIRECT("vd_emp_"&amp;$A908&amp;"_"&amp;H$1&amp;"_tab"),$B908+1,$C908+1)*IF($A908=2020,1,INDEX(INDIRECT("vd_ml_"&amp;$A908&amp;"_"&amp;H$1&amp;"_tab"),$B908+1,$C908+1)),0))</f>
        <v/>
      </c>
      <c r="I908" s="331" t="str">
        <f ca="1"/>
        <v/>
      </c>
      <c r="J908" s="331" t="str" cm="1">
        <f t="array" ref="J908">IF(A908="","",SUMPRODUCT(TRANSPOSE(F908:H908),pass_per_van_by_vptype)*2)</f>
        <v/>
      </c>
      <c r="K908" s="331" t="str" cm="1">
        <f t="array" ref="K908">IF(A908="","",SUMPRODUCT(TRANSPOSE(F908:H908),pass_per_van_by_vptype,rt_miles_avg_by_vanpool_type))</f>
        <v/>
      </c>
    </row>
    <row r="909" spans="1:11" x14ac:dyDescent="0.45">
      <c r="A909" s="331" t="s">
        <v>453</v>
      </c>
      <c r="B909" s="331" t="s">
        <v>453</v>
      </c>
      <c r="C909" s="331" t="s">
        <v>453</v>
      </c>
      <c r="D909" s="331" t="s">
        <v>453</v>
      </c>
      <c r="E909" s="331" t="s">
        <v>453</v>
      </c>
      <c r="F909" s="331" t="str" cm="1">
        <f t="array" aca="1" ref="F909" ca="1">IF($B909="","",IFERROR(INDEX(INDIRECT("vd_emp_"&amp;$A909&amp;"_"&amp;F$1&amp;"_tab"),$B909+1,$C909+1)*IF($A909=2020,1,INDEX(INDIRECT("vd_ml_"&amp;$A909&amp;"_"&amp;F$1&amp;"_tab"),$B909+1,$C909+1)),0))</f>
        <v/>
      </c>
      <c r="G909" s="331" t="str" cm="1">
        <f t="array" aca="1" ref="G909" ca="1">IF($B909="","",IFERROR(INDEX(INDIRECT("vd_emp_"&amp;$A909&amp;"_"&amp;G$1&amp;"_tab"),$B909+1,$C909+1)*IF($A909=2020,1,INDEX(INDIRECT("vd_ml_"&amp;$A909&amp;"_"&amp;G$1&amp;"_tab"),$B909+1,$C909+1)),0))</f>
        <v/>
      </c>
      <c r="H909" s="331" t="str" cm="1">
        <f t="array" aca="1" ref="H909" ca="1">IF($B909="","",IFERROR(INDEX(INDIRECT("vd_emp_"&amp;$A909&amp;"_"&amp;H$1&amp;"_tab"),$B909+1,$C909+1)*IF($A909=2020,1,INDEX(INDIRECT("vd_ml_"&amp;$A909&amp;"_"&amp;H$1&amp;"_tab"),$B909+1,$C909+1)),0))</f>
        <v/>
      </c>
      <c r="I909" s="331" t="str">
        <f ca="1"/>
        <v/>
      </c>
      <c r="J909" s="331" t="str" cm="1">
        <f t="array" ref="J909">IF(A909="","",SUMPRODUCT(TRANSPOSE(F909:H909),pass_per_van_by_vptype)*2)</f>
        <v/>
      </c>
      <c r="K909" s="331" t="str" cm="1">
        <f t="array" ref="K909">IF(A909="","",SUMPRODUCT(TRANSPOSE(F909:H909),pass_per_van_by_vptype,rt_miles_avg_by_vanpool_type))</f>
        <v/>
      </c>
    </row>
    <row r="910" spans="1:11" x14ac:dyDescent="0.45">
      <c r="A910" s="331" t="s">
        <v>453</v>
      </c>
      <c r="B910" s="331" t="s">
        <v>453</v>
      </c>
      <c r="C910" s="331" t="s">
        <v>453</v>
      </c>
      <c r="D910" s="331" t="s">
        <v>453</v>
      </c>
      <c r="E910" s="331" t="s">
        <v>453</v>
      </c>
      <c r="F910" s="331" t="str" cm="1">
        <f t="array" aca="1" ref="F910" ca="1">IF($B910="","",IFERROR(INDEX(INDIRECT("vd_emp_"&amp;$A910&amp;"_"&amp;F$1&amp;"_tab"),$B910+1,$C910+1)*IF($A910=2020,1,INDEX(INDIRECT("vd_ml_"&amp;$A910&amp;"_"&amp;F$1&amp;"_tab"),$B910+1,$C910+1)),0))</f>
        <v/>
      </c>
      <c r="G910" s="331" t="str" cm="1">
        <f t="array" aca="1" ref="G910" ca="1">IF($B910="","",IFERROR(INDEX(INDIRECT("vd_emp_"&amp;$A910&amp;"_"&amp;G$1&amp;"_tab"),$B910+1,$C910+1)*IF($A910=2020,1,INDEX(INDIRECT("vd_ml_"&amp;$A910&amp;"_"&amp;G$1&amp;"_tab"),$B910+1,$C910+1)),0))</f>
        <v/>
      </c>
      <c r="H910" s="331" t="str" cm="1">
        <f t="array" aca="1" ref="H910" ca="1">IF($B910="","",IFERROR(INDEX(INDIRECT("vd_emp_"&amp;$A910&amp;"_"&amp;H$1&amp;"_tab"),$B910+1,$C910+1)*IF($A910=2020,1,INDEX(INDIRECT("vd_ml_"&amp;$A910&amp;"_"&amp;H$1&amp;"_tab"),$B910+1,$C910+1)),0))</f>
        <v/>
      </c>
      <c r="I910" s="331" t="str">
        <f ca="1"/>
        <v/>
      </c>
      <c r="J910" s="331" t="str" cm="1">
        <f t="array" ref="J910">IF(A910="","",SUMPRODUCT(TRANSPOSE(F910:H910),pass_per_van_by_vptype)*2)</f>
        <v/>
      </c>
      <c r="K910" s="331" t="str" cm="1">
        <f t="array" ref="K910">IF(A910="","",SUMPRODUCT(TRANSPOSE(F910:H910),pass_per_van_by_vptype,rt_miles_avg_by_vanpool_type))</f>
        <v/>
      </c>
    </row>
    <row r="911" spans="1:11" x14ac:dyDescent="0.45">
      <c r="A911" s="331" t="s">
        <v>453</v>
      </c>
      <c r="B911" s="331" t="s">
        <v>453</v>
      </c>
      <c r="C911" s="331" t="s">
        <v>453</v>
      </c>
      <c r="D911" s="331" t="s">
        <v>453</v>
      </c>
      <c r="E911" s="331" t="s">
        <v>453</v>
      </c>
      <c r="F911" s="331" t="str" cm="1">
        <f t="array" aca="1" ref="F911" ca="1">IF($B911="","",IFERROR(INDEX(INDIRECT("vd_emp_"&amp;$A911&amp;"_"&amp;F$1&amp;"_tab"),$B911+1,$C911+1)*IF($A911=2020,1,INDEX(INDIRECT("vd_ml_"&amp;$A911&amp;"_"&amp;F$1&amp;"_tab"),$B911+1,$C911+1)),0))</f>
        <v/>
      </c>
      <c r="G911" s="331" t="str" cm="1">
        <f t="array" aca="1" ref="G911" ca="1">IF($B911="","",IFERROR(INDEX(INDIRECT("vd_emp_"&amp;$A911&amp;"_"&amp;G$1&amp;"_tab"),$B911+1,$C911+1)*IF($A911=2020,1,INDEX(INDIRECT("vd_ml_"&amp;$A911&amp;"_"&amp;G$1&amp;"_tab"),$B911+1,$C911+1)),0))</f>
        <v/>
      </c>
      <c r="H911" s="331" t="str" cm="1">
        <f t="array" aca="1" ref="H911" ca="1">IF($B911="","",IFERROR(INDEX(INDIRECT("vd_emp_"&amp;$A911&amp;"_"&amp;H$1&amp;"_tab"),$B911+1,$C911+1)*IF($A911=2020,1,INDEX(INDIRECT("vd_ml_"&amp;$A911&amp;"_"&amp;H$1&amp;"_tab"),$B911+1,$C911+1)),0))</f>
        <v/>
      </c>
      <c r="I911" s="331" t="str">
        <f ca="1"/>
        <v/>
      </c>
      <c r="J911" s="331" t="str" cm="1">
        <f t="array" ref="J911">IF(A911="","",SUMPRODUCT(TRANSPOSE(F911:H911),pass_per_van_by_vptype)*2)</f>
        <v/>
      </c>
      <c r="K911" s="331" t="str" cm="1">
        <f t="array" ref="K911">IF(A911="","",SUMPRODUCT(TRANSPOSE(F911:H911),pass_per_van_by_vptype,rt_miles_avg_by_vanpool_type))</f>
        <v/>
      </c>
    </row>
    <row r="912" spans="1:11" x14ac:dyDescent="0.45">
      <c r="A912" s="331" t="s">
        <v>453</v>
      </c>
      <c r="B912" s="331" t="s">
        <v>453</v>
      </c>
      <c r="C912" s="331" t="s">
        <v>453</v>
      </c>
      <c r="D912" s="331" t="s">
        <v>453</v>
      </c>
      <c r="E912" s="331" t="s">
        <v>453</v>
      </c>
      <c r="F912" s="331" t="str" cm="1">
        <f t="array" aca="1" ref="F912" ca="1">IF($B912="","",IFERROR(INDEX(INDIRECT("vd_emp_"&amp;$A912&amp;"_"&amp;F$1&amp;"_tab"),$B912+1,$C912+1)*IF($A912=2020,1,INDEX(INDIRECT("vd_ml_"&amp;$A912&amp;"_"&amp;F$1&amp;"_tab"),$B912+1,$C912+1)),0))</f>
        <v/>
      </c>
      <c r="G912" s="331" t="str" cm="1">
        <f t="array" aca="1" ref="G912" ca="1">IF($B912="","",IFERROR(INDEX(INDIRECT("vd_emp_"&amp;$A912&amp;"_"&amp;G$1&amp;"_tab"),$B912+1,$C912+1)*IF($A912=2020,1,INDEX(INDIRECT("vd_ml_"&amp;$A912&amp;"_"&amp;G$1&amp;"_tab"),$B912+1,$C912+1)),0))</f>
        <v/>
      </c>
      <c r="H912" s="331" t="str" cm="1">
        <f t="array" aca="1" ref="H912" ca="1">IF($B912="","",IFERROR(INDEX(INDIRECT("vd_emp_"&amp;$A912&amp;"_"&amp;H$1&amp;"_tab"),$B912+1,$C912+1)*IF($A912=2020,1,INDEX(INDIRECT("vd_ml_"&amp;$A912&amp;"_"&amp;H$1&amp;"_tab"),$B912+1,$C912+1)),0))</f>
        <v/>
      </c>
      <c r="I912" s="331" t="str">
        <f ca="1"/>
        <v/>
      </c>
      <c r="J912" s="331" t="str" cm="1">
        <f t="array" ref="J912">IF(A912="","",SUMPRODUCT(TRANSPOSE(F912:H912),pass_per_van_by_vptype)*2)</f>
        <v/>
      </c>
      <c r="K912" s="331" t="str" cm="1">
        <f t="array" ref="K912">IF(A912="","",SUMPRODUCT(TRANSPOSE(F912:H912),pass_per_van_by_vptype,rt_miles_avg_by_vanpool_type))</f>
        <v/>
      </c>
    </row>
    <row r="913" spans="1:11" x14ac:dyDescent="0.45">
      <c r="A913" s="331" t="s">
        <v>453</v>
      </c>
      <c r="B913" s="331" t="s">
        <v>453</v>
      </c>
      <c r="C913" s="331" t="s">
        <v>453</v>
      </c>
      <c r="D913" s="331" t="s">
        <v>453</v>
      </c>
      <c r="E913" s="331" t="s">
        <v>453</v>
      </c>
      <c r="F913" s="331" t="str" cm="1">
        <f t="array" aca="1" ref="F913" ca="1">IF($B913="","",IFERROR(INDEX(INDIRECT("vd_emp_"&amp;$A913&amp;"_"&amp;F$1&amp;"_tab"),$B913+1,$C913+1)*IF($A913=2020,1,INDEX(INDIRECT("vd_ml_"&amp;$A913&amp;"_"&amp;F$1&amp;"_tab"),$B913+1,$C913+1)),0))</f>
        <v/>
      </c>
      <c r="G913" s="331" t="str" cm="1">
        <f t="array" aca="1" ref="G913" ca="1">IF($B913="","",IFERROR(INDEX(INDIRECT("vd_emp_"&amp;$A913&amp;"_"&amp;G$1&amp;"_tab"),$B913+1,$C913+1)*IF($A913=2020,1,INDEX(INDIRECT("vd_ml_"&amp;$A913&amp;"_"&amp;G$1&amp;"_tab"),$B913+1,$C913+1)),0))</f>
        <v/>
      </c>
      <c r="H913" s="331" t="str" cm="1">
        <f t="array" aca="1" ref="H913" ca="1">IF($B913="","",IFERROR(INDEX(INDIRECT("vd_emp_"&amp;$A913&amp;"_"&amp;H$1&amp;"_tab"),$B913+1,$C913+1)*IF($A913=2020,1,INDEX(INDIRECT("vd_ml_"&amp;$A913&amp;"_"&amp;H$1&amp;"_tab"),$B913+1,$C913+1)),0))</f>
        <v/>
      </c>
      <c r="I913" s="331" t="str">
        <f ca="1"/>
        <v/>
      </c>
      <c r="J913" s="331" t="str" cm="1">
        <f t="array" ref="J913">IF(A913="","",SUMPRODUCT(TRANSPOSE(F913:H913),pass_per_van_by_vptype)*2)</f>
        <v/>
      </c>
      <c r="K913" s="331" t="str" cm="1">
        <f t="array" ref="K913">IF(A913="","",SUMPRODUCT(TRANSPOSE(F913:H913),pass_per_van_by_vptype,rt_miles_avg_by_vanpool_type))</f>
        <v/>
      </c>
    </row>
    <row r="914" spans="1:11" x14ac:dyDescent="0.45">
      <c r="A914" s="331" t="s">
        <v>453</v>
      </c>
      <c r="B914" s="331" t="s">
        <v>453</v>
      </c>
      <c r="C914" s="331" t="s">
        <v>453</v>
      </c>
      <c r="D914" s="331" t="s">
        <v>453</v>
      </c>
      <c r="E914" s="331" t="s">
        <v>453</v>
      </c>
      <c r="F914" s="331" t="str" cm="1">
        <f t="array" aca="1" ref="F914" ca="1">IF($B914="","",IFERROR(INDEX(INDIRECT("vd_emp_"&amp;$A914&amp;"_"&amp;F$1&amp;"_tab"),$B914+1,$C914+1)*IF($A914=2020,1,INDEX(INDIRECT("vd_ml_"&amp;$A914&amp;"_"&amp;F$1&amp;"_tab"),$B914+1,$C914+1)),0))</f>
        <v/>
      </c>
      <c r="G914" s="331" t="str" cm="1">
        <f t="array" aca="1" ref="G914" ca="1">IF($B914="","",IFERROR(INDEX(INDIRECT("vd_emp_"&amp;$A914&amp;"_"&amp;G$1&amp;"_tab"),$B914+1,$C914+1)*IF($A914=2020,1,INDEX(INDIRECT("vd_ml_"&amp;$A914&amp;"_"&amp;G$1&amp;"_tab"),$B914+1,$C914+1)),0))</f>
        <v/>
      </c>
      <c r="H914" s="331" t="str" cm="1">
        <f t="array" aca="1" ref="H914" ca="1">IF($B914="","",IFERROR(INDEX(INDIRECT("vd_emp_"&amp;$A914&amp;"_"&amp;H$1&amp;"_tab"),$B914+1,$C914+1)*IF($A914=2020,1,INDEX(INDIRECT("vd_ml_"&amp;$A914&amp;"_"&amp;H$1&amp;"_tab"),$B914+1,$C914+1)),0))</f>
        <v/>
      </c>
      <c r="I914" s="331" t="str">
        <f ca="1"/>
        <v/>
      </c>
      <c r="J914" s="331" t="str" cm="1">
        <f t="array" ref="J914">IF(A914="","",SUMPRODUCT(TRANSPOSE(F914:H914),pass_per_van_by_vptype)*2)</f>
        <v/>
      </c>
      <c r="K914" s="331" t="str" cm="1">
        <f t="array" ref="K914">IF(A914="","",SUMPRODUCT(TRANSPOSE(F914:H914),pass_per_van_by_vptype,rt_miles_avg_by_vanpool_type))</f>
        <v/>
      </c>
    </row>
    <row r="915" spans="1:11" x14ac:dyDescent="0.45">
      <c r="A915" s="331" t="s">
        <v>453</v>
      </c>
      <c r="B915" s="331" t="s">
        <v>453</v>
      </c>
      <c r="C915" s="331" t="s">
        <v>453</v>
      </c>
      <c r="D915" s="331" t="s">
        <v>453</v>
      </c>
      <c r="E915" s="331" t="s">
        <v>453</v>
      </c>
      <c r="F915" s="331" t="str" cm="1">
        <f t="array" aca="1" ref="F915" ca="1">IF($B915="","",IFERROR(INDEX(INDIRECT("vd_emp_"&amp;$A915&amp;"_"&amp;F$1&amp;"_tab"),$B915+1,$C915+1)*IF($A915=2020,1,INDEX(INDIRECT("vd_ml_"&amp;$A915&amp;"_"&amp;F$1&amp;"_tab"),$B915+1,$C915+1)),0))</f>
        <v/>
      </c>
      <c r="G915" s="331" t="str" cm="1">
        <f t="array" aca="1" ref="G915" ca="1">IF($B915="","",IFERROR(INDEX(INDIRECT("vd_emp_"&amp;$A915&amp;"_"&amp;G$1&amp;"_tab"),$B915+1,$C915+1)*IF($A915=2020,1,INDEX(INDIRECT("vd_ml_"&amp;$A915&amp;"_"&amp;G$1&amp;"_tab"),$B915+1,$C915+1)),0))</f>
        <v/>
      </c>
      <c r="H915" s="331" t="str" cm="1">
        <f t="array" aca="1" ref="H915" ca="1">IF($B915="","",IFERROR(INDEX(INDIRECT("vd_emp_"&amp;$A915&amp;"_"&amp;H$1&amp;"_tab"),$B915+1,$C915+1)*IF($A915=2020,1,INDEX(INDIRECT("vd_ml_"&amp;$A915&amp;"_"&amp;H$1&amp;"_tab"),$B915+1,$C915+1)),0))</f>
        <v/>
      </c>
      <c r="I915" s="331" t="str">
        <f ca="1"/>
        <v/>
      </c>
      <c r="J915" s="331" t="str" cm="1">
        <f t="array" ref="J915">IF(A915="","",SUMPRODUCT(TRANSPOSE(F915:H915),pass_per_van_by_vptype)*2)</f>
        <v/>
      </c>
      <c r="K915" s="331" t="str" cm="1">
        <f t="array" ref="K915">IF(A915="","",SUMPRODUCT(TRANSPOSE(F915:H915),pass_per_van_by_vptype,rt_miles_avg_by_vanpool_type))</f>
        <v/>
      </c>
    </row>
    <row r="916" spans="1:11" x14ac:dyDescent="0.45">
      <c r="A916" s="331" t="s">
        <v>453</v>
      </c>
      <c r="B916" s="331" t="s">
        <v>453</v>
      </c>
      <c r="C916" s="331" t="s">
        <v>453</v>
      </c>
      <c r="D916" s="331" t="s">
        <v>453</v>
      </c>
      <c r="E916" s="331" t="s">
        <v>453</v>
      </c>
      <c r="F916" s="331" t="str" cm="1">
        <f t="array" aca="1" ref="F916" ca="1">IF($B916="","",IFERROR(INDEX(INDIRECT("vd_emp_"&amp;$A916&amp;"_"&amp;F$1&amp;"_tab"),$B916+1,$C916+1)*IF($A916=2020,1,INDEX(INDIRECT("vd_ml_"&amp;$A916&amp;"_"&amp;F$1&amp;"_tab"),$B916+1,$C916+1)),0))</f>
        <v/>
      </c>
      <c r="G916" s="331" t="str" cm="1">
        <f t="array" aca="1" ref="G916" ca="1">IF($B916="","",IFERROR(INDEX(INDIRECT("vd_emp_"&amp;$A916&amp;"_"&amp;G$1&amp;"_tab"),$B916+1,$C916+1)*IF($A916=2020,1,INDEX(INDIRECT("vd_ml_"&amp;$A916&amp;"_"&amp;G$1&amp;"_tab"),$B916+1,$C916+1)),0))</f>
        <v/>
      </c>
      <c r="H916" s="331" t="str" cm="1">
        <f t="array" aca="1" ref="H916" ca="1">IF($B916="","",IFERROR(INDEX(INDIRECT("vd_emp_"&amp;$A916&amp;"_"&amp;H$1&amp;"_tab"),$B916+1,$C916+1)*IF($A916=2020,1,INDEX(INDIRECT("vd_ml_"&amp;$A916&amp;"_"&amp;H$1&amp;"_tab"),$B916+1,$C916+1)),0))</f>
        <v/>
      </c>
      <c r="I916" s="331" t="str">
        <f ca="1"/>
        <v/>
      </c>
      <c r="J916" s="331" t="str" cm="1">
        <f t="array" ref="J916">IF(A916="","",SUMPRODUCT(TRANSPOSE(F916:H916),pass_per_van_by_vptype)*2)</f>
        <v/>
      </c>
      <c r="K916" s="331" t="str" cm="1">
        <f t="array" ref="K916">IF(A916="","",SUMPRODUCT(TRANSPOSE(F916:H916),pass_per_van_by_vptype,rt_miles_avg_by_vanpool_type))</f>
        <v/>
      </c>
    </row>
    <row r="917" spans="1:11" x14ac:dyDescent="0.45">
      <c r="A917" s="331" t="s">
        <v>453</v>
      </c>
      <c r="B917" s="331" t="s">
        <v>453</v>
      </c>
      <c r="C917" s="331" t="s">
        <v>453</v>
      </c>
      <c r="D917" s="331" t="s">
        <v>453</v>
      </c>
      <c r="E917" s="331" t="s">
        <v>453</v>
      </c>
      <c r="F917" s="331" t="str" cm="1">
        <f t="array" aca="1" ref="F917" ca="1">IF($B917="","",IFERROR(INDEX(INDIRECT("vd_emp_"&amp;$A917&amp;"_"&amp;F$1&amp;"_tab"),$B917+1,$C917+1)*IF($A917=2020,1,INDEX(INDIRECT("vd_ml_"&amp;$A917&amp;"_"&amp;F$1&amp;"_tab"),$B917+1,$C917+1)),0))</f>
        <v/>
      </c>
      <c r="G917" s="331" t="str" cm="1">
        <f t="array" aca="1" ref="G917" ca="1">IF($B917="","",IFERROR(INDEX(INDIRECT("vd_emp_"&amp;$A917&amp;"_"&amp;G$1&amp;"_tab"),$B917+1,$C917+1)*IF($A917=2020,1,INDEX(INDIRECT("vd_ml_"&amp;$A917&amp;"_"&amp;G$1&amp;"_tab"),$B917+1,$C917+1)),0))</f>
        <v/>
      </c>
      <c r="H917" s="331" t="str" cm="1">
        <f t="array" aca="1" ref="H917" ca="1">IF($B917="","",IFERROR(INDEX(INDIRECT("vd_emp_"&amp;$A917&amp;"_"&amp;H$1&amp;"_tab"),$B917+1,$C917+1)*IF($A917=2020,1,INDEX(INDIRECT("vd_ml_"&amp;$A917&amp;"_"&amp;H$1&amp;"_tab"),$B917+1,$C917+1)),0))</f>
        <v/>
      </c>
      <c r="I917" s="331" t="str">
        <f ca="1"/>
        <v/>
      </c>
      <c r="J917" s="331" t="str" cm="1">
        <f t="array" ref="J917">IF(A917="","",SUMPRODUCT(TRANSPOSE(F917:H917),pass_per_van_by_vptype)*2)</f>
        <v/>
      </c>
      <c r="K917" s="331" t="str" cm="1">
        <f t="array" ref="K917">IF(A917="","",SUMPRODUCT(TRANSPOSE(F917:H917),pass_per_van_by_vptype,rt_miles_avg_by_vanpool_type))</f>
        <v/>
      </c>
    </row>
    <row r="918" spans="1:11" x14ac:dyDescent="0.45">
      <c r="A918" s="331" t="s">
        <v>453</v>
      </c>
      <c r="B918" s="331" t="s">
        <v>453</v>
      </c>
      <c r="C918" s="331" t="s">
        <v>453</v>
      </c>
      <c r="D918" s="331" t="s">
        <v>453</v>
      </c>
      <c r="E918" s="331" t="s">
        <v>453</v>
      </c>
      <c r="F918" s="331" t="str" cm="1">
        <f t="array" aca="1" ref="F918" ca="1">IF($B918="","",IFERROR(INDEX(INDIRECT("vd_emp_"&amp;$A918&amp;"_"&amp;F$1&amp;"_tab"),$B918+1,$C918+1)*IF($A918=2020,1,INDEX(INDIRECT("vd_ml_"&amp;$A918&amp;"_"&amp;F$1&amp;"_tab"),$B918+1,$C918+1)),0))</f>
        <v/>
      </c>
      <c r="G918" s="331" t="str" cm="1">
        <f t="array" aca="1" ref="G918" ca="1">IF($B918="","",IFERROR(INDEX(INDIRECT("vd_emp_"&amp;$A918&amp;"_"&amp;G$1&amp;"_tab"),$B918+1,$C918+1)*IF($A918=2020,1,INDEX(INDIRECT("vd_ml_"&amp;$A918&amp;"_"&amp;G$1&amp;"_tab"),$B918+1,$C918+1)),0))</f>
        <v/>
      </c>
      <c r="H918" s="331" t="str" cm="1">
        <f t="array" aca="1" ref="H918" ca="1">IF($B918="","",IFERROR(INDEX(INDIRECT("vd_emp_"&amp;$A918&amp;"_"&amp;H$1&amp;"_tab"),$B918+1,$C918+1)*IF($A918=2020,1,INDEX(INDIRECT("vd_ml_"&amp;$A918&amp;"_"&amp;H$1&amp;"_tab"),$B918+1,$C918+1)),0))</f>
        <v/>
      </c>
      <c r="I918" s="331" t="str">
        <f ca="1"/>
        <v/>
      </c>
      <c r="J918" s="331" t="str" cm="1">
        <f t="array" ref="J918">IF(A918="","",SUMPRODUCT(TRANSPOSE(F918:H918),pass_per_van_by_vptype)*2)</f>
        <v/>
      </c>
      <c r="K918" s="331" t="str" cm="1">
        <f t="array" ref="K918">IF(A918="","",SUMPRODUCT(TRANSPOSE(F918:H918),pass_per_van_by_vptype,rt_miles_avg_by_vanpool_type))</f>
        <v/>
      </c>
    </row>
    <row r="919" spans="1:11" x14ac:dyDescent="0.45">
      <c r="A919" s="331" t="s">
        <v>453</v>
      </c>
      <c r="B919" s="331" t="s">
        <v>453</v>
      </c>
      <c r="C919" s="331" t="s">
        <v>453</v>
      </c>
      <c r="D919" s="331" t="s">
        <v>453</v>
      </c>
      <c r="E919" s="331" t="s">
        <v>453</v>
      </c>
      <c r="F919" s="331" t="str" cm="1">
        <f t="array" aca="1" ref="F919" ca="1">IF($B919="","",IFERROR(INDEX(INDIRECT("vd_emp_"&amp;$A919&amp;"_"&amp;F$1&amp;"_tab"),$B919+1,$C919+1)*IF($A919=2020,1,INDEX(INDIRECT("vd_ml_"&amp;$A919&amp;"_"&amp;F$1&amp;"_tab"),$B919+1,$C919+1)),0))</f>
        <v/>
      </c>
      <c r="G919" s="331" t="str" cm="1">
        <f t="array" aca="1" ref="G919" ca="1">IF($B919="","",IFERROR(INDEX(INDIRECT("vd_emp_"&amp;$A919&amp;"_"&amp;G$1&amp;"_tab"),$B919+1,$C919+1)*IF($A919=2020,1,INDEX(INDIRECT("vd_ml_"&amp;$A919&amp;"_"&amp;G$1&amp;"_tab"),$B919+1,$C919+1)),0))</f>
        <v/>
      </c>
      <c r="H919" s="331" t="str" cm="1">
        <f t="array" aca="1" ref="H919" ca="1">IF($B919="","",IFERROR(INDEX(INDIRECT("vd_emp_"&amp;$A919&amp;"_"&amp;H$1&amp;"_tab"),$B919+1,$C919+1)*IF($A919=2020,1,INDEX(INDIRECT("vd_ml_"&amp;$A919&amp;"_"&amp;H$1&amp;"_tab"),$B919+1,$C919+1)),0))</f>
        <v/>
      </c>
      <c r="I919" s="331" t="str">
        <f ca="1"/>
        <v/>
      </c>
      <c r="J919" s="331" t="str" cm="1">
        <f t="array" ref="J919">IF(A919="","",SUMPRODUCT(TRANSPOSE(F919:H919),pass_per_van_by_vptype)*2)</f>
        <v/>
      </c>
      <c r="K919" s="331" t="str" cm="1">
        <f t="array" ref="K919">IF(A919="","",SUMPRODUCT(TRANSPOSE(F919:H919),pass_per_van_by_vptype,rt_miles_avg_by_vanpool_type))</f>
        <v/>
      </c>
    </row>
    <row r="920" spans="1:11" x14ac:dyDescent="0.45">
      <c r="A920" s="331" t="s">
        <v>453</v>
      </c>
      <c r="B920" s="331" t="s">
        <v>453</v>
      </c>
      <c r="C920" s="331" t="s">
        <v>453</v>
      </c>
      <c r="D920" s="331" t="s">
        <v>453</v>
      </c>
      <c r="E920" s="331" t="s">
        <v>453</v>
      </c>
      <c r="F920" s="331" t="str" cm="1">
        <f t="array" aca="1" ref="F920" ca="1">IF($B920="","",IFERROR(INDEX(INDIRECT("vd_emp_"&amp;$A920&amp;"_"&amp;F$1&amp;"_tab"),$B920+1,$C920+1)*IF($A920=2020,1,INDEX(INDIRECT("vd_ml_"&amp;$A920&amp;"_"&amp;F$1&amp;"_tab"),$B920+1,$C920+1)),0))</f>
        <v/>
      </c>
      <c r="G920" s="331" t="str" cm="1">
        <f t="array" aca="1" ref="G920" ca="1">IF($B920="","",IFERROR(INDEX(INDIRECT("vd_emp_"&amp;$A920&amp;"_"&amp;G$1&amp;"_tab"),$B920+1,$C920+1)*IF($A920=2020,1,INDEX(INDIRECT("vd_ml_"&amp;$A920&amp;"_"&amp;G$1&amp;"_tab"),$B920+1,$C920+1)),0))</f>
        <v/>
      </c>
      <c r="H920" s="331" t="str" cm="1">
        <f t="array" aca="1" ref="H920" ca="1">IF($B920="","",IFERROR(INDEX(INDIRECT("vd_emp_"&amp;$A920&amp;"_"&amp;H$1&amp;"_tab"),$B920+1,$C920+1)*IF($A920=2020,1,INDEX(INDIRECT("vd_ml_"&amp;$A920&amp;"_"&amp;H$1&amp;"_tab"),$B920+1,$C920+1)),0))</f>
        <v/>
      </c>
      <c r="I920" s="331" t="str">
        <f ca="1"/>
        <v/>
      </c>
      <c r="J920" s="331" t="str" cm="1">
        <f t="array" ref="J920">IF(A920="","",SUMPRODUCT(TRANSPOSE(F920:H920),pass_per_van_by_vptype)*2)</f>
        <v/>
      </c>
      <c r="K920" s="331" t="str" cm="1">
        <f t="array" ref="K920">IF(A920="","",SUMPRODUCT(TRANSPOSE(F920:H920),pass_per_van_by_vptype,rt_miles_avg_by_vanpool_type))</f>
        <v/>
      </c>
    </row>
    <row r="921" spans="1:11" x14ac:dyDescent="0.45">
      <c r="A921" s="331" t="s">
        <v>453</v>
      </c>
      <c r="B921" s="331" t="s">
        <v>453</v>
      </c>
      <c r="C921" s="331" t="s">
        <v>453</v>
      </c>
      <c r="D921" s="331" t="s">
        <v>453</v>
      </c>
      <c r="E921" s="331" t="s">
        <v>453</v>
      </c>
      <c r="F921" s="331" t="str" cm="1">
        <f t="array" aca="1" ref="F921" ca="1">IF($B921="","",IFERROR(INDEX(INDIRECT("vd_emp_"&amp;$A921&amp;"_"&amp;F$1&amp;"_tab"),$B921+1,$C921+1)*IF($A921=2020,1,INDEX(INDIRECT("vd_ml_"&amp;$A921&amp;"_"&amp;F$1&amp;"_tab"),$B921+1,$C921+1)),0))</f>
        <v/>
      </c>
      <c r="G921" s="331" t="str" cm="1">
        <f t="array" aca="1" ref="G921" ca="1">IF($B921="","",IFERROR(INDEX(INDIRECT("vd_emp_"&amp;$A921&amp;"_"&amp;G$1&amp;"_tab"),$B921+1,$C921+1)*IF($A921=2020,1,INDEX(INDIRECT("vd_ml_"&amp;$A921&amp;"_"&amp;G$1&amp;"_tab"),$B921+1,$C921+1)),0))</f>
        <v/>
      </c>
      <c r="H921" s="331" t="str" cm="1">
        <f t="array" aca="1" ref="H921" ca="1">IF($B921="","",IFERROR(INDEX(INDIRECT("vd_emp_"&amp;$A921&amp;"_"&amp;H$1&amp;"_tab"),$B921+1,$C921+1)*IF($A921=2020,1,INDEX(INDIRECT("vd_ml_"&amp;$A921&amp;"_"&amp;H$1&amp;"_tab"),$B921+1,$C921+1)),0))</f>
        <v/>
      </c>
      <c r="I921" s="331" t="str">
        <f ca="1"/>
        <v/>
      </c>
      <c r="J921" s="331" t="str" cm="1">
        <f t="array" ref="J921">IF(A921="","",SUMPRODUCT(TRANSPOSE(F921:H921),pass_per_van_by_vptype)*2)</f>
        <v/>
      </c>
      <c r="K921" s="331" t="str" cm="1">
        <f t="array" ref="K921">IF(A921="","",SUMPRODUCT(TRANSPOSE(F921:H921),pass_per_van_by_vptype,rt_miles_avg_by_vanpool_type))</f>
        <v/>
      </c>
    </row>
    <row r="922" spans="1:11" x14ac:dyDescent="0.45">
      <c r="A922" s="331" t="s">
        <v>453</v>
      </c>
      <c r="B922" s="331" t="s">
        <v>453</v>
      </c>
      <c r="C922" s="331" t="s">
        <v>453</v>
      </c>
      <c r="D922" s="331" t="s">
        <v>453</v>
      </c>
      <c r="E922" s="331" t="s">
        <v>453</v>
      </c>
      <c r="F922" s="331" t="str" cm="1">
        <f t="array" aca="1" ref="F922" ca="1">IF($B922="","",IFERROR(INDEX(INDIRECT("vd_emp_"&amp;$A922&amp;"_"&amp;F$1&amp;"_tab"),$B922+1,$C922+1)*IF($A922=2020,1,INDEX(INDIRECT("vd_ml_"&amp;$A922&amp;"_"&amp;F$1&amp;"_tab"),$B922+1,$C922+1)),0))</f>
        <v/>
      </c>
      <c r="G922" s="331" t="str" cm="1">
        <f t="array" aca="1" ref="G922" ca="1">IF($B922="","",IFERROR(INDEX(INDIRECT("vd_emp_"&amp;$A922&amp;"_"&amp;G$1&amp;"_tab"),$B922+1,$C922+1)*IF($A922=2020,1,INDEX(INDIRECT("vd_ml_"&amp;$A922&amp;"_"&amp;G$1&amp;"_tab"),$B922+1,$C922+1)),0))</f>
        <v/>
      </c>
      <c r="H922" s="331" t="str" cm="1">
        <f t="array" aca="1" ref="H922" ca="1">IF($B922="","",IFERROR(INDEX(INDIRECT("vd_emp_"&amp;$A922&amp;"_"&amp;H$1&amp;"_tab"),$B922+1,$C922+1)*IF($A922=2020,1,INDEX(INDIRECT("vd_ml_"&amp;$A922&amp;"_"&amp;H$1&amp;"_tab"),$B922+1,$C922+1)),0))</f>
        <v/>
      </c>
      <c r="I922" s="331" t="str">
        <f ca="1"/>
        <v/>
      </c>
      <c r="J922" s="331" t="str" cm="1">
        <f t="array" ref="J922">IF(A922="","",SUMPRODUCT(TRANSPOSE(F922:H922),pass_per_van_by_vptype)*2)</f>
        <v/>
      </c>
      <c r="K922" s="331" t="str" cm="1">
        <f t="array" ref="K922">IF(A922="","",SUMPRODUCT(TRANSPOSE(F922:H922),pass_per_van_by_vptype,rt_miles_avg_by_vanpool_type))</f>
        <v/>
      </c>
    </row>
    <row r="923" spans="1:11" x14ac:dyDescent="0.45">
      <c r="A923" s="331" t="s">
        <v>453</v>
      </c>
      <c r="B923" s="331" t="s">
        <v>453</v>
      </c>
      <c r="C923" s="331" t="s">
        <v>453</v>
      </c>
      <c r="D923" s="331" t="s">
        <v>453</v>
      </c>
      <c r="E923" s="331" t="s">
        <v>453</v>
      </c>
      <c r="F923" s="331" t="str" cm="1">
        <f t="array" aca="1" ref="F923" ca="1">IF($B923="","",IFERROR(INDEX(INDIRECT("vd_emp_"&amp;$A923&amp;"_"&amp;F$1&amp;"_tab"),$B923+1,$C923+1)*IF($A923=2020,1,INDEX(INDIRECT("vd_ml_"&amp;$A923&amp;"_"&amp;F$1&amp;"_tab"),$B923+1,$C923+1)),0))</f>
        <v/>
      </c>
      <c r="G923" s="331" t="str" cm="1">
        <f t="array" aca="1" ref="G923" ca="1">IF($B923="","",IFERROR(INDEX(INDIRECT("vd_emp_"&amp;$A923&amp;"_"&amp;G$1&amp;"_tab"),$B923+1,$C923+1)*IF($A923=2020,1,INDEX(INDIRECT("vd_ml_"&amp;$A923&amp;"_"&amp;G$1&amp;"_tab"),$B923+1,$C923+1)),0))</f>
        <v/>
      </c>
      <c r="H923" s="331" t="str" cm="1">
        <f t="array" aca="1" ref="H923" ca="1">IF($B923="","",IFERROR(INDEX(INDIRECT("vd_emp_"&amp;$A923&amp;"_"&amp;H$1&amp;"_tab"),$B923+1,$C923+1)*IF($A923=2020,1,INDEX(INDIRECT("vd_ml_"&amp;$A923&amp;"_"&amp;H$1&amp;"_tab"),$B923+1,$C923+1)),0))</f>
        <v/>
      </c>
      <c r="I923" s="331" t="str">
        <f ca="1"/>
        <v/>
      </c>
      <c r="J923" s="331" t="str" cm="1">
        <f t="array" ref="J923">IF(A923="","",SUMPRODUCT(TRANSPOSE(F923:H923),pass_per_van_by_vptype)*2)</f>
        <v/>
      </c>
      <c r="K923" s="331" t="str" cm="1">
        <f t="array" ref="K923">IF(A923="","",SUMPRODUCT(TRANSPOSE(F923:H923),pass_per_van_by_vptype,rt_miles_avg_by_vanpool_type))</f>
        <v/>
      </c>
    </row>
    <row r="924" spans="1:11" x14ac:dyDescent="0.45">
      <c r="A924" s="331" t="s">
        <v>453</v>
      </c>
      <c r="B924" s="331" t="s">
        <v>453</v>
      </c>
      <c r="C924" s="331" t="s">
        <v>453</v>
      </c>
      <c r="D924" s="331" t="s">
        <v>453</v>
      </c>
      <c r="E924" s="331" t="s">
        <v>453</v>
      </c>
      <c r="F924" s="331" t="str" cm="1">
        <f t="array" aca="1" ref="F924" ca="1">IF($B924="","",IFERROR(INDEX(INDIRECT("vd_emp_"&amp;$A924&amp;"_"&amp;F$1&amp;"_tab"),$B924+1,$C924+1)*IF($A924=2020,1,INDEX(INDIRECT("vd_ml_"&amp;$A924&amp;"_"&amp;F$1&amp;"_tab"),$B924+1,$C924+1)),0))</f>
        <v/>
      </c>
      <c r="G924" s="331" t="str" cm="1">
        <f t="array" aca="1" ref="G924" ca="1">IF($B924="","",IFERROR(INDEX(INDIRECT("vd_emp_"&amp;$A924&amp;"_"&amp;G$1&amp;"_tab"),$B924+1,$C924+1)*IF($A924=2020,1,INDEX(INDIRECT("vd_ml_"&amp;$A924&amp;"_"&amp;G$1&amp;"_tab"),$B924+1,$C924+1)),0))</f>
        <v/>
      </c>
      <c r="H924" s="331" t="str" cm="1">
        <f t="array" aca="1" ref="H924" ca="1">IF($B924="","",IFERROR(INDEX(INDIRECT("vd_emp_"&amp;$A924&amp;"_"&amp;H$1&amp;"_tab"),$B924+1,$C924+1)*IF($A924=2020,1,INDEX(INDIRECT("vd_ml_"&amp;$A924&amp;"_"&amp;H$1&amp;"_tab"),$B924+1,$C924+1)),0))</f>
        <v/>
      </c>
      <c r="I924" s="331" t="str">
        <f ca="1"/>
        <v/>
      </c>
      <c r="J924" s="331" t="str" cm="1">
        <f t="array" ref="J924">IF(A924="","",SUMPRODUCT(TRANSPOSE(F924:H924),pass_per_van_by_vptype)*2)</f>
        <v/>
      </c>
      <c r="K924" s="331" t="str" cm="1">
        <f t="array" ref="K924">IF(A924="","",SUMPRODUCT(TRANSPOSE(F924:H924),pass_per_van_by_vptype,rt_miles_avg_by_vanpool_type))</f>
        <v/>
      </c>
    </row>
    <row r="925" spans="1:11" x14ac:dyDescent="0.45">
      <c r="A925" s="331" t="s">
        <v>453</v>
      </c>
      <c r="B925" s="331" t="s">
        <v>453</v>
      </c>
      <c r="C925" s="331" t="s">
        <v>453</v>
      </c>
      <c r="D925" s="331" t="s">
        <v>453</v>
      </c>
      <c r="E925" s="331" t="s">
        <v>453</v>
      </c>
      <c r="F925" s="331" t="str" cm="1">
        <f t="array" aca="1" ref="F925" ca="1">IF($B925="","",IFERROR(INDEX(INDIRECT("vd_emp_"&amp;$A925&amp;"_"&amp;F$1&amp;"_tab"),$B925+1,$C925+1)*IF($A925=2020,1,INDEX(INDIRECT("vd_ml_"&amp;$A925&amp;"_"&amp;F$1&amp;"_tab"),$B925+1,$C925+1)),0))</f>
        <v/>
      </c>
      <c r="G925" s="331" t="str" cm="1">
        <f t="array" aca="1" ref="G925" ca="1">IF($B925="","",IFERROR(INDEX(INDIRECT("vd_emp_"&amp;$A925&amp;"_"&amp;G$1&amp;"_tab"),$B925+1,$C925+1)*IF($A925=2020,1,INDEX(INDIRECT("vd_ml_"&amp;$A925&amp;"_"&amp;G$1&amp;"_tab"),$B925+1,$C925+1)),0))</f>
        <v/>
      </c>
      <c r="H925" s="331" t="str" cm="1">
        <f t="array" aca="1" ref="H925" ca="1">IF($B925="","",IFERROR(INDEX(INDIRECT("vd_emp_"&amp;$A925&amp;"_"&amp;H$1&amp;"_tab"),$B925+1,$C925+1)*IF($A925=2020,1,INDEX(INDIRECT("vd_ml_"&amp;$A925&amp;"_"&amp;H$1&amp;"_tab"),$B925+1,$C925+1)),0))</f>
        <v/>
      </c>
      <c r="I925" s="331" t="str">
        <f ca="1"/>
        <v/>
      </c>
      <c r="J925" s="331" t="str" cm="1">
        <f t="array" ref="J925">IF(A925="","",SUMPRODUCT(TRANSPOSE(F925:H925),pass_per_van_by_vptype)*2)</f>
        <v/>
      </c>
      <c r="K925" s="331" t="str" cm="1">
        <f t="array" ref="K925">IF(A925="","",SUMPRODUCT(TRANSPOSE(F925:H925),pass_per_van_by_vptype,rt_miles_avg_by_vanpool_type))</f>
        <v/>
      </c>
    </row>
    <row r="926" spans="1:11" x14ac:dyDescent="0.45">
      <c r="A926" s="331" t="s">
        <v>453</v>
      </c>
      <c r="B926" s="331" t="s">
        <v>453</v>
      </c>
      <c r="C926" s="331" t="s">
        <v>453</v>
      </c>
      <c r="D926" s="331" t="s">
        <v>453</v>
      </c>
      <c r="E926" s="331" t="s">
        <v>453</v>
      </c>
      <c r="F926" s="331" t="str" cm="1">
        <f t="array" aca="1" ref="F926" ca="1">IF($B926="","",IFERROR(INDEX(INDIRECT("vd_emp_"&amp;$A926&amp;"_"&amp;F$1&amp;"_tab"),$B926+1,$C926+1)*IF($A926=2020,1,INDEX(INDIRECT("vd_ml_"&amp;$A926&amp;"_"&amp;F$1&amp;"_tab"),$B926+1,$C926+1)),0))</f>
        <v/>
      </c>
      <c r="G926" s="331" t="str" cm="1">
        <f t="array" aca="1" ref="G926" ca="1">IF($B926="","",IFERROR(INDEX(INDIRECT("vd_emp_"&amp;$A926&amp;"_"&amp;G$1&amp;"_tab"),$B926+1,$C926+1)*IF($A926=2020,1,INDEX(INDIRECT("vd_ml_"&amp;$A926&amp;"_"&amp;G$1&amp;"_tab"),$B926+1,$C926+1)),0))</f>
        <v/>
      </c>
      <c r="H926" s="331" t="str" cm="1">
        <f t="array" aca="1" ref="H926" ca="1">IF($B926="","",IFERROR(INDEX(INDIRECT("vd_emp_"&amp;$A926&amp;"_"&amp;H$1&amp;"_tab"),$B926+1,$C926+1)*IF($A926=2020,1,INDEX(INDIRECT("vd_ml_"&amp;$A926&amp;"_"&amp;H$1&amp;"_tab"),$B926+1,$C926+1)),0))</f>
        <v/>
      </c>
      <c r="I926" s="331" t="str">
        <f ca="1"/>
        <v/>
      </c>
      <c r="J926" s="331" t="str" cm="1">
        <f t="array" ref="J926">IF(A926="","",SUMPRODUCT(TRANSPOSE(F926:H926),pass_per_van_by_vptype)*2)</f>
        <v/>
      </c>
      <c r="K926" s="331" t="str" cm="1">
        <f t="array" ref="K926">IF(A926="","",SUMPRODUCT(TRANSPOSE(F926:H926),pass_per_van_by_vptype,rt_miles_avg_by_vanpool_type))</f>
        <v/>
      </c>
    </row>
    <row r="927" spans="1:11" x14ac:dyDescent="0.45">
      <c r="A927" s="331" t="s">
        <v>453</v>
      </c>
      <c r="B927" s="331" t="s">
        <v>453</v>
      </c>
      <c r="C927" s="331" t="s">
        <v>453</v>
      </c>
      <c r="D927" s="331" t="s">
        <v>453</v>
      </c>
      <c r="E927" s="331" t="s">
        <v>453</v>
      </c>
      <c r="F927" s="331" t="str" cm="1">
        <f t="array" aca="1" ref="F927" ca="1">IF($B927="","",IFERROR(INDEX(INDIRECT("vd_emp_"&amp;$A927&amp;"_"&amp;F$1&amp;"_tab"),$B927+1,$C927+1)*IF($A927=2020,1,INDEX(INDIRECT("vd_ml_"&amp;$A927&amp;"_"&amp;F$1&amp;"_tab"),$B927+1,$C927+1)),0))</f>
        <v/>
      </c>
      <c r="G927" s="331" t="str" cm="1">
        <f t="array" aca="1" ref="G927" ca="1">IF($B927="","",IFERROR(INDEX(INDIRECT("vd_emp_"&amp;$A927&amp;"_"&amp;G$1&amp;"_tab"),$B927+1,$C927+1)*IF($A927=2020,1,INDEX(INDIRECT("vd_ml_"&amp;$A927&amp;"_"&amp;G$1&amp;"_tab"),$B927+1,$C927+1)),0))</f>
        <v/>
      </c>
      <c r="H927" s="331" t="str" cm="1">
        <f t="array" aca="1" ref="H927" ca="1">IF($B927="","",IFERROR(INDEX(INDIRECT("vd_emp_"&amp;$A927&amp;"_"&amp;H$1&amp;"_tab"),$B927+1,$C927+1)*IF($A927=2020,1,INDEX(INDIRECT("vd_ml_"&amp;$A927&amp;"_"&amp;H$1&amp;"_tab"),$B927+1,$C927+1)),0))</f>
        <v/>
      </c>
      <c r="I927" s="331" t="str">
        <f ca="1"/>
        <v/>
      </c>
      <c r="J927" s="331" t="str" cm="1">
        <f t="array" ref="J927">IF(A927="","",SUMPRODUCT(TRANSPOSE(F927:H927),pass_per_van_by_vptype)*2)</f>
        <v/>
      </c>
      <c r="K927" s="331" t="str" cm="1">
        <f t="array" ref="K927">IF(A927="","",SUMPRODUCT(TRANSPOSE(F927:H927),pass_per_van_by_vptype,rt_miles_avg_by_vanpool_type))</f>
        <v/>
      </c>
    </row>
    <row r="928" spans="1:11" x14ac:dyDescent="0.45">
      <c r="A928" s="331" t="s">
        <v>453</v>
      </c>
      <c r="B928" s="331" t="s">
        <v>453</v>
      </c>
      <c r="C928" s="331" t="s">
        <v>453</v>
      </c>
      <c r="D928" s="331" t="s">
        <v>453</v>
      </c>
      <c r="E928" s="331" t="s">
        <v>453</v>
      </c>
      <c r="F928" s="331" t="str" cm="1">
        <f t="array" aca="1" ref="F928" ca="1">IF($B928="","",IFERROR(INDEX(INDIRECT("vd_emp_"&amp;$A928&amp;"_"&amp;F$1&amp;"_tab"),$B928+1,$C928+1)*IF($A928=2020,1,INDEX(INDIRECT("vd_ml_"&amp;$A928&amp;"_"&amp;F$1&amp;"_tab"),$B928+1,$C928+1)),0))</f>
        <v/>
      </c>
      <c r="G928" s="331" t="str" cm="1">
        <f t="array" aca="1" ref="G928" ca="1">IF($B928="","",IFERROR(INDEX(INDIRECT("vd_emp_"&amp;$A928&amp;"_"&amp;G$1&amp;"_tab"),$B928+1,$C928+1)*IF($A928=2020,1,INDEX(INDIRECT("vd_ml_"&amp;$A928&amp;"_"&amp;G$1&amp;"_tab"),$B928+1,$C928+1)),0))</f>
        <v/>
      </c>
      <c r="H928" s="331" t="str" cm="1">
        <f t="array" aca="1" ref="H928" ca="1">IF($B928="","",IFERROR(INDEX(INDIRECT("vd_emp_"&amp;$A928&amp;"_"&amp;H$1&amp;"_tab"),$B928+1,$C928+1)*IF($A928=2020,1,INDEX(INDIRECT("vd_ml_"&amp;$A928&amp;"_"&amp;H$1&amp;"_tab"),$B928+1,$C928+1)),0))</f>
        <v/>
      </c>
      <c r="I928" s="331" t="str">
        <f ca="1"/>
        <v/>
      </c>
      <c r="J928" s="331" t="str" cm="1">
        <f t="array" ref="J928">IF(A928="","",SUMPRODUCT(TRANSPOSE(F928:H928),pass_per_van_by_vptype)*2)</f>
        <v/>
      </c>
      <c r="K928" s="331" t="str" cm="1">
        <f t="array" ref="K928">IF(A928="","",SUMPRODUCT(TRANSPOSE(F928:H928),pass_per_van_by_vptype,rt_miles_avg_by_vanpool_type))</f>
        <v/>
      </c>
    </row>
    <row r="929" spans="1:11" x14ac:dyDescent="0.45">
      <c r="A929" s="331" t="s">
        <v>453</v>
      </c>
      <c r="B929" s="331" t="s">
        <v>453</v>
      </c>
      <c r="C929" s="331" t="s">
        <v>453</v>
      </c>
      <c r="D929" s="331" t="s">
        <v>453</v>
      </c>
      <c r="E929" s="331" t="s">
        <v>453</v>
      </c>
      <c r="F929" s="331" t="str" cm="1">
        <f t="array" aca="1" ref="F929" ca="1">IF($B929="","",IFERROR(INDEX(INDIRECT("vd_emp_"&amp;$A929&amp;"_"&amp;F$1&amp;"_tab"),$B929+1,$C929+1)*IF($A929=2020,1,INDEX(INDIRECT("vd_ml_"&amp;$A929&amp;"_"&amp;F$1&amp;"_tab"),$B929+1,$C929+1)),0))</f>
        <v/>
      </c>
      <c r="G929" s="331" t="str" cm="1">
        <f t="array" aca="1" ref="G929" ca="1">IF($B929="","",IFERROR(INDEX(INDIRECT("vd_emp_"&amp;$A929&amp;"_"&amp;G$1&amp;"_tab"),$B929+1,$C929+1)*IF($A929=2020,1,INDEX(INDIRECT("vd_ml_"&amp;$A929&amp;"_"&amp;G$1&amp;"_tab"),$B929+1,$C929+1)),0))</f>
        <v/>
      </c>
      <c r="H929" s="331" t="str" cm="1">
        <f t="array" aca="1" ref="H929" ca="1">IF($B929="","",IFERROR(INDEX(INDIRECT("vd_emp_"&amp;$A929&amp;"_"&amp;H$1&amp;"_tab"),$B929+1,$C929+1)*IF($A929=2020,1,INDEX(INDIRECT("vd_ml_"&amp;$A929&amp;"_"&amp;H$1&amp;"_tab"),$B929+1,$C929+1)),0))</f>
        <v/>
      </c>
      <c r="I929" s="331" t="str">
        <f ca="1"/>
        <v/>
      </c>
      <c r="J929" s="331" t="str" cm="1">
        <f t="array" ref="J929">IF(A929="","",SUMPRODUCT(TRANSPOSE(F929:H929),pass_per_van_by_vptype)*2)</f>
        <v/>
      </c>
      <c r="K929" s="331" t="str" cm="1">
        <f t="array" ref="K929">IF(A929="","",SUMPRODUCT(TRANSPOSE(F929:H929),pass_per_van_by_vptype,rt_miles_avg_by_vanpool_type))</f>
        <v/>
      </c>
    </row>
    <row r="930" spans="1:11" x14ac:dyDescent="0.45">
      <c r="A930" s="331" t="s">
        <v>453</v>
      </c>
      <c r="B930" s="331" t="s">
        <v>453</v>
      </c>
      <c r="C930" s="331" t="s">
        <v>453</v>
      </c>
      <c r="D930" s="331" t="s">
        <v>453</v>
      </c>
      <c r="E930" s="331" t="s">
        <v>453</v>
      </c>
      <c r="F930" s="331" t="str" cm="1">
        <f t="array" aca="1" ref="F930" ca="1">IF($B930="","",IFERROR(INDEX(INDIRECT("vd_emp_"&amp;$A930&amp;"_"&amp;F$1&amp;"_tab"),$B930+1,$C930+1)*IF($A930=2020,1,INDEX(INDIRECT("vd_ml_"&amp;$A930&amp;"_"&amp;F$1&amp;"_tab"),$B930+1,$C930+1)),0))</f>
        <v/>
      </c>
      <c r="G930" s="331" t="str" cm="1">
        <f t="array" aca="1" ref="G930" ca="1">IF($B930="","",IFERROR(INDEX(INDIRECT("vd_emp_"&amp;$A930&amp;"_"&amp;G$1&amp;"_tab"),$B930+1,$C930+1)*IF($A930=2020,1,INDEX(INDIRECT("vd_ml_"&amp;$A930&amp;"_"&amp;G$1&amp;"_tab"),$B930+1,$C930+1)),0))</f>
        <v/>
      </c>
      <c r="H930" s="331" t="str" cm="1">
        <f t="array" aca="1" ref="H930" ca="1">IF($B930="","",IFERROR(INDEX(INDIRECT("vd_emp_"&amp;$A930&amp;"_"&amp;H$1&amp;"_tab"),$B930+1,$C930+1)*IF($A930=2020,1,INDEX(INDIRECT("vd_ml_"&amp;$A930&amp;"_"&amp;H$1&amp;"_tab"),$B930+1,$C930+1)),0))</f>
        <v/>
      </c>
      <c r="I930" s="331" t="str">
        <f ca="1"/>
        <v/>
      </c>
      <c r="J930" s="331" t="str" cm="1">
        <f t="array" ref="J930">IF(A930="","",SUMPRODUCT(TRANSPOSE(F930:H930),pass_per_van_by_vptype)*2)</f>
        <v/>
      </c>
      <c r="K930" s="331" t="str" cm="1">
        <f t="array" ref="K930">IF(A930="","",SUMPRODUCT(TRANSPOSE(F930:H930),pass_per_van_by_vptype,rt_miles_avg_by_vanpool_type))</f>
        <v/>
      </c>
    </row>
    <row r="931" spans="1:11" x14ac:dyDescent="0.45">
      <c r="A931" s="331" t="s">
        <v>453</v>
      </c>
      <c r="B931" s="331" t="s">
        <v>453</v>
      </c>
      <c r="C931" s="331" t="s">
        <v>453</v>
      </c>
      <c r="D931" s="331" t="s">
        <v>453</v>
      </c>
      <c r="E931" s="331" t="s">
        <v>453</v>
      </c>
      <c r="F931" s="331" t="str" cm="1">
        <f t="array" aca="1" ref="F931" ca="1">IF($B931="","",IFERROR(INDEX(INDIRECT("vd_emp_"&amp;$A931&amp;"_"&amp;F$1&amp;"_tab"),$B931+1,$C931+1)*IF($A931=2020,1,INDEX(INDIRECT("vd_ml_"&amp;$A931&amp;"_"&amp;F$1&amp;"_tab"),$B931+1,$C931+1)),0))</f>
        <v/>
      </c>
      <c r="G931" s="331" t="str" cm="1">
        <f t="array" aca="1" ref="G931" ca="1">IF($B931="","",IFERROR(INDEX(INDIRECT("vd_emp_"&amp;$A931&amp;"_"&amp;G$1&amp;"_tab"),$B931+1,$C931+1)*IF($A931=2020,1,INDEX(INDIRECT("vd_ml_"&amp;$A931&amp;"_"&amp;G$1&amp;"_tab"),$B931+1,$C931+1)),0))</f>
        <v/>
      </c>
      <c r="H931" s="331" t="str" cm="1">
        <f t="array" aca="1" ref="H931" ca="1">IF($B931="","",IFERROR(INDEX(INDIRECT("vd_emp_"&amp;$A931&amp;"_"&amp;H$1&amp;"_tab"),$B931+1,$C931+1)*IF($A931=2020,1,INDEX(INDIRECT("vd_ml_"&amp;$A931&amp;"_"&amp;H$1&amp;"_tab"),$B931+1,$C931+1)),0))</f>
        <v/>
      </c>
      <c r="I931" s="331" t="str">
        <f ca="1"/>
        <v/>
      </c>
      <c r="J931" s="331" t="str" cm="1">
        <f t="array" ref="J931">IF(A931="","",SUMPRODUCT(TRANSPOSE(F931:H931),pass_per_van_by_vptype)*2)</f>
        <v/>
      </c>
      <c r="K931" s="331" t="str" cm="1">
        <f t="array" ref="K931">IF(A931="","",SUMPRODUCT(TRANSPOSE(F931:H931),pass_per_van_by_vptype,rt_miles_avg_by_vanpool_type))</f>
        <v/>
      </c>
    </row>
    <row r="932" spans="1:11" x14ac:dyDescent="0.45">
      <c r="A932" s="331" t="s">
        <v>453</v>
      </c>
      <c r="B932" s="331" t="s">
        <v>453</v>
      </c>
      <c r="C932" s="331" t="s">
        <v>453</v>
      </c>
      <c r="D932" s="331" t="s">
        <v>453</v>
      </c>
      <c r="E932" s="331" t="s">
        <v>453</v>
      </c>
      <c r="F932" s="331" t="str" cm="1">
        <f t="array" aca="1" ref="F932" ca="1">IF($B932="","",IFERROR(INDEX(INDIRECT("vd_emp_"&amp;$A932&amp;"_"&amp;F$1&amp;"_tab"),$B932+1,$C932+1)*IF($A932=2020,1,INDEX(INDIRECT("vd_ml_"&amp;$A932&amp;"_"&amp;F$1&amp;"_tab"),$B932+1,$C932+1)),0))</f>
        <v/>
      </c>
      <c r="G932" s="331" t="str" cm="1">
        <f t="array" aca="1" ref="G932" ca="1">IF($B932="","",IFERROR(INDEX(INDIRECT("vd_emp_"&amp;$A932&amp;"_"&amp;G$1&amp;"_tab"),$B932+1,$C932+1)*IF($A932=2020,1,INDEX(INDIRECT("vd_ml_"&amp;$A932&amp;"_"&amp;G$1&amp;"_tab"),$B932+1,$C932+1)),0))</f>
        <v/>
      </c>
      <c r="H932" s="331" t="str" cm="1">
        <f t="array" aca="1" ref="H932" ca="1">IF($B932="","",IFERROR(INDEX(INDIRECT("vd_emp_"&amp;$A932&amp;"_"&amp;H$1&amp;"_tab"),$B932+1,$C932+1)*IF($A932=2020,1,INDEX(INDIRECT("vd_ml_"&amp;$A932&amp;"_"&amp;H$1&amp;"_tab"),$B932+1,$C932+1)),0))</f>
        <v/>
      </c>
      <c r="I932" s="331" t="str">
        <f ca="1"/>
        <v/>
      </c>
      <c r="J932" s="331" t="str" cm="1">
        <f t="array" ref="J932">IF(A932="","",SUMPRODUCT(TRANSPOSE(F932:H932),pass_per_van_by_vptype)*2)</f>
        <v/>
      </c>
      <c r="K932" s="331" t="str" cm="1">
        <f t="array" ref="K932">IF(A932="","",SUMPRODUCT(TRANSPOSE(F932:H932),pass_per_van_by_vptype,rt_miles_avg_by_vanpool_type))</f>
        <v/>
      </c>
    </row>
    <row r="933" spans="1:11" x14ac:dyDescent="0.45">
      <c r="A933" s="331" t="s">
        <v>453</v>
      </c>
      <c r="B933" s="331" t="s">
        <v>453</v>
      </c>
      <c r="C933" s="331" t="s">
        <v>453</v>
      </c>
      <c r="D933" s="331" t="s">
        <v>453</v>
      </c>
      <c r="E933" s="331" t="s">
        <v>453</v>
      </c>
      <c r="F933" s="331" t="str" cm="1">
        <f t="array" aca="1" ref="F933" ca="1">IF($B933="","",IFERROR(INDEX(INDIRECT("vd_emp_"&amp;$A933&amp;"_"&amp;F$1&amp;"_tab"),$B933+1,$C933+1)*IF($A933=2020,1,INDEX(INDIRECT("vd_ml_"&amp;$A933&amp;"_"&amp;F$1&amp;"_tab"),$B933+1,$C933+1)),0))</f>
        <v/>
      </c>
      <c r="G933" s="331" t="str" cm="1">
        <f t="array" aca="1" ref="G933" ca="1">IF($B933="","",IFERROR(INDEX(INDIRECT("vd_emp_"&amp;$A933&amp;"_"&amp;G$1&amp;"_tab"),$B933+1,$C933+1)*IF($A933=2020,1,INDEX(INDIRECT("vd_ml_"&amp;$A933&amp;"_"&amp;G$1&amp;"_tab"),$B933+1,$C933+1)),0))</f>
        <v/>
      </c>
      <c r="H933" s="331" t="str" cm="1">
        <f t="array" aca="1" ref="H933" ca="1">IF($B933="","",IFERROR(INDEX(INDIRECT("vd_emp_"&amp;$A933&amp;"_"&amp;H$1&amp;"_tab"),$B933+1,$C933+1)*IF($A933=2020,1,INDEX(INDIRECT("vd_ml_"&amp;$A933&amp;"_"&amp;H$1&amp;"_tab"),$B933+1,$C933+1)),0))</f>
        <v/>
      </c>
      <c r="I933" s="331" t="str">
        <f ca="1"/>
        <v/>
      </c>
      <c r="J933" s="331" t="str" cm="1">
        <f t="array" ref="J933">IF(A933="","",SUMPRODUCT(TRANSPOSE(F933:H933),pass_per_van_by_vptype)*2)</f>
        <v/>
      </c>
      <c r="K933" s="331" t="str" cm="1">
        <f t="array" ref="K933">IF(A933="","",SUMPRODUCT(TRANSPOSE(F933:H933),pass_per_van_by_vptype,rt_miles_avg_by_vanpool_type))</f>
        <v/>
      </c>
    </row>
    <row r="934" spans="1:11" x14ac:dyDescent="0.45">
      <c r="A934" s="331" t="s">
        <v>453</v>
      </c>
      <c r="B934" s="331" t="s">
        <v>453</v>
      </c>
      <c r="C934" s="331" t="s">
        <v>453</v>
      </c>
      <c r="D934" s="331" t="s">
        <v>453</v>
      </c>
      <c r="E934" s="331" t="s">
        <v>453</v>
      </c>
      <c r="F934" s="331" t="str" cm="1">
        <f t="array" aca="1" ref="F934" ca="1">IF($B934="","",IFERROR(INDEX(INDIRECT("vd_emp_"&amp;$A934&amp;"_"&amp;F$1&amp;"_tab"),$B934+1,$C934+1)*IF($A934=2020,1,INDEX(INDIRECT("vd_ml_"&amp;$A934&amp;"_"&amp;F$1&amp;"_tab"),$B934+1,$C934+1)),0))</f>
        <v/>
      </c>
      <c r="G934" s="331" t="str" cm="1">
        <f t="array" aca="1" ref="G934" ca="1">IF($B934="","",IFERROR(INDEX(INDIRECT("vd_emp_"&amp;$A934&amp;"_"&amp;G$1&amp;"_tab"),$B934+1,$C934+1)*IF($A934=2020,1,INDEX(INDIRECT("vd_ml_"&amp;$A934&amp;"_"&amp;G$1&amp;"_tab"),$B934+1,$C934+1)),0))</f>
        <v/>
      </c>
      <c r="H934" s="331" t="str" cm="1">
        <f t="array" aca="1" ref="H934" ca="1">IF($B934="","",IFERROR(INDEX(INDIRECT("vd_emp_"&amp;$A934&amp;"_"&amp;H$1&amp;"_tab"),$B934+1,$C934+1)*IF($A934=2020,1,INDEX(INDIRECT("vd_ml_"&amp;$A934&amp;"_"&amp;H$1&amp;"_tab"),$B934+1,$C934+1)),0))</f>
        <v/>
      </c>
      <c r="I934" s="331" t="str">
        <f ca="1"/>
        <v/>
      </c>
      <c r="J934" s="331" t="str" cm="1">
        <f t="array" ref="J934">IF(A934="","",SUMPRODUCT(TRANSPOSE(F934:H934),pass_per_van_by_vptype)*2)</f>
        <v/>
      </c>
      <c r="K934" s="331" t="str" cm="1">
        <f t="array" ref="K934">IF(A934="","",SUMPRODUCT(TRANSPOSE(F934:H934),pass_per_van_by_vptype,rt_miles_avg_by_vanpool_type))</f>
        <v/>
      </c>
    </row>
    <row r="935" spans="1:11" x14ac:dyDescent="0.45">
      <c r="A935" s="331" t="s">
        <v>453</v>
      </c>
      <c r="B935" s="331" t="s">
        <v>453</v>
      </c>
      <c r="C935" s="331" t="s">
        <v>453</v>
      </c>
      <c r="D935" s="331" t="s">
        <v>453</v>
      </c>
      <c r="E935" s="331" t="s">
        <v>453</v>
      </c>
      <c r="F935" s="331" t="str" cm="1">
        <f t="array" aca="1" ref="F935" ca="1">IF($B935="","",IFERROR(INDEX(INDIRECT("vd_emp_"&amp;$A935&amp;"_"&amp;F$1&amp;"_tab"),$B935+1,$C935+1)*IF($A935=2020,1,INDEX(INDIRECT("vd_ml_"&amp;$A935&amp;"_"&amp;F$1&amp;"_tab"),$B935+1,$C935+1)),0))</f>
        <v/>
      </c>
      <c r="G935" s="331" t="str" cm="1">
        <f t="array" aca="1" ref="G935" ca="1">IF($B935="","",IFERROR(INDEX(INDIRECT("vd_emp_"&amp;$A935&amp;"_"&amp;G$1&amp;"_tab"),$B935+1,$C935+1)*IF($A935=2020,1,INDEX(INDIRECT("vd_ml_"&amp;$A935&amp;"_"&amp;G$1&amp;"_tab"),$B935+1,$C935+1)),0))</f>
        <v/>
      </c>
      <c r="H935" s="331" t="str" cm="1">
        <f t="array" aca="1" ref="H935" ca="1">IF($B935="","",IFERROR(INDEX(INDIRECT("vd_emp_"&amp;$A935&amp;"_"&amp;H$1&amp;"_tab"),$B935+1,$C935+1)*IF($A935=2020,1,INDEX(INDIRECT("vd_ml_"&amp;$A935&amp;"_"&amp;H$1&amp;"_tab"),$B935+1,$C935+1)),0))</f>
        <v/>
      </c>
      <c r="I935" s="331" t="str">
        <f ca="1"/>
        <v/>
      </c>
      <c r="J935" s="331" t="str" cm="1">
        <f t="array" ref="J935">IF(A935="","",SUMPRODUCT(TRANSPOSE(F935:H935),pass_per_van_by_vptype)*2)</f>
        <v/>
      </c>
      <c r="K935" s="331" t="str" cm="1">
        <f t="array" ref="K935">IF(A935="","",SUMPRODUCT(TRANSPOSE(F935:H935),pass_per_van_by_vptype,rt_miles_avg_by_vanpool_type))</f>
        <v/>
      </c>
    </row>
    <row r="936" spans="1:11" x14ac:dyDescent="0.45">
      <c r="A936" s="331" t="s">
        <v>453</v>
      </c>
      <c r="B936" s="331" t="s">
        <v>453</v>
      </c>
      <c r="C936" s="331" t="s">
        <v>453</v>
      </c>
      <c r="D936" s="331" t="s">
        <v>453</v>
      </c>
      <c r="E936" s="331" t="s">
        <v>453</v>
      </c>
      <c r="F936" s="331" t="str" cm="1">
        <f t="array" aca="1" ref="F936" ca="1">IF($B936="","",IFERROR(INDEX(INDIRECT("vd_emp_"&amp;$A936&amp;"_"&amp;F$1&amp;"_tab"),$B936+1,$C936+1)*IF($A936=2020,1,INDEX(INDIRECT("vd_ml_"&amp;$A936&amp;"_"&amp;F$1&amp;"_tab"),$B936+1,$C936+1)),0))</f>
        <v/>
      </c>
      <c r="G936" s="331" t="str" cm="1">
        <f t="array" aca="1" ref="G936" ca="1">IF($B936="","",IFERROR(INDEX(INDIRECT("vd_emp_"&amp;$A936&amp;"_"&amp;G$1&amp;"_tab"),$B936+1,$C936+1)*IF($A936=2020,1,INDEX(INDIRECT("vd_ml_"&amp;$A936&amp;"_"&amp;G$1&amp;"_tab"),$B936+1,$C936+1)),0))</f>
        <v/>
      </c>
      <c r="H936" s="331" t="str" cm="1">
        <f t="array" aca="1" ref="H936" ca="1">IF($B936="","",IFERROR(INDEX(INDIRECT("vd_emp_"&amp;$A936&amp;"_"&amp;H$1&amp;"_tab"),$B936+1,$C936+1)*IF($A936=2020,1,INDEX(INDIRECT("vd_ml_"&amp;$A936&amp;"_"&amp;H$1&amp;"_tab"),$B936+1,$C936+1)),0))</f>
        <v/>
      </c>
      <c r="I936" s="331" t="str">
        <f ca="1"/>
        <v/>
      </c>
      <c r="J936" s="331" t="str" cm="1">
        <f t="array" ref="J936">IF(A936="","",SUMPRODUCT(TRANSPOSE(F936:H936),pass_per_van_by_vptype)*2)</f>
        <v/>
      </c>
      <c r="K936" s="331" t="str" cm="1">
        <f t="array" ref="K936">IF(A936="","",SUMPRODUCT(TRANSPOSE(F936:H936),pass_per_van_by_vptype,rt_miles_avg_by_vanpool_type))</f>
        <v/>
      </c>
    </row>
    <row r="937" spans="1:11" x14ac:dyDescent="0.45">
      <c r="A937" s="331" t="s">
        <v>453</v>
      </c>
      <c r="B937" s="331" t="s">
        <v>453</v>
      </c>
      <c r="C937" s="331" t="s">
        <v>453</v>
      </c>
      <c r="D937" s="331" t="s">
        <v>453</v>
      </c>
      <c r="E937" s="331" t="s">
        <v>453</v>
      </c>
      <c r="F937" s="331" t="str" cm="1">
        <f t="array" aca="1" ref="F937" ca="1">IF($B937="","",IFERROR(INDEX(INDIRECT("vd_emp_"&amp;$A937&amp;"_"&amp;F$1&amp;"_tab"),$B937+1,$C937+1)*IF($A937=2020,1,INDEX(INDIRECT("vd_ml_"&amp;$A937&amp;"_"&amp;F$1&amp;"_tab"),$B937+1,$C937+1)),0))</f>
        <v/>
      </c>
      <c r="G937" s="331" t="str" cm="1">
        <f t="array" aca="1" ref="G937" ca="1">IF($B937="","",IFERROR(INDEX(INDIRECT("vd_emp_"&amp;$A937&amp;"_"&amp;G$1&amp;"_tab"),$B937+1,$C937+1)*IF($A937=2020,1,INDEX(INDIRECT("vd_ml_"&amp;$A937&amp;"_"&amp;G$1&amp;"_tab"),$B937+1,$C937+1)),0))</f>
        <v/>
      </c>
      <c r="H937" s="331" t="str" cm="1">
        <f t="array" aca="1" ref="H937" ca="1">IF($B937="","",IFERROR(INDEX(INDIRECT("vd_emp_"&amp;$A937&amp;"_"&amp;H$1&amp;"_tab"),$B937+1,$C937+1)*IF($A937=2020,1,INDEX(INDIRECT("vd_ml_"&amp;$A937&amp;"_"&amp;H$1&amp;"_tab"),$B937+1,$C937+1)),0))</f>
        <v/>
      </c>
      <c r="I937" s="331" t="str">
        <f ca="1"/>
        <v/>
      </c>
      <c r="J937" s="331" t="str" cm="1">
        <f t="array" ref="J937">IF(A937="","",SUMPRODUCT(TRANSPOSE(F937:H937),pass_per_van_by_vptype)*2)</f>
        <v/>
      </c>
      <c r="K937" s="331" t="str" cm="1">
        <f t="array" ref="K937">IF(A937="","",SUMPRODUCT(TRANSPOSE(F937:H937),pass_per_van_by_vptype,rt_miles_avg_by_vanpool_type))</f>
        <v/>
      </c>
    </row>
    <row r="938" spans="1:11" x14ac:dyDescent="0.45">
      <c r="A938" s="331" t="s">
        <v>453</v>
      </c>
      <c r="B938" s="331" t="s">
        <v>453</v>
      </c>
      <c r="C938" s="331" t="s">
        <v>453</v>
      </c>
      <c r="D938" s="331" t="s">
        <v>453</v>
      </c>
      <c r="E938" s="331" t="s">
        <v>453</v>
      </c>
      <c r="F938" s="331" t="str" cm="1">
        <f t="array" aca="1" ref="F938" ca="1">IF($B938="","",IFERROR(INDEX(INDIRECT("vd_emp_"&amp;$A938&amp;"_"&amp;F$1&amp;"_tab"),$B938+1,$C938+1)*IF($A938=2020,1,INDEX(INDIRECT("vd_ml_"&amp;$A938&amp;"_"&amp;F$1&amp;"_tab"),$B938+1,$C938+1)),0))</f>
        <v/>
      </c>
      <c r="G938" s="331" t="str" cm="1">
        <f t="array" aca="1" ref="G938" ca="1">IF($B938="","",IFERROR(INDEX(INDIRECT("vd_emp_"&amp;$A938&amp;"_"&amp;G$1&amp;"_tab"),$B938+1,$C938+1)*IF($A938=2020,1,INDEX(INDIRECT("vd_ml_"&amp;$A938&amp;"_"&amp;G$1&amp;"_tab"),$B938+1,$C938+1)),0))</f>
        <v/>
      </c>
      <c r="H938" s="331" t="str" cm="1">
        <f t="array" aca="1" ref="H938" ca="1">IF($B938="","",IFERROR(INDEX(INDIRECT("vd_emp_"&amp;$A938&amp;"_"&amp;H$1&amp;"_tab"),$B938+1,$C938+1)*IF($A938=2020,1,INDEX(INDIRECT("vd_ml_"&amp;$A938&amp;"_"&amp;H$1&amp;"_tab"),$B938+1,$C938+1)),0))</f>
        <v/>
      </c>
      <c r="I938" s="331" t="str">
        <f ca="1"/>
        <v/>
      </c>
      <c r="J938" s="331" t="str" cm="1">
        <f t="array" ref="J938">IF(A938="","",SUMPRODUCT(TRANSPOSE(F938:H938),pass_per_van_by_vptype)*2)</f>
        <v/>
      </c>
      <c r="K938" s="331" t="str" cm="1">
        <f t="array" ref="K938">IF(A938="","",SUMPRODUCT(TRANSPOSE(F938:H938),pass_per_van_by_vptype,rt_miles_avg_by_vanpool_type))</f>
        <v/>
      </c>
    </row>
    <row r="939" spans="1:11" x14ac:dyDescent="0.45">
      <c r="A939" s="331" t="s">
        <v>453</v>
      </c>
      <c r="B939" s="331" t="s">
        <v>453</v>
      </c>
      <c r="C939" s="331" t="s">
        <v>453</v>
      </c>
      <c r="D939" s="331" t="s">
        <v>453</v>
      </c>
      <c r="E939" s="331" t="s">
        <v>453</v>
      </c>
      <c r="F939" s="331" t="str" cm="1">
        <f t="array" aca="1" ref="F939" ca="1">IF($B939="","",IFERROR(INDEX(INDIRECT("vd_emp_"&amp;$A939&amp;"_"&amp;F$1&amp;"_tab"),$B939+1,$C939+1)*IF($A939=2020,1,INDEX(INDIRECT("vd_ml_"&amp;$A939&amp;"_"&amp;F$1&amp;"_tab"),$B939+1,$C939+1)),0))</f>
        <v/>
      </c>
      <c r="G939" s="331" t="str" cm="1">
        <f t="array" aca="1" ref="G939" ca="1">IF($B939="","",IFERROR(INDEX(INDIRECT("vd_emp_"&amp;$A939&amp;"_"&amp;G$1&amp;"_tab"),$B939+1,$C939+1)*IF($A939=2020,1,INDEX(INDIRECT("vd_ml_"&amp;$A939&amp;"_"&amp;G$1&amp;"_tab"),$B939+1,$C939+1)),0))</f>
        <v/>
      </c>
      <c r="H939" s="331" t="str" cm="1">
        <f t="array" aca="1" ref="H939" ca="1">IF($B939="","",IFERROR(INDEX(INDIRECT("vd_emp_"&amp;$A939&amp;"_"&amp;H$1&amp;"_tab"),$B939+1,$C939+1)*IF($A939=2020,1,INDEX(INDIRECT("vd_ml_"&amp;$A939&amp;"_"&amp;H$1&amp;"_tab"),$B939+1,$C939+1)),0))</f>
        <v/>
      </c>
      <c r="I939" s="331" t="str">
        <f ca="1"/>
        <v/>
      </c>
      <c r="J939" s="331" t="str" cm="1">
        <f t="array" ref="J939">IF(A939="","",SUMPRODUCT(TRANSPOSE(F939:H939),pass_per_van_by_vptype)*2)</f>
        <v/>
      </c>
      <c r="K939" s="331" t="str" cm="1">
        <f t="array" ref="K939">IF(A939="","",SUMPRODUCT(TRANSPOSE(F939:H939),pass_per_van_by_vptype,rt_miles_avg_by_vanpool_type))</f>
        <v/>
      </c>
    </row>
    <row r="940" spans="1:11" x14ac:dyDescent="0.45">
      <c r="A940" s="331" t="s">
        <v>453</v>
      </c>
      <c r="B940" s="331" t="s">
        <v>453</v>
      </c>
      <c r="C940" s="331" t="s">
        <v>453</v>
      </c>
      <c r="D940" s="331" t="s">
        <v>453</v>
      </c>
      <c r="E940" s="331" t="s">
        <v>453</v>
      </c>
      <c r="F940" s="331" t="str" cm="1">
        <f t="array" aca="1" ref="F940" ca="1">IF($B940="","",IFERROR(INDEX(INDIRECT("vd_emp_"&amp;$A940&amp;"_"&amp;F$1&amp;"_tab"),$B940+1,$C940+1)*IF($A940=2020,1,INDEX(INDIRECT("vd_ml_"&amp;$A940&amp;"_"&amp;F$1&amp;"_tab"),$B940+1,$C940+1)),0))</f>
        <v/>
      </c>
      <c r="G940" s="331" t="str" cm="1">
        <f t="array" aca="1" ref="G940" ca="1">IF($B940="","",IFERROR(INDEX(INDIRECT("vd_emp_"&amp;$A940&amp;"_"&amp;G$1&amp;"_tab"),$B940+1,$C940+1)*IF($A940=2020,1,INDEX(INDIRECT("vd_ml_"&amp;$A940&amp;"_"&amp;G$1&amp;"_tab"),$B940+1,$C940+1)),0))</f>
        <v/>
      </c>
      <c r="H940" s="331" t="str" cm="1">
        <f t="array" aca="1" ref="H940" ca="1">IF($B940="","",IFERROR(INDEX(INDIRECT("vd_emp_"&amp;$A940&amp;"_"&amp;H$1&amp;"_tab"),$B940+1,$C940+1)*IF($A940=2020,1,INDEX(INDIRECT("vd_ml_"&amp;$A940&amp;"_"&amp;H$1&amp;"_tab"),$B940+1,$C940+1)),0))</f>
        <v/>
      </c>
      <c r="I940" s="331" t="str">
        <f ca="1"/>
        <v/>
      </c>
      <c r="J940" s="331" t="str" cm="1">
        <f t="array" ref="J940">IF(A940="","",SUMPRODUCT(TRANSPOSE(F940:H940),pass_per_van_by_vptype)*2)</f>
        <v/>
      </c>
      <c r="K940" s="331" t="str" cm="1">
        <f t="array" ref="K940">IF(A940="","",SUMPRODUCT(TRANSPOSE(F940:H940),pass_per_van_by_vptype,rt_miles_avg_by_vanpool_type))</f>
        <v/>
      </c>
    </row>
    <row r="941" spans="1:11" x14ac:dyDescent="0.45">
      <c r="A941" s="331" t="s">
        <v>453</v>
      </c>
      <c r="B941" s="331" t="s">
        <v>453</v>
      </c>
      <c r="C941" s="331" t="s">
        <v>453</v>
      </c>
      <c r="D941" s="331" t="s">
        <v>453</v>
      </c>
      <c r="E941" s="331" t="s">
        <v>453</v>
      </c>
      <c r="F941" s="331" t="str" cm="1">
        <f t="array" aca="1" ref="F941" ca="1">IF($B941="","",IFERROR(INDEX(INDIRECT("vd_emp_"&amp;$A941&amp;"_"&amp;F$1&amp;"_tab"),$B941+1,$C941+1)*IF($A941=2020,1,INDEX(INDIRECT("vd_ml_"&amp;$A941&amp;"_"&amp;F$1&amp;"_tab"),$B941+1,$C941+1)),0))</f>
        <v/>
      </c>
      <c r="G941" s="331" t="str" cm="1">
        <f t="array" aca="1" ref="G941" ca="1">IF($B941="","",IFERROR(INDEX(INDIRECT("vd_emp_"&amp;$A941&amp;"_"&amp;G$1&amp;"_tab"),$B941+1,$C941+1)*IF($A941=2020,1,INDEX(INDIRECT("vd_ml_"&amp;$A941&amp;"_"&amp;G$1&amp;"_tab"),$B941+1,$C941+1)),0))</f>
        <v/>
      </c>
      <c r="H941" s="331" t="str" cm="1">
        <f t="array" aca="1" ref="H941" ca="1">IF($B941="","",IFERROR(INDEX(INDIRECT("vd_emp_"&amp;$A941&amp;"_"&amp;H$1&amp;"_tab"),$B941+1,$C941+1)*IF($A941=2020,1,INDEX(INDIRECT("vd_ml_"&amp;$A941&amp;"_"&amp;H$1&amp;"_tab"),$B941+1,$C941+1)),0))</f>
        <v/>
      </c>
      <c r="I941" s="331" t="str">
        <f ca="1"/>
        <v/>
      </c>
      <c r="J941" s="331" t="str" cm="1">
        <f t="array" ref="J941">IF(A941="","",SUMPRODUCT(TRANSPOSE(F941:H941),pass_per_van_by_vptype)*2)</f>
        <v/>
      </c>
      <c r="K941" s="331" t="str" cm="1">
        <f t="array" ref="K941">IF(A941="","",SUMPRODUCT(TRANSPOSE(F941:H941),pass_per_van_by_vptype,rt_miles_avg_by_vanpool_type))</f>
        <v/>
      </c>
    </row>
    <row r="942" spans="1:11" x14ac:dyDescent="0.45">
      <c r="A942" s="331" t="s">
        <v>453</v>
      </c>
      <c r="B942" s="331" t="s">
        <v>453</v>
      </c>
      <c r="C942" s="331" t="s">
        <v>453</v>
      </c>
      <c r="D942" s="331" t="s">
        <v>453</v>
      </c>
      <c r="E942" s="331" t="s">
        <v>453</v>
      </c>
      <c r="F942" s="331" t="str" cm="1">
        <f t="array" aca="1" ref="F942" ca="1">IF($B942="","",IFERROR(INDEX(INDIRECT("vd_emp_"&amp;$A942&amp;"_"&amp;F$1&amp;"_tab"),$B942+1,$C942+1)*IF($A942=2020,1,INDEX(INDIRECT("vd_ml_"&amp;$A942&amp;"_"&amp;F$1&amp;"_tab"),$B942+1,$C942+1)),0))</f>
        <v/>
      </c>
      <c r="G942" s="331" t="str" cm="1">
        <f t="array" aca="1" ref="G942" ca="1">IF($B942="","",IFERROR(INDEX(INDIRECT("vd_emp_"&amp;$A942&amp;"_"&amp;G$1&amp;"_tab"),$B942+1,$C942+1)*IF($A942=2020,1,INDEX(INDIRECT("vd_ml_"&amp;$A942&amp;"_"&amp;G$1&amp;"_tab"),$B942+1,$C942+1)),0))</f>
        <v/>
      </c>
      <c r="H942" s="331" t="str" cm="1">
        <f t="array" aca="1" ref="H942" ca="1">IF($B942="","",IFERROR(INDEX(INDIRECT("vd_emp_"&amp;$A942&amp;"_"&amp;H$1&amp;"_tab"),$B942+1,$C942+1)*IF($A942=2020,1,INDEX(INDIRECT("vd_ml_"&amp;$A942&amp;"_"&amp;H$1&amp;"_tab"),$B942+1,$C942+1)),0))</f>
        <v/>
      </c>
      <c r="I942" s="331" t="str">
        <f ca="1"/>
        <v/>
      </c>
      <c r="J942" s="331" t="str" cm="1">
        <f t="array" ref="J942">IF(A942="","",SUMPRODUCT(TRANSPOSE(F942:H942),pass_per_van_by_vptype)*2)</f>
        <v/>
      </c>
      <c r="K942" s="331" t="str" cm="1">
        <f t="array" ref="K942">IF(A942="","",SUMPRODUCT(TRANSPOSE(F942:H942),pass_per_van_by_vptype,rt_miles_avg_by_vanpool_type))</f>
        <v/>
      </c>
    </row>
    <row r="943" spans="1:11" x14ac:dyDescent="0.45">
      <c r="A943" s="331" t="s">
        <v>453</v>
      </c>
      <c r="B943" s="331" t="s">
        <v>453</v>
      </c>
      <c r="C943" s="331" t="s">
        <v>453</v>
      </c>
      <c r="D943" s="331" t="s">
        <v>453</v>
      </c>
      <c r="E943" s="331" t="s">
        <v>453</v>
      </c>
      <c r="F943" s="331" t="str" cm="1">
        <f t="array" aca="1" ref="F943" ca="1">IF($B943="","",IFERROR(INDEX(INDIRECT("vd_emp_"&amp;$A943&amp;"_"&amp;F$1&amp;"_tab"),$B943+1,$C943+1)*IF($A943=2020,1,INDEX(INDIRECT("vd_ml_"&amp;$A943&amp;"_"&amp;F$1&amp;"_tab"),$B943+1,$C943+1)),0))</f>
        <v/>
      </c>
      <c r="G943" s="331" t="str" cm="1">
        <f t="array" aca="1" ref="G943" ca="1">IF($B943="","",IFERROR(INDEX(INDIRECT("vd_emp_"&amp;$A943&amp;"_"&amp;G$1&amp;"_tab"),$B943+1,$C943+1)*IF($A943=2020,1,INDEX(INDIRECT("vd_ml_"&amp;$A943&amp;"_"&amp;G$1&amp;"_tab"),$B943+1,$C943+1)),0))</f>
        <v/>
      </c>
      <c r="H943" s="331" t="str" cm="1">
        <f t="array" aca="1" ref="H943" ca="1">IF($B943="","",IFERROR(INDEX(INDIRECT("vd_emp_"&amp;$A943&amp;"_"&amp;H$1&amp;"_tab"),$B943+1,$C943+1)*IF($A943=2020,1,INDEX(INDIRECT("vd_ml_"&amp;$A943&amp;"_"&amp;H$1&amp;"_tab"),$B943+1,$C943+1)),0))</f>
        <v/>
      </c>
      <c r="I943" s="331" t="str">
        <f ca="1"/>
        <v/>
      </c>
      <c r="J943" s="331" t="str" cm="1">
        <f t="array" ref="J943">IF(A943="","",SUMPRODUCT(TRANSPOSE(F943:H943),pass_per_van_by_vptype)*2)</f>
        <v/>
      </c>
      <c r="K943" s="331" t="str" cm="1">
        <f t="array" ref="K943">IF(A943="","",SUMPRODUCT(TRANSPOSE(F943:H943),pass_per_van_by_vptype,rt_miles_avg_by_vanpool_type))</f>
        <v/>
      </c>
    </row>
    <row r="944" spans="1:11" x14ac:dyDescent="0.45">
      <c r="A944" s="331" t="s">
        <v>453</v>
      </c>
      <c r="B944" s="331" t="s">
        <v>453</v>
      </c>
      <c r="C944" s="331" t="s">
        <v>453</v>
      </c>
      <c r="D944" s="331" t="s">
        <v>453</v>
      </c>
      <c r="E944" s="331" t="s">
        <v>453</v>
      </c>
      <c r="F944" s="331" t="str" cm="1">
        <f t="array" aca="1" ref="F944" ca="1">IF($B944="","",IFERROR(INDEX(INDIRECT("vd_emp_"&amp;$A944&amp;"_"&amp;F$1&amp;"_tab"),$B944+1,$C944+1)*IF($A944=2020,1,INDEX(INDIRECT("vd_ml_"&amp;$A944&amp;"_"&amp;F$1&amp;"_tab"),$B944+1,$C944+1)),0))</f>
        <v/>
      </c>
      <c r="G944" s="331" t="str" cm="1">
        <f t="array" aca="1" ref="G944" ca="1">IF($B944="","",IFERROR(INDEX(INDIRECT("vd_emp_"&amp;$A944&amp;"_"&amp;G$1&amp;"_tab"),$B944+1,$C944+1)*IF($A944=2020,1,INDEX(INDIRECT("vd_ml_"&amp;$A944&amp;"_"&amp;G$1&amp;"_tab"),$B944+1,$C944+1)),0))</f>
        <v/>
      </c>
      <c r="H944" s="331" t="str" cm="1">
        <f t="array" aca="1" ref="H944" ca="1">IF($B944="","",IFERROR(INDEX(INDIRECT("vd_emp_"&amp;$A944&amp;"_"&amp;H$1&amp;"_tab"),$B944+1,$C944+1)*IF($A944=2020,1,INDEX(INDIRECT("vd_ml_"&amp;$A944&amp;"_"&amp;H$1&amp;"_tab"),$B944+1,$C944+1)),0))</f>
        <v/>
      </c>
      <c r="I944" s="331" t="str">
        <f ca="1"/>
        <v/>
      </c>
      <c r="J944" s="331" t="str" cm="1">
        <f t="array" ref="J944">IF(A944="","",SUMPRODUCT(TRANSPOSE(F944:H944),pass_per_van_by_vptype)*2)</f>
        <v/>
      </c>
      <c r="K944" s="331" t="str" cm="1">
        <f t="array" ref="K944">IF(A944="","",SUMPRODUCT(TRANSPOSE(F944:H944),pass_per_van_by_vptype,rt_miles_avg_by_vanpool_type))</f>
        <v/>
      </c>
    </row>
    <row r="945" spans="1:11" x14ac:dyDescent="0.45">
      <c r="A945" s="331" t="s">
        <v>453</v>
      </c>
      <c r="B945" s="331" t="s">
        <v>453</v>
      </c>
      <c r="C945" s="331" t="s">
        <v>453</v>
      </c>
      <c r="D945" s="331" t="s">
        <v>453</v>
      </c>
      <c r="E945" s="331" t="s">
        <v>453</v>
      </c>
      <c r="F945" s="331" t="str" cm="1">
        <f t="array" aca="1" ref="F945" ca="1">IF($B945="","",IFERROR(INDEX(INDIRECT("vd_emp_"&amp;$A945&amp;"_"&amp;F$1&amp;"_tab"),$B945+1,$C945+1)*IF($A945=2020,1,INDEX(INDIRECT("vd_ml_"&amp;$A945&amp;"_"&amp;F$1&amp;"_tab"),$B945+1,$C945+1)),0))</f>
        <v/>
      </c>
      <c r="G945" s="331" t="str" cm="1">
        <f t="array" aca="1" ref="G945" ca="1">IF($B945="","",IFERROR(INDEX(INDIRECT("vd_emp_"&amp;$A945&amp;"_"&amp;G$1&amp;"_tab"),$B945+1,$C945+1)*IF($A945=2020,1,INDEX(INDIRECT("vd_ml_"&amp;$A945&amp;"_"&amp;G$1&amp;"_tab"),$B945+1,$C945+1)),0))</f>
        <v/>
      </c>
      <c r="H945" s="331" t="str" cm="1">
        <f t="array" aca="1" ref="H945" ca="1">IF($B945="","",IFERROR(INDEX(INDIRECT("vd_emp_"&amp;$A945&amp;"_"&amp;H$1&amp;"_tab"),$B945+1,$C945+1)*IF($A945=2020,1,INDEX(INDIRECT("vd_ml_"&amp;$A945&amp;"_"&amp;H$1&amp;"_tab"),$B945+1,$C945+1)),0))</f>
        <v/>
      </c>
      <c r="I945" s="331" t="str">
        <f ca="1"/>
        <v/>
      </c>
      <c r="J945" s="331" t="str" cm="1">
        <f t="array" ref="J945">IF(A945="","",SUMPRODUCT(TRANSPOSE(F945:H945),pass_per_van_by_vptype)*2)</f>
        <v/>
      </c>
      <c r="K945" s="331" t="str" cm="1">
        <f t="array" ref="K945">IF(A945="","",SUMPRODUCT(TRANSPOSE(F945:H945),pass_per_van_by_vptype,rt_miles_avg_by_vanpool_type))</f>
        <v/>
      </c>
    </row>
    <row r="946" spans="1:11" x14ac:dyDescent="0.45">
      <c r="A946" s="331" t="s">
        <v>453</v>
      </c>
      <c r="B946" s="331" t="s">
        <v>453</v>
      </c>
      <c r="C946" s="331" t="s">
        <v>453</v>
      </c>
      <c r="D946" s="331" t="s">
        <v>453</v>
      </c>
      <c r="E946" s="331" t="s">
        <v>453</v>
      </c>
      <c r="F946" s="331" t="str" cm="1">
        <f t="array" aca="1" ref="F946" ca="1">IF($B946="","",IFERROR(INDEX(INDIRECT("vd_emp_"&amp;$A946&amp;"_"&amp;F$1&amp;"_tab"),$B946+1,$C946+1)*IF($A946=2020,1,INDEX(INDIRECT("vd_ml_"&amp;$A946&amp;"_"&amp;F$1&amp;"_tab"),$B946+1,$C946+1)),0))</f>
        <v/>
      </c>
      <c r="G946" s="331" t="str" cm="1">
        <f t="array" aca="1" ref="G946" ca="1">IF($B946="","",IFERROR(INDEX(INDIRECT("vd_emp_"&amp;$A946&amp;"_"&amp;G$1&amp;"_tab"),$B946+1,$C946+1)*IF($A946=2020,1,INDEX(INDIRECT("vd_ml_"&amp;$A946&amp;"_"&amp;G$1&amp;"_tab"),$B946+1,$C946+1)),0))</f>
        <v/>
      </c>
      <c r="H946" s="331" t="str" cm="1">
        <f t="array" aca="1" ref="H946" ca="1">IF($B946="","",IFERROR(INDEX(INDIRECT("vd_emp_"&amp;$A946&amp;"_"&amp;H$1&amp;"_tab"),$B946+1,$C946+1)*IF($A946=2020,1,INDEX(INDIRECT("vd_ml_"&amp;$A946&amp;"_"&amp;H$1&amp;"_tab"),$B946+1,$C946+1)),0))</f>
        <v/>
      </c>
      <c r="I946" s="331" t="str">
        <f ca="1"/>
        <v/>
      </c>
      <c r="J946" s="331" t="str" cm="1">
        <f t="array" ref="J946">IF(A946="","",SUMPRODUCT(TRANSPOSE(F946:H946),pass_per_van_by_vptype)*2)</f>
        <v/>
      </c>
      <c r="K946" s="331" t="str" cm="1">
        <f t="array" ref="K946">IF(A946="","",SUMPRODUCT(TRANSPOSE(F946:H946),pass_per_van_by_vptype,rt_miles_avg_by_vanpool_type))</f>
        <v/>
      </c>
    </row>
    <row r="947" spans="1:11" x14ac:dyDescent="0.45">
      <c r="A947" s="331" t="s">
        <v>453</v>
      </c>
      <c r="B947" s="331" t="s">
        <v>453</v>
      </c>
      <c r="C947" s="331" t="s">
        <v>453</v>
      </c>
      <c r="D947" s="331" t="s">
        <v>453</v>
      </c>
      <c r="E947" s="331" t="s">
        <v>453</v>
      </c>
      <c r="F947" s="331" t="str" cm="1">
        <f t="array" aca="1" ref="F947" ca="1">IF($B947="","",IFERROR(INDEX(INDIRECT("vd_emp_"&amp;$A947&amp;"_"&amp;F$1&amp;"_tab"),$B947+1,$C947+1)*IF($A947=2020,1,INDEX(INDIRECT("vd_ml_"&amp;$A947&amp;"_"&amp;F$1&amp;"_tab"),$B947+1,$C947+1)),0))</f>
        <v/>
      </c>
      <c r="G947" s="331" t="str" cm="1">
        <f t="array" aca="1" ref="G947" ca="1">IF($B947="","",IFERROR(INDEX(INDIRECT("vd_emp_"&amp;$A947&amp;"_"&amp;G$1&amp;"_tab"),$B947+1,$C947+1)*IF($A947=2020,1,INDEX(INDIRECT("vd_ml_"&amp;$A947&amp;"_"&amp;G$1&amp;"_tab"),$B947+1,$C947+1)),0))</f>
        <v/>
      </c>
      <c r="H947" s="331" t="str" cm="1">
        <f t="array" aca="1" ref="H947" ca="1">IF($B947="","",IFERROR(INDEX(INDIRECT("vd_emp_"&amp;$A947&amp;"_"&amp;H$1&amp;"_tab"),$B947+1,$C947+1)*IF($A947=2020,1,INDEX(INDIRECT("vd_ml_"&amp;$A947&amp;"_"&amp;H$1&amp;"_tab"),$B947+1,$C947+1)),0))</f>
        <v/>
      </c>
      <c r="I947" s="331" t="str">
        <f ca="1"/>
        <v/>
      </c>
      <c r="J947" s="331" t="str" cm="1">
        <f t="array" ref="J947">IF(A947="","",SUMPRODUCT(TRANSPOSE(F947:H947),pass_per_van_by_vptype)*2)</f>
        <v/>
      </c>
      <c r="K947" s="331" t="str" cm="1">
        <f t="array" ref="K947">IF(A947="","",SUMPRODUCT(TRANSPOSE(F947:H947),pass_per_van_by_vptype,rt_miles_avg_by_vanpool_type))</f>
        <v/>
      </c>
    </row>
    <row r="948" spans="1:11" x14ac:dyDescent="0.45">
      <c r="A948" s="331" t="s">
        <v>453</v>
      </c>
      <c r="B948" s="331" t="s">
        <v>453</v>
      </c>
      <c r="C948" s="331" t="s">
        <v>453</v>
      </c>
      <c r="D948" s="331" t="s">
        <v>453</v>
      </c>
      <c r="E948" s="331" t="s">
        <v>453</v>
      </c>
      <c r="F948" s="331" t="str" cm="1">
        <f t="array" aca="1" ref="F948" ca="1">IF($B948="","",IFERROR(INDEX(INDIRECT("vd_emp_"&amp;$A948&amp;"_"&amp;F$1&amp;"_tab"),$B948+1,$C948+1)*IF($A948=2020,1,INDEX(INDIRECT("vd_ml_"&amp;$A948&amp;"_"&amp;F$1&amp;"_tab"),$B948+1,$C948+1)),0))</f>
        <v/>
      </c>
      <c r="G948" s="331" t="str" cm="1">
        <f t="array" aca="1" ref="G948" ca="1">IF($B948="","",IFERROR(INDEX(INDIRECT("vd_emp_"&amp;$A948&amp;"_"&amp;G$1&amp;"_tab"),$B948+1,$C948+1)*IF($A948=2020,1,INDEX(INDIRECT("vd_ml_"&amp;$A948&amp;"_"&amp;G$1&amp;"_tab"),$B948+1,$C948+1)),0))</f>
        <v/>
      </c>
      <c r="H948" s="331" t="str" cm="1">
        <f t="array" aca="1" ref="H948" ca="1">IF($B948="","",IFERROR(INDEX(INDIRECT("vd_emp_"&amp;$A948&amp;"_"&amp;H$1&amp;"_tab"),$B948+1,$C948+1)*IF($A948=2020,1,INDEX(INDIRECT("vd_ml_"&amp;$A948&amp;"_"&amp;H$1&amp;"_tab"),$B948+1,$C948+1)),0))</f>
        <v/>
      </c>
      <c r="I948" s="331" t="str">
        <f ca="1"/>
        <v/>
      </c>
      <c r="J948" s="331" t="str" cm="1">
        <f t="array" ref="J948">IF(A948="","",SUMPRODUCT(TRANSPOSE(F948:H948),pass_per_van_by_vptype)*2)</f>
        <v/>
      </c>
      <c r="K948" s="331" t="str" cm="1">
        <f t="array" ref="K948">IF(A948="","",SUMPRODUCT(TRANSPOSE(F948:H948),pass_per_van_by_vptype,rt_miles_avg_by_vanpool_type))</f>
        <v/>
      </c>
    </row>
    <row r="949" spans="1:11" x14ac:dyDescent="0.45">
      <c r="A949" s="331" t="s">
        <v>453</v>
      </c>
      <c r="B949" s="331" t="s">
        <v>453</v>
      </c>
      <c r="C949" s="331" t="s">
        <v>453</v>
      </c>
      <c r="D949" s="331" t="s">
        <v>453</v>
      </c>
      <c r="E949" s="331" t="s">
        <v>453</v>
      </c>
      <c r="F949" s="331" t="str" cm="1">
        <f t="array" aca="1" ref="F949" ca="1">IF($B949="","",IFERROR(INDEX(INDIRECT("vd_emp_"&amp;$A949&amp;"_"&amp;F$1&amp;"_tab"),$B949+1,$C949+1)*IF($A949=2020,1,INDEX(INDIRECT("vd_ml_"&amp;$A949&amp;"_"&amp;F$1&amp;"_tab"),$B949+1,$C949+1)),0))</f>
        <v/>
      </c>
      <c r="G949" s="331" t="str" cm="1">
        <f t="array" aca="1" ref="G949" ca="1">IF($B949="","",IFERROR(INDEX(INDIRECT("vd_emp_"&amp;$A949&amp;"_"&amp;G$1&amp;"_tab"),$B949+1,$C949+1)*IF($A949=2020,1,INDEX(INDIRECT("vd_ml_"&amp;$A949&amp;"_"&amp;G$1&amp;"_tab"),$B949+1,$C949+1)),0))</f>
        <v/>
      </c>
      <c r="H949" s="331" t="str" cm="1">
        <f t="array" aca="1" ref="H949" ca="1">IF($B949="","",IFERROR(INDEX(INDIRECT("vd_emp_"&amp;$A949&amp;"_"&amp;H$1&amp;"_tab"),$B949+1,$C949+1)*IF($A949=2020,1,INDEX(INDIRECT("vd_ml_"&amp;$A949&amp;"_"&amp;H$1&amp;"_tab"),$B949+1,$C949+1)),0))</f>
        <v/>
      </c>
      <c r="I949" s="331" t="str">
        <f ca="1"/>
        <v/>
      </c>
      <c r="J949" s="331" t="str" cm="1">
        <f t="array" ref="J949">IF(A949="","",SUMPRODUCT(TRANSPOSE(F949:H949),pass_per_van_by_vptype)*2)</f>
        <v/>
      </c>
      <c r="K949" s="331" t="str" cm="1">
        <f t="array" ref="K949">IF(A949="","",SUMPRODUCT(TRANSPOSE(F949:H949),pass_per_van_by_vptype,rt_miles_avg_by_vanpool_type))</f>
        <v/>
      </c>
    </row>
    <row r="950" spans="1:11" x14ac:dyDescent="0.45">
      <c r="A950" s="331" t="s">
        <v>453</v>
      </c>
      <c r="B950" s="331" t="s">
        <v>453</v>
      </c>
      <c r="C950" s="331" t="s">
        <v>453</v>
      </c>
      <c r="D950" s="331" t="s">
        <v>453</v>
      </c>
      <c r="E950" s="331" t="s">
        <v>453</v>
      </c>
      <c r="F950" s="331" t="str" cm="1">
        <f t="array" aca="1" ref="F950" ca="1">IF($B950="","",IFERROR(INDEX(INDIRECT("vd_emp_"&amp;$A950&amp;"_"&amp;F$1&amp;"_tab"),$B950+1,$C950+1)*IF($A950=2020,1,INDEX(INDIRECT("vd_ml_"&amp;$A950&amp;"_"&amp;F$1&amp;"_tab"),$B950+1,$C950+1)),0))</f>
        <v/>
      </c>
      <c r="G950" s="331" t="str" cm="1">
        <f t="array" aca="1" ref="G950" ca="1">IF($B950="","",IFERROR(INDEX(INDIRECT("vd_emp_"&amp;$A950&amp;"_"&amp;G$1&amp;"_tab"),$B950+1,$C950+1)*IF($A950=2020,1,INDEX(INDIRECT("vd_ml_"&amp;$A950&amp;"_"&amp;G$1&amp;"_tab"),$B950+1,$C950+1)),0))</f>
        <v/>
      </c>
      <c r="H950" s="331" t="str" cm="1">
        <f t="array" aca="1" ref="H950" ca="1">IF($B950="","",IFERROR(INDEX(INDIRECT("vd_emp_"&amp;$A950&amp;"_"&amp;H$1&amp;"_tab"),$B950+1,$C950+1)*IF($A950=2020,1,INDEX(INDIRECT("vd_ml_"&amp;$A950&amp;"_"&amp;H$1&amp;"_tab"),$B950+1,$C950+1)),0))</f>
        <v/>
      </c>
      <c r="I950" s="331" t="str">
        <f ca="1"/>
        <v/>
      </c>
      <c r="J950" s="331" t="str" cm="1">
        <f t="array" ref="J950">IF(A950="","",SUMPRODUCT(TRANSPOSE(F950:H950),pass_per_van_by_vptype)*2)</f>
        <v/>
      </c>
      <c r="K950" s="331" t="str" cm="1">
        <f t="array" ref="K950">IF(A950="","",SUMPRODUCT(TRANSPOSE(F950:H950),pass_per_van_by_vptype,rt_miles_avg_by_vanpool_type))</f>
        <v/>
      </c>
    </row>
    <row r="951" spans="1:11" x14ac:dyDescent="0.45">
      <c r="A951" s="331" t="s">
        <v>453</v>
      </c>
      <c r="B951" s="331" t="s">
        <v>453</v>
      </c>
      <c r="C951" s="331" t="s">
        <v>453</v>
      </c>
      <c r="D951" s="331" t="s">
        <v>453</v>
      </c>
      <c r="E951" s="331" t="s">
        <v>453</v>
      </c>
      <c r="F951" s="331" t="str" cm="1">
        <f t="array" aca="1" ref="F951" ca="1">IF($B951="","",IFERROR(INDEX(INDIRECT("vd_emp_"&amp;$A951&amp;"_"&amp;F$1&amp;"_tab"),$B951+1,$C951+1)*IF($A951=2020,1,INDEX(INDIRECT("vd_ml_"&amp;$A951&amp;"_"&amp;F$1&amp;"_tab"),$B951+1,$C951+1)),0))</f>
        <v/>
      </c>
      <c r="G951" s="331" t="str" cm="1">
        <f t="array" aca="1" ref="G951" ca="1">IF($B951="","",IFERROR(INDEX(INDIRECT("vd_emp_"&amp;$A951&amp;"_"&amp;G$1&amp;"_tab"),$B951+1,$C951+1)*IF($A951=2020,1,INDEX(INDIRECT("vd_ml_"&amp;$A951&amp;"_"&amp;G$1&amp;"_tab"),$B951+1,$C951+1)),0))</f>
        <v/>
      </c>
      <c r="H951" s="331" t="str" cm="1">
        <f t="array" aca="1" ref="H951" ca="1">IF($B951="","",IFERROR(INDEX(INDIRECT("vd_emp_"&amp;$A951&amp;"_"&amp;H$1&amp;"_tab"),$B951+1,$C951+1)*IF($A951=2020,1,INDEX(INDIRECT("vd_ml_"&amp;$A951&amp;"_"&amp;H$1&amp;"_tab"),$B951+1,$C951+1)),0))</f>
        <v/>
      </c>
      <c r="I951" s="331" t="str">
        <f ca="1"/>
        <v/>
      </c>
      <c r="J951" s="331" t="str" cm="1">
        <f t="array" ref="J951">IF(A951="","",SUMPRODUCT(TRANSPOSE(F951:H951),pass_per_van_by_vptype)*2)</f>
        <v/>
      </c>
      <c r="K951" s="331" t="str" cm="1">
        <f t="array" ref="K951">IF(A951="","",SUMPRODUCT(TRANSPOSE(F951:H951),pass_per_van_by_vptype,rt_miles_avg_by_vanpool_type))</f>
        <v/>
      </c>
    </row>
    <row r="952" spans="1:11" x14ac:dyDescent="0.45">
      <c r="A952" s="331" t="s">
        <v>453</v>
      </c>
      <c r="B952" s="331" t="s">
        <v>453</v>
      </c>
      <c r="C952" s="331" t="s">
        <v>453</v>
      </c>
      <c r="D952" s="331" t="s">
        <v>453</v>
      </c>
      <c r="E952" s="331" t="s">
        <v>453</v>
      </c>
      <c r="F952" s="331" t="str" cm="1">
        <f t="array" aca="1" ref="F952" ca="1">IF($B952="","",IFERROR(INDEX(INDIRECT("vd_emp_"&amp;$A952&amp;"_"&amp;F$1&amp;"_tab"),$B952+1,$C952+1)*IF($A952=2020,1,INDEX(INDIRECT("vd_ml_"&amp;$A952&amp;"_"&amp;F$1&amp;"_tab"),$B952+1,$C952+1)),0))</f>
        <v/>
      </c>
      <c r="G952" s="331" t="str" cm="1">
        <f t="array" aca="1" ref="G952" ca="1">IF($B952="","",IFERROR(INDEX(INDIRECT("vd_emp_"&amp;$A952&amp;"_"&amp;G$1&amp;"_tab"),$B952+1,$C952+1)*IF($A952=2020,1,INDEX(INDIRECT("vd_ml_"&amp;$A952&amp;"_"&amp;G$1&amp;"_tab"),$B952+1,$C952+1)),0))</f>
        <v/>
      </c>
      <c r="H952" s="331" t="str" cm="1">
        <f t="array" aca="1" ref="H952" ca="1">IF($B952="","",IFERROR(INDEX(INDIRECT("vd_emp_"&amp;$A952&amp;"_"&amp;H$1&amp;"_tab"),$B952+1,$C952+1)*IF($A952=2020,1,INDEX(INDIRECT("vd_ml_"&amp;$A952&amp;"_"&amp;H$1&amp;"_tab"),$B952+1,$C952+1)),0))</f>
        <v/>
      </c>
      <c r="I952" s="331" t="str">
        <f ca="1"/>
        <v/>
      </c>
      <c r="J952" s="331" t="str" cm="1">
        <f t="array" ref="J952">IF(A952="","",SUMPRODUCT(TRANSPOSE(F952:H952),pass_per_van_by_vptype)*2)</f>
        <v/>
      </c>
      <c r="K952" s="331" t="str" cm="1">
        <f t="array" ref="K952">IF(A952="","",SUMPRODUCT(TRANSPOSE(F952:H952),pass_per_van_by_vptype,rt_miles_avg_by_vanpool_type))</f>
        <v/>
      </c>
    </row>
    <row r="953" spans="1:11" x14ac:dyDescent="0.45">
      <c r="A953" s="331" t="s">
        <v>453</v>
      </c>
      <c r="B953" s="331" t="s">
        <v>453</v>
      </c>
      <c r="C953" s="331" t="s">
        <v>453</v>
      </c>
      <c r="D953" s="331" t="s">
        <v>453</v>
      </c>
      <c r="E953" s="331" t="s">
        <v>453</v>
      </c>
      <c r="F953" s="331" t="str" cm="1">
        <f t="array" aca="1" ref="F953" ca="1">IF($B953="","",IFERROR(INDEX(INDIRECT("vd_emp_"&amp;$A953&amp;"_"&amp;F$1&amp;"_tab"),$B953+1,$C953+1)*IF($A953=2020,1,INDEX(INDIRECT("vd_ml_"&amp;$A953&amp;"_"&amp;F$1&amp;"_tab"),$B953+1,$C953+1)),0))</f>
        <v/>
      </c>
      <c r="G953" s="331" t="str" cm="1">
        <f t="array" aca="1" ref="G953" ca="1">IF($B953="","",IFERROR(INDEX(INDIRECT("vd_emp_"&amp;$A953&amp;"_"&amp;G$1&amp;"_tab"),$B953+1,$C953+1)*IF($A953=2020,1,INDEX(INDIRECT("vd_ml_"&amp;$A953&amp;"_"&amp;G$1&amp;"_tab"),$B953+1,$C953+1)),0))</f>
        <v/>
      </c>
      <c r="H953" s="331" t="str" cm="1">
        <f t="array" aca="1" ref="H953" ca="1">IF($B953="","",IFERROR(INDEX(INDIRECT("vd_emp_"&amp;$A953&amp;"_"&amp;H$1&amp;"_tab"),$B953+1,$C953+1)*IF($A953=2020,1,INDEX(INDIRECT("vd_ml_"&amp;$A953&amp;"_"&amp;H$1&amp;"_tab"),$B953+1,$C953+1)),0))</f>
        <v/>
      </c>
      <c r="I953" s="331" t="str">
        <f ca="1"/>
        <v/>
      </c>
      <c r="J953" s="331" t="str" cm="1">
        <f t="array" ref="J953">IF(A953="","",SUMPRODUCT(TRANSPOSE(F953:H953),pass_per_van_by_vptype)*2)</f>
        <v/>
      </c>
      <c r="K953" s="331" t="str" cm="1">
        <f t="array" ref="K953">IF(A953="","",SUMPRODUCT(TRANSPOSE(F953:H953),pass_per_van_by_vptype,rt_miles_avg_by_vanpool_type))</f>
        <v/>
      </c>
    </row>
    <row r="954" spans="1:11" x14ac:dyDescent="0.45">
      <c r="A954" s="331" t="s">
        <v>453</v>
      </c>
      <c r="B954" s="331" t="s">
        <v>453</v>
      </c>
      <c r="C954" s="331" t="s">
        <v>453</v>
      </c>
      <c r="D954" s="331" t="s">
        <v>453</v>
      </c>
      <c r="E954" s="331" t="s">
        <v>453</v>
      </c>
      <c r="F954" s="331" t="str" cm="1">
        <f t="array" aca="1" ref="F954" ca="1">IF($B954="","",IFERROR(INDEX(INDIRECT("vd_emp_"&amp;$A954&amp;"_"&amp;F$1&amp;"_tab"),$B954+1,$C954+1)*IF($A954=2020,1,INDEX(INDIRECT("vd_ml_"&amp;$A954&amp;"_"&amp;F$1&amp;"_tab"),$B954+1,$C954+1)),0))</f>
        <v/>
      </c>
      <c r="G954" s="331" t="str" cm="1">
        <f t="array" aca="1" ref="G954" ca="1">IF($B954="","",IFERROR(INDEX(INDIRECT("vd_emp_"&amp;$A954&amp;"_"&amp;G$1&amp;"_tab"),$B954+1,$C954+1)*IF($A954=2020,1,INDEX(INDIRECT("vd_ml_"&amp;$A954&amp;"_"&amp;G$1&amp;"_tab"),$B954+1,$C954+1)),0))</f>
        <v/>
      </c>
      <c r="H954" s="331" t="str" cm="1">
        <f t="array" aca="1" ref="H954" ca="1">IF($B954="","",IFERROR(INDEX(INDIRECT("vd_emp_"&amp;$A954&amp;"_"&amp;H$1&amp;"_tab"),$B954+1,$C954+1)*IF($A954=2020,1,INDEX(INDIRECT("vd_ml_"&amp;$A954&amp;"_"&amp;H$1&amp;"_tab"),$B954+1,$C954+1)),0))</f>
        <v/>
      </c>
      <c r="I954" s="331" t="str">
        <f ca="1"/>
        <v/>
      </c>
      <c r="J954" s="331" t="str" cm="1">
        <f t="array" ref="J954">IF(A954="","",SUMPRODUCT(TRANSPOSE(F954:H954),pass_per_van_by_vptype)*2)</f>
        <v/>
      </c>
      <c r="K954" s="331" t="str" cm="1">
        <f t="array" ref="K954">IF(A954="","",SUMPRODUCT(TRANSPOSE(F954:H954),pass_per_van_by_vptype,rt_miles_avg_by_vanpool_type))</f>
        <v/>
      </c>
    </row>
    <row r="955" spans="1:11" x14ac:dyDescent="0.45">
      <c r="A955" s="331" t="s">
        <v>453</v>
      </c>
      <c r="B955" s="331" t="s">
        <v>453</v>
      </c>
      <c r="C955" s="331" t="s">
        <v>453</v>
      </c>
      <c r="D955" s="331" t="s">
        <v>453</v>
      </c>
      <c r="E955" s="331" t="s">
        <v>453</v>
      </c>
      <c r="F955" s="331" t="str" cm="1">
        <f t="array" aca="1" ref="F955" ca="1">IF($B955="","",IFERROR(INDEX(INDIRECT("vd_emp_"&amp;$A955&amp;"_"&amp;F$1&amp;"_tab"),$B955+1,$C955+1)*IF($A955=2020,1,INDEX(INDIRECT("vd_ml_"&amp;$A955&amp;"_"&amp;F$1&amp;"_tab"),$B955+1,$C955+1)),0))</f>
        <v/>
      </c>
      <c r="G955" s="331" t="str" cm="1">
        <f t="array" aca="1" ref="G955" ca="1">IF($B955="","",IFERROR(INDEX(INDIRECT("vd_emp_"&amp;$A955&amp;"_"&amp;G$1&amp;"_tab"),$B955+1,$C955+1)*IF($A955=2020,1,INDEX(INDIRECT("vd_ml_"&amp;$A955&amp;"_"&amp;G$1&amp;"_tab"),$B955+1,$C955+1)),0))</f>
        <v/>
      </c>
      <c r="H955" s="331" t="str" cm="1">
        <f t="array" aca="1" ref="H955" ca="1">IF($B955="","",IFERROR(INDEX(INDIRECT("vd_emp_"&amp;$A955&amp;"_"&amp;H$1&amp;"_tab"),$B955+1,$C955+1)*IF($A955=2020,1,INDEX(INDIRECT("vd_ml_"&amp;$A955&amp;"_"&amp;H$1&amp;"_tab"),$B955+1,$C955+1)),0))</f>
        <v/>
      </c>
      <c r="I955" s="331" t="str">
        <f ca="1"/>
        <v/>
      </c>
      <c r="J955" s="331" t="str" cm="1">
        <f t="array" ref="J955">IF(A955="","",SUMPRODUCT(TRANSPOSE(F955:H955),pass_per_van_by_vptype)*2)</f>
        <v/>
      </c>
      <c r="K955" s="331" t="str" cm="1">
        <f t="array" ref="K955">IF(A955="","",SUMPRODUCT(TRANSPOSE(F955:H955),pass_per_van_by_vptype,rt_miles_avg_by_vanpool_type))</f>
        <v/>
      </c>
    </row>
    <row r="956" spans="1:11" x14ac:dyDescent="0.45">
      <c r="A956" s="331" t="s">
        <v>453</v>
      </c>
      <c r="B956" s="331" t="s">
        <v>453</v>
      </c>
      <c r="C956" s="331" t="s">
        <v>453</v>
      </c>
      <c r="D956" s="331" t="s">
        <v>453</v>
      </c>
      <c r="E956" s="331" t="s">
        <v>453</v>
      </c>
      <c r="F956" s="331" t="str" cm="1">
        <f t="array" aca="1" ref="F956" ca="1">IF($B956="","",IFERROR(INDEX(INDIRECT("vd_emp_"&amp;$A956&amp;"_"&amp;F$1&amp;"_tab"),$B956+1,$C956+1)*IF($A956=2020,1,INDEX(INDIRECT("vd_ml_"&amp;$A956&amp;"_"&amp;F$1&amp;"_tab"),$B956+1,$C956+1)),0))</f>
        <v/>
      </c>
      <c r="G956" s="331" t="str" cm="1">
        <f t="array" aca="1" ref="G956" ca="1">IF($B956="","",IFERROR(INDEX(INDIRECT("vd_emp_"&amp;$A956&amp;"_"&amp;G$1&amp;"_tab"),$B956+1,$C956+1)*IF($A956=2020,1,INDEX(INDIRECT("vd_ml_"&amp;$A956&amp;"_"&amp;G$1&amp;"_tab"),$B956+1,$C956+1)),0))</f>
        <v/>
      </c>
      <c r="H956" s="331" t="str" cm="1">
        <f t="array" aca="1" ref="H956" ca="1">IF($B956="","",IFERROR(INDEX(INDIRECT("vd_emp_"&amp;$A956&amp;"_"&amp;H$1&amp;"_tab"),$B956+1,$C956+1)*IF($A956=2020,1,INDEX(INDIRECT("vd_ml_"&amp;$A956&amp;"_"&amp;H$1&amp;"_tab"),$B956+1,$C956+1)),0))</f>
        <v/>
      </c>
      <c r="I956" s="331" t="str">
        <f ca="1"/>
        <v/>
      </c>
      <c r="J956" s="331" t="str" cm="1">
        <f t="array" ref="J956">IF(A956="","",SUMPRODUCT(TRANSPOSE(F956:H956),pass_per_van_by_vptype)*2)</f>
        <v/>
      </c>
      <c r="K956" s="331" t="str" cm="1">
        <f t="array" ref="K956">IF(A956="","",SUMPRODUCT(TRANSPOSE(F956:H956),pass_per_van_by_vptype,rt_miles_avg_by_vanpool_type))</f>
        <v/>
      </c>
    </row>
    <row r="957" spans="1:11" x14ac:dyDescent="0.45">
      <c r="A957" s="331" t="s">
        <v>453</v>
      </c>
      <c r="B957" s="331" t="s">
        <v>453</v>
      </c>
      <c r="C957" s="331" t="s">
        <v>453</v>
      </c>
      <c r="D957" s="331" t="s">
        <v>453</v>
      </c>
      <c r="E957" s="331" t="s">
        <v>453</v>
      </c>
      <c r="F957" s="331" t="str" cm="1">
        <f t="array" aca="1" ref="F957" ca="1">IF($B957="","",IFERROR(INDEX(INDIRECT("vd_emp_"&amp;$A957&amp;"_"&amp;F$1&amp;"_tab"),$B957+1,$C957+1)*IF($A957=2020,1,INDEX(INDIRECT("vd_ml_"&amp;$A957&amp;"_"&amp;F$1&amp;"_tab"),$B957+1,$C957+1)),0))</f>
        <v/>
      </c>
      <c r="G957" s="331" t="str" cm="1">
        <f t="array" aca="1" ref="G957" ca="1">IF($B957="","",IFERROR(INDEX(INDIRECT("vd_emp_"&amp;$A957&amp;"_"&amp;G$1&amp;"_tab"),$B957+1,$C957+1)*IF($A957=2020,1,INDEX(INDIRECT("vd_ml_"&amp;$A957&amp;"_"&amp;G$1&amp;"_tab"),$B957+1,$C957+1)),0))</f>
        <v/>
      </c>
      <c r="H957" s="331" t="str" cm="1">
        <f t="array" aca="1" ref="H957" ca="1">IF($B957="","",IFERROR(INDEX(INDIRECT("vd_emp_"&amp;$A957&amp;"_"&amp;H$1&amp;"_tab"),$B957+1,$C957+1)*IF($A957=2020,1,INDEX(INDIRECT("vd_ml_"&amp;$A957&amp;"_"&amp;H$1&amp;"_tab"),$B957+1,$C957+1)),0))</f>
        <v/>
      </c>
      <c r="I957" s="331" t="str">
        <f ca="1"/>
        <v/>
      </c>
      <c r="J957" s="331" t="str" cm="1">
        <f t="array" ref="J957">IF(A957="","",SUMPRODUCT(TRANSPOSE(F957:H957),pass_per_van_by_vptype)*2)</f>
        <v/>
      </c>
      <c r="K957" s="331" t="str" cm="1">
        <f t="array" ref="K957">IF(A957="","",SUMPRODUCT(TRANSPOSE(F957:H957),pass_per_van_by_vptype,rt_miles_avg_by_vanpool_type))</f>
        <v/>
      </c>
    </row>
    <row r="958" spans="1:11" x14ac:dyDescent="0.45">
      <c r="A958" s="331" t="s">
        <v>453</v>
      </c>
      <c r="B958" s="331" t="s">
        <v>453</v>
      </c>
      <c r="C958" s="331" t="s">
        <v>453</v>
      </c>
      <c r="D958" s="331" t="s">
        <v>453</v>
      </c>
      <c r="E958" s="331" t="s">
        <v>453</v>
      </c>
      <c r="F958" s="331" t="str" cm="1">
        <f t="array" aca="1" ref="F958" ca="1">IF($B958="","",IFERROR(INDEX(INDIRECT("vd_emp_"&amp;$A958&amp;"_"&amp;F$1&amp;"_tab"),$B958+1,$C958+1)*IF($A958=2020,1,INDEX(INDIRECT("vd_ml_"&amp;$A958&amp;"_"&amp;F$1&amp;"_tab"),$B958+1,$C958+1)),0))</f>
        <v/>
      </c>
      <c r="G958" s="331" t="str" cm="1">
        <f t="array" aca="1" ref="G958" ca="1">IF($B958="","",IFERROR(INDEX(INDIRECT("vd_emp_"&amp;$A958&amp;"_"&amp;G$1&amp;"_tab"),$B958+1,$C958+1)*IF($A958=2020,1,INDEX(INDIRECT("vd_ml_"&amp;$A958&amp;"_"&amp;G$1&amp;"_tab"),$B958+1,$C958+1)),0))</f>
        <v/>
      </c>
      <c r="H958" s="331" t="str" cm="1">
        <f t="array" aca="1" ref="H958" ca="1">IF($B958="","",IFERROR(INDEX(INDIRECT("vd_emp_"&amp;$A958&amp;"_"&amp;H$1&amp;"_tab"),$B958+1,$C958+1)*IF($A958=2020,1,INDEX(INDIRECT("vd_ml_"&amp;$A958&amp;"_"&amp;H$1&amp;"_tab"),$B958+1,$C958+1)),0))</f>
        <v/>
      </c>
      <c r="I958" s="331" t="str">
        <f ca="1"/>
        <v/>
      </c>
      <c r="J958" s="331" t="str" cm="1">
        <f t="array" ref="J958">IF(A958="","",SUMPRODUCT(TRANSPOSE(F958:H958),pass_per_van_by_vptype)*2)</f>
        <v/>
      </c>
      <c r="K958" s="331" t="str" cm="1">
        <f t="array" ref="K958">IF(A958="","",SUMPRODUCT(TRANSPOSE(F958:H958),pass_per_van_by_vptype,rt_miles_avg_by_vanpool_type))</f>
        <v/>
      </c>
    </row>
    <row r="959" spans="1:11" x14ac:dyDescent="0.45">
      <c r="A959" s="331" t="s">
        <v>453</v>
      </c>
      <c r="B959" s="331" t="s">
        <v>453</v>
      </c>
      <c r="C959" s="331" t="s">
        <v>453</v>
      </c>
      <c r="D959" s="331" t="s">
        <v>453</v>
      </c>
      <c r="E959" s="331" t="s">
        <v>453</v>
      </c>
      <c r="F959" s="331" t="str" cm="1">
        <f t="array" aca="1" ref="F959" ca="1">IF($B959="","",IFERROR(INDEX(INDIRECT("vd_emp_"&amp;$A959&amp;"_"&amp;F$1&amp;"_tab"),$B959+1,$C959+1)*IF($A959=2020,1,INDEX(INDIRECT("vd_ml_"&amp;$A959&amp;"_"&amp;F$1&amp;"_tab"),$B959+1,$C959+1)),0))</f>
        <v/>
      </c>
      <c r="G959" s="331" t="str" cm="1">
        <f t="array" aca="1" ref="G959" ca="1">IF($B959="","",IFERROR(INDEX(INDIRECT("vd_emp_"&amp;$A959&amp;"_"&amp;G$1&amp;"_tab"),$B959+1,$C959+1)*IF($A959=2020,1,INDEX(INDIRECT("vd_ml_"&amp;$A959&amp;"_"&amp;G$1&amp;"_tab"),$B959+1,$C959+1)),0))</f>
        <v/>
      </c>
      <c r="H959" s="331" t="str" cm="1">
        <f t="array" aca="1" ref="H959" ca="1">IF($B959="","",IFERROR(INDEX(INDIRECT("vd_emp_"&amp;$A959&amp;"_"&amp;H$1&amp;"_tab"),$B959+1,$C959+1)*IF($A959=2020,1,INDEX(INDIRECT("vd_ml_"&amp;$A959&amp;"_"&amp;H$1&amp;"_tab"),$B959+1,$C959+1)),0))</f>
        <v/>
      </c>
      <c r="I959" s="331" t="str">
        <f ca="1"/>
        <v/>
      </c>
      <c r="J959" s="331" t="str" cm="1">
        <f t="array" ref="J959">IF(A959="","",SUMPRODUCT(TRANSPOSE(F959:H959),pass_per_van_by_vptype)*2)</f>
        <v/>
      </c>
      <c r="K959" s="331" t="str" cm="1">
        <f t="array" ref="K959">IF(A959="","",SUMPRODUCT(TRANSPOSE(F959:H959),pass_per_van_by_vptype,rt_miles_avg_by_vanpool_type))</f>
        <v/>
      </c>
    </row>
    <row r="960" spans="1:11" x14ac:dyDescent="0.45">
      <c r="A960" s="331" t="s">
        <v>453</v>
      </c>
      <c r="B960" s="331" t="s">
        <v>453</v>
      </c>
      <c r="C960" s="331" t="s">
        <v>453</v>
      </c>
      <c r="D960" s="331" t="s">
        <v>453</v>
      </c>
      <c r="E960" s="331" t="s">
        <v>453</v>
      </c>
      <c r="F960" s="331" t="str" cm="1">
        <f t="array" aca="1" ref="F960" ca="1">IF($B960="","",IFERROR(INDEX(INDIRECT("vd_emp_"&amp;$A960&amp;"_"&amp;F$1&amp;"_tab"),$B960+1,$C960+1)*IF($A960=2020,1,INDEX(INDIRECT("vd_ml_"&amp;$A960&amp;"_"&amp;F$1&amp;"_tab"),$B960+1,$C960+1)),0))</f>
        <v/>
      </c>
      <c r="G960" s="331" t="str" cm="1">
        <f t="array" aca="1" ref="G960" ca="1">IF($B960="","",IFERROR(INDEX(INDIRECT("vd_emp_"&amp;$A960&amp;"_"&amp;G$1&amp;"_tab"),$B960+1,$C960+1)*IF($A960=2020,1,INDEX(INDIRECT("vd_ml_"&amp;$A960&amp;"_"&amp;G$1&amp;"_tab"),$B960+1,$C960+1)),0))</f>
        <v/>
      </c>
      <c r="H960" s="331" t="str" cm="1">
        <f t="array" aca="1" ref="H960" ca="1">IF($B960="","",IFERROR(INDEX(INDIRECT("vd_emp_"&amp;$A960&amp;"_"&amp;H$1&amp;"_tab"),$B960+1,$C960+1)*IF($A960=2020,1,INDEX(INDIRECT("vd_ml_"&amp;$A960&amp;"_"&amp;H$1&amp;"_tab"),$B960+1,$C960+1)),0))</f>
        <v/>
      </c>
      <c r="I960" s="331" t="str">
        <f ca="1"/>
        <v/>
      </c>
      <c r="J960" s="331" t="str" cm="1">
        <f t="array" ref="J960">IF(A960="","",SUMPRODUCT(TRANSPOSE(F960:H960),pass_per_van_by_vptype)*2)</f>
        <v/>
      </c>
      <c r="K960" s="331" t="str" cm="1">
        <f t="array" ref="K960">IF(A960="","",SUMPRODUCT(TRANSPOSE(F960:H960),pass_per_van_by_vptype,rt_miles_avg_by_vanpool_type))</f>
        <v/>
      </c>
    </row>
    <row r="961" spans="1:11" x14ac:dyDescent="0.45">
      <c r="A961" s="331" t="s">
        <v>453</v>
      </c>
      <c r="B961" s="331" t="s">
        <v>453</v>
      </c>
      <c r="C961" s="331" t="s">
        <v>453</v>
      </c>
      <c r="D961" s="331" t="s">
        <v>453</v>
      </c>
      <c r="E961" s="331" t="s">
        <v>453</v>
      </c>
      <c r="F961" s="331" t="str" cm="1">
        <f t="array" aca="1" ref="F961" ca="1">IF($B961="","",IFERROR(INDEX(INDIRECT("vd_emp_"&amp;$A961&amp;"_"&amp;F$1&amp;"_tab"),$B961+1,$C961+1)*IF($A961=2020,1,INDEX(INDIRECT("vd_ml_"&amp;$A961&amp;"_"&amp;F$1&amp;"_tab"),$B961+1,$C961+1)),0))</f>
        <v/>
      </c>
      <c r="G961" s="331" t="str" cm="1">
        <f t="array" aca="1" ref="G961" ca="1">IF($B961="","",IFERROR(INDEX(INDIRECT("vd_emp_"&amp;$A961&amp;"_"&amp;G$1&amp;"_tab"),$B961+1,$C961+1)*IF($A961=2020,1,INDEX(INDIRECT("vd_ml_"&amp;$A961&amp;"_"&amp;G$1&amp;"_tab"),$B961+1,$C961+1)),0))</f>
        <v/>
      </c>
      <c r="H961" s="331" t="str" cm="1">
        <f t="array" aca="1" ref="H961" ca="1">IF($B961="","",IFERROR(INDEX(INDIRECT("vd_emp_"&amp;$A961&amp;"_"&amp;H$1&amp;"_tab"),$B961+1,$C961+1)*IF($A961=2020,1,INDEX(INDIRECT("vd_ml_"&amp;$A961&amp;"_"&amp;H$1&amp;"_tab"),$B961+1,$C961+1)),0))</f>
        <v/>
      </c>
      <c r="I961" s="331" t="str">
        <f ca="1"/>
        <v/>
      </c>
      <c r="J961" s="331" t="str" cm="1">
        <f t="array" ref="J961">IF(A961="","",SUMPRODUCT(TRANSPOSE(F961:H961),pass_per_van_by_vptype)*2)</f>
        <v/>
      </c>
      <c r="K961" s="331" t="str" cm="1">
        <f t="array" ref="K961">IF(A961="","",SUMPRODUCT(TRANSPOSE(F961:H961),pass_per_van_by_vptype,rt_miles_avg_by_vanpool_type))</f>
        <v/>
      </c>
    </row>
    <row r="962" spans="1:11" x14ac:dyDescent="0.45">
      <c r="A962" s="331" t="s">
        <v>453</v>
      </c>
      <c r="B962" s="331" t="s">
        <v>453</v>
      </c>
      <c r="C962" s="331" t="s">
        <v>453</v>
      </c>
      <c r="D962" s="331" t="s">
        <v>453</v>
      </c>
      <c r="E962" s="331" t="s">
        <v>453</v>
      </c>
      <c r="F962" s="331" t="str" cm="1">
        <f t="array" aca="1" ref="F962" ca="1">IF($B962="","",IFERROR(INDEX(INDIRECT("vd_emp_"&amp;$A962&amp;"_"&amp;F$1&amp;"_tab"),$B962+1,$C962+1)*IF($A962=2020,1,INDEX(INDIRECT("vd_ml_"&amp;$A962&amp;"_"&amp;F$1&amp;"_tab"),$B962+1,$C962+1)),0))</f>
        <v/>
      </c>
      <c r="G962" s="331" t="str" cm="1">
        <f t="array" aca="1" ref="G962" ca="1">IF($B962="","",IFERROR(INDEX(INDIRECT("vd_emp_"&amp;$A962&amp;"_"&amp;G$1&amp;"_tab"),$B962+1,$C962+1)*IF($A962=2020,1,INDEX(INDIRECT("vd_ml_"&amp;$A962&amp;"_"&amp;G$1&amp;"_tab"),$B962+1,$C962+1)),0))</f>
        <v/>
      </c>
      <c r="H962" s="331" t="str" cm="1">
        <f t="array" aca="1" ref="H962" ca="1">IF($B962="","",IFERROR(INDEX(INDIRECT("vd_emp_"&amp;$A962&amp;"_"&amp;H$1&amp;"_tab"),$B962+1,$C962+1)*IF($A962=2020,1,INDEX(INDIRECT("vd_ml_"&amp;$A962&amp;"_"&amp;H$1&amp;"_tab"),$B962+1,$C962+1)),0))</f>
        <v/>
      </c>
      <c r="I962" s="331" t="str">
        <f ca="1"/>
        <v/>
      </c>
      <c r="J962" s="331" t="str" cm="1">
        <f t="array" ref="J962">IF(A962="","",SUMPRODUCT(TRANSPOSE(F962:H962),pass_per_van_by_vptype)*2)</f>
        <v/>
      </c>
      <c r="K962" s="331" t="str" cm="1">
        <f t="array" ref="K962">IF(A962="","",SUMPRODUCT(TRANSPOSE(F962:H962),pass_per_van_by_vptype,rt_miles_avg_by_vanpool_type))</f>
        <v/>
      </c>
    </row>
    <row r="963" spans="1:11" x14ac:dyDescent="0.45">
      <c r="A963" s="331" t="s">
        <v>453</v>
      </c>
      <c r="B963" s="331" t="s">
        <v>453</v>
      </c>
      <c r="C963" s="331" t="s">
        <v>453</v>
      </c>
      <c r="D963" s="331" t="s">
        <v>453</v>
      </c>
      <c r="E963" s="331" t="s">
        <v>453</v>
      </c>
      <c r="F963" s="331" t="str" cm="1">
        <f t="array" aca="1" ref="F963" ca="1">IF($B963="","",IFERROR(INDEX(INDIRECT("vd_emp_"&amp;$A963&amp;"_"&amp;F$1&amp;"_tab"),$B963+1,$C963+1)*IF($A963=2020,1,INDEX(INDIRECT("vd_ml_"&amp;$A963&amp;"_"&amp;F$1&amp;"_tab"),$B963+1,$C963+1)),0))</f>
        <v/>
      </c>
      <c r="G963" s="331" t="str" cm="1">
        <f t="array" aca="1" ref="G963" ca="1">IF($B963="","",IFERROR(INDEX(INDIRECT("vd_emp_"&amp;$A963&amp;"_"&amp;G$1&amp;"_tab"),$B963+1,$C963+1)*IF($A963=2020,1,INDEX(INDIRECT("vd_ml_"&amp;$A963&amp;"_"&amp;G$1&amp;"_tab"),$B963+1,$C963+1)),0))</f>
        <v/>
      </c>
      <c r="H963" s="331" t="str" cm="1">
        <f t="array" aca="1" ref="H963" ca="1">IF($B963="","",IFERROR(INDEX(INDIRECT("vd_emp_"&amp;$A963&amp;"_"&amp;H$1&amp;"_tab"),$B963+1,$C963+1)*IF($A963=2020,1,INDEX(INDIRECT("vd_ml_"&amp;$A963&amp;"_"&amp;H$1&amp;"_tab"),$B963+1,$C963+1)),0))</f>
        <v/>
      </c>
      <c r="I963" s="331" t="str">
        <f ca="1"/>
        <v/>
      </c>
      <c r="J963" s="331" t="str" cm="1">
        <f t="array" ref="J963">IF(A963="","",SUMPRODUCT(TRANSPOSE(F963:H963),pass_per_van_by_vptype)*2)</f>
        <v/>
      </c>
      <c r="K963" s="331" t="str" cm="1">
        <f t="array" ref="K963">IF(A963="","",SUMPRODUCT(TRANSPOSE(F963:H963),pass_per_van_by_vptype,rt_miles_avg_by_vanpool_type))</f>
        <v/>
      </c>
    </row>
    <row r="964" spans="1:11" x14ac:dyDescent="0.45">
      <c r="A964" s="331" t="s">
        <v>453</v>
      </c>
      <c r="B964" s="331" t="s">
        <v>453</v>
      </c>
      <c r="C964" s="331" t="s">
        <v>453</v>
      </c>
      <c r="D964" s="331" t="s">
        <v>453</v>
      </c>
      <c r="E964" s="331" t="s">
        <v>453</v>
      </c>
      <c r="F964" s="331" t="str" cm="1">
        <f t="array" aca="1" ref="F964" ca="1">IF($B964="","",IFERROR(INDEX(INDIRECT("vd_emp_"&amp;$A964&amp;"_"&amp;F$1&amp;"_tab"),$B964+1,$C964+1)*IF($A964=2020,1,INDEX(INDIRECT("vd_ml_"&amp;$A964&amp;"_"&amp;F$1&amp;"_tab"),$B964+1,$C964+1)),0))</f>
        <v/>
      </c>
      <c r="G964" s="331" t="str" cm="1">
        <f t="array" aca="1" ref="G964" ca="1">IF($B964="","",IFERROR(INDEX(INDIRECT("vd_emp_"&amp;$A964&amp;"_"&amp;G$1&amp;"_tab"),$B964+1,$C964+1)*IF($A964=2020,1,INDEX(INDIRECT("vd_ml_"&amp;$A964&amp;"_"&amp;G$1&amp;"_tab"),$B964+1,$C964+1)),0))</f>
        <v/>
      </c>
      <c r="H964" s="331" t="str" cm="1">
        <f t="array" aca="1" ref="H964" ca="1">IF($B964="","",IFERROR(INDEX(INDIRECT("vd_emp_"&amp;$A964&amp;"_"&amp;H$1&amp;"_tab"),$B964+1,$C964+1)*IF($A964=2020,1,INDEX(INDIRECT("vd_ml_"&amp;$A964&amp;"_"&amp;H$1&amp;"_tab"),$B964+1,$C964+1)),0))</f>
        <v/>
      </c>
      <c r="I964" s="331" t="str">
        <f ca="1"/>
        <v/>
      </c>
      <c r="J964" s="331" t="str" cm="1">
        <f t="array" ref="J964">IF(A964="","",SUMPRODUCT(TRANSPOSE(F964:H964),pass_per_van_by_vptype)*2)</f>
        <v/>
      </c>
      <c r="K964" s="331" t="str" cm="1">
        <f t="array" ref="K964">IF(A964="","",SUMPRODUCT(TRANSPOSE(F964:H964),pass_per_van_by_vptype,rt_miles_avg_by_vanpool_type))</f>
        <v/>
      </c>
    </row>
    <row r="965" spans="1:11" x14ac:dyDescent="0.45">
      <c r="A965" s="331" t="s">
        <v>453</v>
      </c>
      <c r="B965" s="331" t="s">
        <v>453</v>
      </c>
      <c r="C965" s="331" t="s">
        <v>453</v>
      </c>
      <c r="D965" s="331" t="s">
        <v>453</v>
      </c>
      <c r="E965" s="331" t="s">
        <v>453</v>
      </c>
      <c r="F965" s="331" t="str" cm="1">
        <f t="array" aca="1" ref="F965" ca="1">IF($B965="","",IFERROR(INDEX(INDIRECT("vd_emp_"&amp;$A965&amp;"_"&amp;F$1&amp;"_tab"),$B965+1,$C965+1)*IF($A965=2020,1,INDEX(INDIRECT("vd_ml_"&amp;$A965&amp;"_"&amp;F$1&amp;"_tab"),$B965+1,$C965+1)),0))</f>
        <v/>
      </c>
      <c r="G965" s="331" t="str" cm="1">
        <f t="array" aca="1" ref="G965" ca="1">IF($B965="","",IFERROR(INDEX(INDIRECT("vd_emp_"&amp;$A965&amp;"_"&amp;G$1&amp;"_tab"),$B965+1,$C965+1)*IF($A965=2020,1,INDEX(INDIRECT("vd_ml_"&amp;$A965&amp;"_"&amp;G$1&amp;"_tab"),$B965+1,$C965+1)),0))</f>
        <v/>
      </c>
      <c r="H965" s="331" t="str" cm="1">
        <f t="array" aca="1" ref="H965" ca="1">IF($B965="","",IFERROR(INDEX(INDIRECT("vd_emp_"&amp;$A965&amp;"_"&amp;H$1&amp;"_tab"),$B965+1,$C965+1)*IF($A965=2020,1,INDEX(INDIRECT("vd_ml_"&amp;$A965&amp;"_"&amp;H$1&amp;"_tab"),$B965+1,$C965+1)),0))</f>
        <v/>
      </c>
      <c r="I965" s="331" t="str">
        <f ca="1"/>
        <v/>
      </c>
      <c r="J965" s="331" t="str" cm="1">
        <f t="array" ref="J965">IF(A965="","",SUMPRODUCT(TRANSPOSE(F965:H965),pass_per_van_by_vptype)*2)</f>
        <v/>
      </c>
      <c r="K965" s="331" t="str" cm="1">
        <f t="array" ref="K965">IF(A965="","",SUMPRODUCT(TRANSPOSE(F965:H965),pass_per_van_by_vptype,rt_miles_avg_by_vanpool_type))</f>
        <v/>
      </c>
    </row>
    <row r="966" spans="1:11" x14ac:dyDescent="0.45">
      <c r="A966" s="331" t="s">
        <v>453</v>
      </c>
      <c r="B966" s="331" t="s">
        <v>453</v>
      </c>
      <c r="C966" s="331" t="s">
        <v>453</v>
      </c>
      <c r="D966" s="331" t="s">
        <v>453</v>
      </c>
      <c r="E966" s="331" t="s">
        <v>453</v>
      </c>
      <c r="F966" s="331" t="str" cm="1">
        <f t="array" aca="1" ref="F966" ca="1">IF($B966="","",IFERROR(INDEX(INDIRECT("vd_emp_"&amp;$A966&amp;"_"&amp;F$1&amp;"_tab"),$B966+1,$C966+1)*IF($A966=2020,1,INDEX(INDIRECT("vd_ml_"&amp;$A966&amp;"_"&amp;F$1&amp;"_tab"),$B966+1,$C966+1)),0))</f>
        <v/>
      </c>
      <c r="G966" s="331" t="str" cm="1">
        <f t="array" aca="1" ref="G966" ca="1">IF($B966="","",IFERROR(INDEX(INDIRECT("vd_emp_"&amp;$A966&amp;"_"&amp;G$1&amp;"_tab"),$B966+1,$C966+1)*IF($A966=2020,1,INDEX(INDIRECT("vd_ml_"&amp;$A966&amp;"_"&amp;G$1&amp;"_tab"),$B966+1,$C966+1)),0))</f>
        <v/>
      </c>
      <c r="H966" s="331" t="str" cm="1">
        <f t="array" aca="1" ref="H966" ca="1">IF($B966="","",IFERROR(INDEX(INDIRECT("vd_emp_"&amp;$A966&amp;"_"&amp;H$1&amp;"_tab"),$B966+1,$C966+1)*IF($A966=2020,1,INDEX(INDIRECT("vd_ml_"&amp;$A966&amp;"_"&amp;H$1&amp;"_tab"),$B966+1,$C966+1)),0))</f>
        <v/>
      </c>
      <c r="I966" s="331" t="str">
        <f ca="1"/>
        <v/>
      </c>
      <c r="J966" s="331" t="str" cm="1">
        <f t="array" ref="J966">IF(A966="","",SUMPRODUCT(TRANSPOSE(F966:H966),pass_per_van_by_vptype)*2)</f>
        <v/>
      </c>
      <c r="K966" s="331" t="str" cm="1">
        <f t="array" ref="K966">IF(A966="","",SUMPRODUCT(TRANSPOSE(F966:H966),pass_per_van_by_vptype,rt_miles_avg_by_vanpool_type))</f>
        <v/>
      </c>
    </row>
    <row r="967" spans="1:11" x14ac:dyDescent="0.45">
      <c r="A967" s="331" t="s">
        <v>453</v>
      </c>
      <c r="B967" s="331" t="s">
        <v>453</v>
      </c>
      <c r="C967" s="331" t="s">
        <v>453</v>
      </c>
      <c r="D967" s="331" t="s">
        <v>453</v>
      </c>
      <c r="E967" s="331" t="s">
        <v>453</v>
      </c>
      <c r="F967" s="331" t="str" cm="1">
        <f t="array" aca="1" ref="F967" ca="1">IF($B967="","",IFERROR(INDEX(INDIRECT("vd_emp_"&amp;$A967&amp;"_"&amp;F$1&amp;"_tab"),$B967+1,$C967+1)*IF($A967=2020,1,INDEX(INDIRECT("vd_ml_"&amp;$A967&amp;"_"&amp;F$1&amp;"_tab"),$B967+1,$C967+1)),0))</f>
        <v/>
      </c>
      <c r="G967" s="331" t="str" cm="1">
        <f t="array" aca="1" ref="G967" ca="1">IF($B967="","",IFERROR(INDEX(INDIRECT("vd_emp_"&amp;$A967&amp;"_"&amp;G$1&amp;"_tab"),$B967+1,$C967+1)*IF($A967=2020,1,INDEX(INDIRECT("vd_ml_"&amp;$A967&amp;"_"&amp;G$1&amp;"_tab"),$B967+1,$C967+1)),0))</f>
        <v/>
      </c>
      <c r="H967" s="331" t="str" cm="1">
        <f t="array" aca="1" ref="H967" ca="1">IF($B967="","",IFERROR(INDEX(INDIRECT("vd_emp_"&amp;$A967&amp;"_"&amp;H$1&amp;"_tab"),$B967+1,$C967+1)*IF($A967=2020,1,INDEX(INDIRECT("vd_ml_"&amp;$A967&amp;"_"&amp;H$1&amp;"_tab"),$B967+1,$C967+1)),0))</f>
        <v/>
      </c>
      <c r="I967" s="331" t="str">
        <f ca="1"/>
        <v/>
      </c>
      <c r="J967" s="331" t="str" cm="1">
        <f t="array" ref="J967">IF(A967="","",SUMPRODUCT(TRANSPOSE(F967:H967),pass_per_van_by_vptype)*2)</f>
        <v/>
      </c>
      <c r="K967" s="331" t="str" cm="1">
        <f t="array" ref="K967">IF(A967="","",SUMPRODUCT(TRANSPOSE(F967:H967),pass_per_van_by_vptype,rt_miles_avg_by_vanpool_type))</f>
        <v/>
      </c>
    </row>
    <row r="968" spans="1:11" x14ac:dyDescent="0.45">
      <c r="A968" s="331" t="s">
        <v>453</v>
      </c>
      <c r="B968" s="331" t="s">
        <v>453</v>
      </c>
      <c r="C968" s="331" t="s">
        <v>453</v>
      </c>
      <c r="D968" s="331" t="s">
        <v>453</v>
      </c>
      <c r="E968" s="331" t="s">
        <v>453</v>
      </c>
      <c r="F968" s="331" t="str" cm="1">
        <f t="array" aca="1" ref="F968" ca="1">IF($B968="","",IFERROR(INDEX(INDIRECT("vd_emp_"&amp;$A968&amp;"_"&amp;F$1&amp;"_tab"),$B968+1,$C968+1)*IF($A968=2020,1,INDEX(INDIRECT("vd_ml_"&amp;$A968&amp;"_"&amp;F$1&amp;"_tab"),$B968+1,$C968+1)),0))</f>
        <v/>
      </c>
      <c r="G968" s="331" t="str" cm="1">
        <f t="array" aca="1" ref="G968" ca="1">IF($B968="","",IFERROR(INDEX(INDIRECT("vd_emp_"&amp;$A968&amp;"_"&amp;G$1&amp;"_tab"),$B968+1,$C968+1)*IF($A968=2020,1,INDEX(INDIRECT("vd_ml_"&amp;$A968&amp;"_"&amp;G$1&amp;"_tab"),$B968+1,$C968+1)),0))</f>
        <v/>
      </c>
      <c r="H968" s="331" t="str" cm="1">
        <f t="array" aca="1" ref="H968" ca="1">IF($B968="","",IFERROR(INDEX(INDIRECT("vd_emp_"&amp;$A968&amp;"_"&amp;H$1&amp;"_tab"),$B968+1,$C968+1)*IF($A968=2020,1,INDEX(INDIRECT("vd_ml_"&amp;$A968&amp;"_"&amp;H$1&amp;"_tab"),$B968+1,$C968+1)),0))</f>
        <v/>
      </c>
      <c r="I968" s="331" t="str">
        <f ca="1"/>
        <v/>
      </c>
      <c r="J968" s="331" t="str" cm="1">
        <f t="array" ref="J968">IF(A968="","",SUMPRODUCT(TRANSPOSE(F968:H968),pass_per_van_by_vptype)*2)</f>
        <v/>
      </c>
      <c r="K968" s="331" t="str" cm="1">
        <f t="array" ref="K968">IF(A968="","",SUMPRODUCT(TRANSPOSE(F968:H968),pass_per_van_by_vptype,rt_miles_avg_by_vanpool_type))</f>
        <v/>
      </c>
    </row>
    <row r="969" spans="1:11" x14ac:dyDescent="0.45">
      <c r="A969" s="331" t="s">
        <v>453</v>
      </c>
      <c r="B969" s="331" t="s">
        <v>453</v>
      </c>
      <c r="C969" s="331" t="s">
        <v>453</v>
      </c>
      <c r="D969" s="331" t="s">
        <v>453</v>
      </c>
      <c r="E969" s="331" t="s">
        <v>453</v>
      </c>
      <c r="F969" s="331" t="str" cm="1">
        <f t="array" aca="1" ref="F969" ca="1">IF($B969="","",IFERROR(INDEX(INDIRECT("vd_emp_"&amp;$A969&amp;"_"&amp;F$1&amp;"_tab"),$B969+1,$C969+1)*IF($A969=2020,1,INDEX(INDIRECT("vd_ml_"&amp;$A969&amp;"_"&amp;F$1&amp;"_tab"),$B969+1,$C969+1)),0))</f>
        <v/>
      </c>
      <c r="G969" s="331" t="str" cm="1">
        <f t="array" aca="1" ref="G969" ca="1">IF($B969="","",IFERROR(INDEX(INDIRECT("vd_emp_"&amp;$A969&amp;"_"&amp;G$1&amp;"_tab"),$B969+1,$C969+1)*IF($A969=2020,1,INDEX(INDIRECT("vd_ml_"&amp;$A969&amp;"_"&amp;G$1&amp;"_tab"),$B969+1,$C969+1)),0))</f>
        <v/>
      </c>
      <c r="H969" s="331" t="str" cm="1">
        <f t="array" aca="1" ref="H969" ca="1">IF($B969="","",IFERROR(INDEX(INDIRECT("vd_emp_"&amp;$A969&amp;"_"&amp;H$1&amp;"_tab"),$B969+1,$C969+1)*IF($A969=2020,1,INDEX(INDIRECT("vd_ml_"&amp;$A969&amp;"_"&amp;H$1&amp;"_tab"),$B969+1,$C969+1)),0))</f>
        <v/>
      </c>
      <c r="I969" s="331" t="str">
        <f ca="1"/>
        <v/>
      </c>
      <c r="J969" s="331" t="str" cm="1">
        <f t="array" ref="J969">IF(A969="","",SUMPRODUCT(TRANSPOSE(F969:H969),pass_per_van_by_vptype)*2)</f>
        <v/>
      </c>
      <c r="K969" s="331" t="str" cm="1">
        <f t="array" ref="K969">IF(A969="","",SUMPRODUCT(TRANSPOSE(F969:H969),pass_per_van_by_vptype,rt_miles_avg_by_vanpool_type))</f>
        <v/>
      </c>
    </row>
    <row r="970" spans="1:11" x14ac:dyDescent="0.45">
      <c r="A970" s="331" t="s">
        <v>453</v>
      </c>
      <c r="B970" s="331" t="s">
        <v>453</v>
      </c>
      <c r="C970" s="331" t="s">
        <v>453</v>
      </c>
      <c r="D970" s="331" t="s">
        <v>453</v>
      </c>
      <c r="E970" s="331" t="s">
        <v>453</v>
      </c>
      <c r="F970" s="331" t="str" cm="1">
        <f t="array" aca="1" ref="F970" ca="1">IF($B970="","",IFERROR(INDEX(INDIRECT("vd_emp_"&amp;$A970&amp;"_"&amp;F$1&amp;"_tab"),$B970+1,$C970+1)*IF($A970=2020,1,INDEX(INDIRECT("vd_ml_"&amp;$A970&amp;"_"&amp;F$1&amp;"_tab"),$B970+1,$C970+1)),0))</f>
        <v/>
      </c>
      <c r="G970" s="331" t="str" cm="1">
        <f t="array" aca="1" ref="G970" ca="1">IF($B970="","",IFERROR(INDEX(INDIRECT("vd_emp_"&amp;$A970&amp;"_"&amp;G$1&amp;"_tab"),$B970+1,$C970+1)*IF($A970=2020,1,INDEX(INDIRECT("vd_ml_"&amp;$A970&amp;"_"&amp;G$1&amp;"_tab"),$B970+1,$C970+1)),0))</f>
        <v/>
      </c>
      <c r="H970" s="331" t="str" cm="1">
        <f t="array" aca="1" ref="H970" ca="1">IF($B970="","",IFERROR(INDEX(INDIRECT("vd_emp_"&amp;$A970&amp;"_"&amp;H$1&amp;"_tab"),$B970+1,$C970+1)*IF($A970=2020,1,INDEX(INDIRECT("vd_ml_"&amp;$A970&amp;"_"&amp;H$1&amp;"_tab"),$B970+1,$C970+1)),0))</f>
        <v/>
      </c>
      <c r="I970" s="331" t="str">
        <f ca="1"/>
        <v/>
      </c>
      <c r="J970" s="331" t="str" cm="1">
        <f t="array" ref="J970">IF(A970="","",SUMPRODUCT(TRANSPOSE(F970:H970),pass_per_van_by_vptype)*2)</f>
        <v/>
      </c>
      <c r="K970" s="331" t="str" cm="1">
        <f t="array" ref="K970">IF(A970="","",SUMPRODUCT(TRANSPOSE(F970:H970),pass_per_van_by_vptype,rt_miles_avg_by_vanpool_type))</f>
        <v/>
      </c>
    </row>
    <row r="971" spans="1:11" x14ac:dyDescent="0.45">
      <c r="A971" s="331" t="s">
        <v>453</v>
      </c>
      <c r="B971" s="331" t="s">
        <v>453</v>
      </c>
      <c r="C971" s="331" t="s">
        <v>453</v>
      </c>
      <c r="D971" s="331" t="s">
        <v>453</v>
      </c>
      <c r="E971" s="331" t="s">
        <v>453</v>
      </c>
      <c r="F971" s="331" t="str" cm="1">
        <f t="array" aca="1" ref="F971" ca="1">IF($B971="","",IFERROR(INDEX(INDIRECT("vd_emp_"&amp;$A971&amp;"_"&amp;F$1&amp;"_tab"),$B971+1,$C971+1)*IF($A971=2020,1,INDEX(INDIRECT("vd_ml_"&amp;$A971&amp;"_"&amp;F$1&amp;"_tab"),$B971+1,$C971+1)),0))</f>
        <v/>
      </c>
      <c r="G971" s="331" t="str" cm="1">
        <f t="array" aca="1" ref="G971" ca="1">IF($B971="","",IFERROR(INDEX(INDIRECT("vd_emp_"&amp;$A971&amp;"_"&amp;G$1&amp;"_tab"),$B971+1,$C971+1)*IF($A971=2020,1,INDEX(INDIRECT("vd_ml_"&amp;$A971&amp;"_"&amp;G$1&amp;"_tab"),$B971+1,$C971+1)),0))</f>
        <v/>
      </c>
      <c r="H971" s="331" t="str" cm="1">
        <f t="array" aca="1" ref="H971" ca="1">IF($B971="","",IFERROR(INDEX(INDIRECT("vd_emp_"&amp;$A971&amp;"_"&amp;H$1&amp;"_tab"),$B971+1,$C971+1)*IF($A971=2020,1,INDEX(INDIRECT("vd_ml_"&amp;$A971&amp;"_"&amp;H$1&amp;"_tab"),$B971+1,$C971+1)),0))</f>
        <v/>
      </c>
      <c r="I971" s="331" t="str">
        <f ca="1"/>
        <v/>
      </c>
      <c r="J971" s="331" t="str" cm="1">
        <f t="array" ref="J971">IF(A971="","",SUMPRODUCT(TRANSPOSE(F971:H971),pass_per_van_by_vptype)*2)</f>
        <v/>
      </c>
      <c r="K971" s="331" t="str" cm="1">
        <f t="array" ref="K971">IF(A971="","",SUMPRODUCT(TRANSPOSE(F971:H971),pass_per_van_by_vptype,rt_miles_avg_by_vanpool_type))</f>
        <v/>
      </c>
    </row>
    <row r="972" spans="1:11" x14ac:dyDescent="0.45">
      <c r="A972" s="331" t="s">
        <v>453</v>
      </c>
      <c r="B972" s="331" t="s">
        <v>453</v>
      </c>
      <c r="C972" s="331" t="s">
        <v>453</v>
      </c>
      <c r="D972" s="331" t="s">
        <v>453</v>
      </c>
      <c r="E972" s="331" t="s">
        <v>453</v>
      </c>
      <c r="F972" s="331" t="str" cm="1">
        <f t="array" aca="1" ref="F972" ca="1">IF($B972="","",IFERROR(INDEX(INDIRECT("vd_emp_"&amp;$A972&amp;"_"&amp;F$1&amp;"_tab"),$B972+1,$C972+1)*IF($A972=2020,1,INDEX(INDIRECT("vd_ml_"&amp;$A972&amp;"_"&amp;F$1&amp;"_tab"),$B972+1,$C972+1)),0))</f>
        <v/>
      </c>
      <c r="G972" s="331" t="str" cm="1">
        <f t="array" aca="1" ref="G972" ca="1">IF($B972="","",IFERROR(INDEX(INDIRECT("vd_emp_"&amp;$A972&amp;"_"&amp;G$1&amp;"_tab"),$B972+1,$C972+1)*IF($A972=2020,1,INDEX(INDIRECT("vd_ml_"&amp;$A972&amp;"_"&amp;G$1&amp;"_tab"),$B972+1,$C972+1)),0))</f>
        <v/>
      </c>
      <c r="H972" s="331" t="str" cm="1">
        <f t="array" aca="1" ref="H972" ca="1">IF($B972="","",IFERROR(INDEX(INDIRECT("vd_emp_"&amp;$A972&amp;"_"&amp;H$1&amp;"_tab"),$B972+1,$C972+1)*IF($A972=2020,1,INDEX(INDIRECT("vd_ml_"&amp;$A972&amp;"_"&amp;H$1&amp;"_tab"),$B972+1,$C972+1)),0))</f>
        <v/>
      </c>
      <c r="I972" s="331" t="str">
        <f ca="1"/>
        <v/>
      </c>
      <c r="J972" s="331" t="str" cm="1">
        <f t="array" ref="J972">IF(A972="","",SUMPRODUCT(TRANSPOSE(F972:H972),pass_per_van_by_vptype)*2)</f>
        <v/>
      </c>
      <c r="K972" s="331" t="str" cm="1">
        <f t="array" ref="K972">IF(A972="","",SUMPRODUCT(TRANSPOSE(F972:H972),pass_per_van_by_vptype,rt_miles_avg_by_vanpool_type))</f>
        <v/>
      </c>
    </row>
    <row r="973" spans="1:11" x14ac:dyDescent="0.45">
      <c r="A973" s="331" t="s">
        <v>453</v>
      </c>
      <c r="B973" s="331" t="s">
        <v>453</v>
      </c>
      <c r="C973" s="331" t="s">
        <v>453</v>
      </c>
      <c r="D973" s="331" t="s">
        <v>453</v>
      </c>
      <c r="E973" s="331" t="s">
        <v>453</v>
      </c>
      <c r="F973" s="331" t="str" cm="1">
        <f t="array" aca="1" ref="F973" ca="1">IF($B973="","",IFERROR(INDEX(INDIRECT("vd_emp_"&amp;$A973&amp;"_"&amp;F$1&amp;"_tab"),$B973+1,$C973+1)*IF($A973=2020,1,INDEX(INDIRECT("vd_ml_"&amp;$A973&amp;"_"&amp;F$1&amp;"_tab"),$B973+1,$C973+1)),0))</f>
        <v/>
      </c>
      <c r="G973" s="331" t="str" cm="1">
        <f t="array" aca="1" ref="G973" ca="1">IF($B973="","",IFERROR(INDEX(INDIRECT("vd_emp_"&amp;$A973&amp;"_"&amp;G$1&amp;"_tab"),$B973+1,$C973+1)*IF($A973=2020,1,INDEX(INDIRECT("vd_ml_"&amp;$A973&amp;"_"&amp;G$1&amp;"_tab"),$B973+1,$C973+1)),0))</f>
        <v/>
      </c>
      <c r="H973" s="331" t="str" cm="1">
        <f t="array" aca="1" ref="H973" ca="1">IF($B973="","",IFERROR(INDEX(INDIRECT("vd_emp_"&amp;$A973&amp;"_"&amp;H$1&amp;"_tab"),$B973+1,$C973+1)*IF($A973=2020,1,INDEX(INDIRECT("vd_ml_"&amp;$A973&amp;"_"&amp;H$1&amp;"_tab"),$B973+1,$C973+1)),0))</f>
        <v/>
      </c>
      <c r="I973" s="331" t="str">
        <f ca="1"/>
        <v/>
      </c>
      <c r="J973" s="331" t="str" cm="1">
        <f t="array" ref="J973">IF(A973="","",SUMPRODUCT(TRANSPOSE(F973:H973),pass_per_van_by_vptype)*2)</f>
        <v/>
      </c>
      <c r="K973" s="331" t="str" cm="1">
        <f t="array" ref="K973">IF(A973="","",SUMPRODUCT(TRANSPOSE(F973:H973),pass_per_van_by_vptype,rt_miles_avg_by_vanpool_type))</f>
        <v/>
      </c>
    </row>
    <row r="974" spans="1:11" x14ac:dyDescent="0.45">
      <c r="A974" s="331" t="s">
        <v>453</v>
      </c>
      <c r="B974" s="331" t="s">
        <v>453</v>
      </c>
      <c r="C974" s="331" t="s">
        <v>453</v>
      </c>
      <c r="D974" s="331" t="s">
        <v>453</v>
      </c>
      <c r="E974" s="331" t="s">
        <v>453</v>
      </c>
      <c r="F974" s="331" t="str" cm="1">
        <f t="array" aca="1" ref="F974" ca="1">IF($B974="","",IFERROR(INDEX(INDIRECT("vd_emp_"&amp;$A974&amp;"_"&amp;F$1&amp;"_tab"),$B974+1,$C974+1)*IF($A974=2020,1,INDEX(INDIRECT("vd_ml_"&amp;$A974&amp;"_"&amp;F$1&amp;"_tab"),$B974+1,$C974+1)),0))</f>
        <v/>
      </c>
      <c r="G974" s="331" t="str" cm="1">
        <f t="array" aca="1" ref="G974" ca="1">IF($B974="","",IFERROR(INDEX(INDIRECT("vd_emp_"&amp;$A974&amp;"_"&amp;G$1&amp;"_tab"),$B974+1,$C974+1)*IF($A974=2020,1,INDEX(INDIRECT("vd_ml_"&amp;$A974&amp;"_"&amp;G$1&amp;"_tab"),$B974+1,$C974+1)),0))</f>
        <v/>
      </c>
      <c r="H974" s="331" t="str" cm="1">
        <f t="array" aca="1" ref="H974" ca="1">IF($B974="","",IFERROR(INDEX(INDIRECT("vd_emp_"&amp;$A974&amp;"_"&amp;H$1&amp;"_tab"),$B974+1,$C974+1)*IF($A974=2020,1,INDEX(INDIRECT("vd_ml_"&amp;$A974&amp;"_"&amp;H$1&amp;"_tab"),$B974+1,$C974+1)),0))</f>
        <v/>
      </c>
      <c r="I974" s="331" t="str">
        <f ca="1"/>
        <v/>
      </c>
      <c r="J974" s="331" t="str" cm="1">
        <f t="array" ref="J974">IF(A974="","",SUMPRODUCT(TRANSPOSE(F974:H974),pass_per_van_by_vptype)*2)</f>
        <v/>
      </c>
      <c r="K974" s="331" t="str" cm="1">
        <f t="array" ref="K974">IF(A974="","",SUMPRODUCT(TRANSPOSE(F974:H974),pass_per_van_by_vptype,rt_miles_avg_by_vanpool_type))</f>
        <v/>
      </c>
    </row>
    <row r="975" spans="1:11" x14ac:dyDescent="0.45">
      <c r="A975" s="331" t="s">
        <v>453</v>
      </c>
      <c r="B975" s="331" t="s">
        <v>453</v>
      </c>
      <c r="C975" s="331" t="s">
        <v>453</v>
      </c>
      <c r="D975" s="331" t="s">
        <v>453</v>
      </c>
      <c r="E975" s="331" t="s">
        <v>453</v>
      </c>
      <c r="F975" s="331" t="str" cm="1">
        <f t="array" aca="1" ref="F975" ca="1">IF($B975="","",IFERROR(INDEX(INDIRECT("vd_emp_"&amp;$A975&amp;"_"&amp;F$1&amp;"_tab"),$B975+1,$C975+1)*IF($A975=2020,1,INDEX(INDIRECT("vd_ml_"&amp;$A975&amp;"_"&amp;F$1&amp;"_tab"),$B975+1,$C975+1)),0))</f>
        <v/>
      </c>
      <c r="G975" s="331" t="str" cm="1">
        <f t="array" aca="1" ref="G975" ca="1">IF($B975="","",IFERROR(INDEX(INDIRECT("vd_emp_"&amp;$A975&amp;"_"&amp;G$1&amp;"_tab"),$B975+1,$C975+1)*IF($A975=2020,1,INDEX(INDIRECT("vd_ml_"&amp;$A975&amp;"_"&amp;G$1&amp;"_tab"),$B975+1,$C975+1)),0))</f>
        <v/>
      </c>
      <c r="H975" s="331" t="str" cm="1">
        <f t="array" aca="1" ref="H975" ca="1">IF($B975="","",IFERROR(INDEX(INDIRECT("vd_emp_"&amp;$A975&amp;"_"&amp;H$1&amp;"_tab"),$B975+1,$C975+1)*IF($A975=2020,1,INDEX(INDIRECT("vd_ml_"&amp;$A975&amp;"_"&amp;H$1&amp;"_tab"),$B975+1,$C975+1)),0))</f>
        <v/>
      </c>
      <c r="I975" s="331" t="str">
        <f ca="1"/>
        <v/>
      </c>
      <c r="J975" s="331" t="str" cm="1">
        <f t="array" ref="J975">IF(A975="","",SUMPRODUCT(TRANSPOSE(F975:H975),pass_per_van_by_vptype)*2)</f>
        <v/>
      </c>
      <c r="K975" s="331" t="str" cm="1">
        <f t="array" ref="K975">IF(A975="","",SUMPRODUCT(TRANSPOSE(F975:H975),pass_per_van_by_vptype,rt_miles_avg_by_vanpool_type))</f>
        <v/>
      </c>
    </row>
    <row r="976" spans="1:11" x14ac:dyDescent="0.45">
      <c r="A976" s="331" t="s">
        <v>453</v>
      </c>
      <c r="B976" s="331" t="s">
        <v>453</v>
      </c>
      <c r="C976" s="331" t="s">
        <v>453</v>
      </c>
      <c r="D976" s="331" t="s">
        <v>453</v>
      </c>
      <c r="E976" s="331" t="s">
        <v>453</v>
      </c>
      <c r="F976" s="331" t="str" cm="1">
        <f t="array" aca="1" ref="F976" ca="1">IF($B976="","",IFERROR(INDEX(INDIRECT("vd_emp_"&amp;$A976&amp;"_"&amp;F$1&amp;"_tab"),$B976+1,$C976+1)*IF($A976=2020,1,INDEX(INDIRECT("vd_ml_"&amp;$A976&amp;"_"&amp;F$1&amp;"_tab"),$B976+1,$C976+1)),0))</f>
        <v/>
      </c>
      <c r="G976" s="331" t="str" cm="1">
        <f t="array" aca="1" ref="G976" ca="1">IF($B976="","",IFERROR(INDEX(INDIRECT("vd_emp_"&amp;$A976&amp;"_"&amp;G$1&amp;"_tab"),$B976+1,$C976+1)*IF($A976=2020,1,INDEX(INDIRECT("vd_ml_"&amp;$A976&amp;"_"&amp;G$1&amp;"_tab"),$B976+1,$C976+1)),0))</f>
        <v/>
      </c>
      <c r="H976" s="331" t="str" cm="1">
        <f t="array" aca="1" ref="H976" ca="1">IF($B976="","",IFERROR(INDEX(INDIRECT("vd_emp_"&amp;$A976&amp;"_"&amp;H$1&amp;"_tab"),$B976+1,$C976+1)*IF($A976=2020,1,INDEX(INDIRECT("vd_ml_"&amp;$A976&amp;"_"&amp;H$1&amp;"_tab"),$B976+1,$C976+1)),0))</f>
        <v/>
      </c>
      <c r="I976" s="331" t="str">
        <f ca="1"/>
        <v/>
      </c>
      <c r="J976" s="331" t="str" cm="1">
        <f t="array" ref="J976">IF(A976="","",SUMPRODUCT(TRANSPOSE(F976:H976),pass_per_van_by_vptype)*2)</f>
        <v/>
      </c>
      <c r="K976" s="331" t="str" cm="1">
        <f t="array" ref="K976">IF(A976="","",SUMPRODUCT(TRANSPOSE(F976:H976),pass_per_van_by_vptype,rt_miles_avg_by_vanpool_type))</f>
        <v/>
      </c>
    </row>
    <row r="977" spans="1:11" x14ac:dyDescent="0.45">
      <c r="A977" s="331" t="s">
        <v>453</v>
      </c>
      <c r="B977" s="331" t="s">
        <v>453</v>
      </c>
      <c r="C977" s="331" t="s">
        <v>453</v>
      </c>
      <c r="D977" s="331" t="s">
        <v>453</v>
      </c>
      <c r="E977" s="331" t="s">
        <v>453</v>
      </c>
      <c r="F977" s="331" t="str" cm="1">
        <f t="array" aca="1" ref="F977" ca="1">IF($B977="","",IFERROR(INDEX(INDIRECT("vd_emp_"&amp;$A977&amp;"_"&amp;F$1&amp;"_tab"),$B977+1,$C977+1)*IF($A977=2020,1,INDEX(INDIRECT("vd_ml_"&amp;$A977&amp;"_"&amp;F$1&amp;"_tab"),$B977+1,$C977+1)),0))</f>
        <v/>
      </c>
      <c r="G977" s="331" t="str" cm="1">
        <f t="array" aca="1" ref="G977" ca="1">IF($B977="","",IFERROR(INDEX(INDIRECT("vd_emp_"&amp;$A977&amp;"_"&amp;G$1&amp;"_tab"),$B977+1,$C977+1)*IF($A977=2020,1,INDEX(INDIRECT("vd_ml_"&amp;$A977&amp;"_"&amp;G$1&amp;"_tab"),$B977+1,$C977+1)),0))</f>
        <v/>
      </c>
      <c r="H977" s="331" t="str" cm="1">
        <f t="array" aca="1" ref="H977" ca="1">IF($B977="","",IFERROR(INDEX(INDIRECT("vd_emp_"&amp;$A977&amp;"_"&amp;H$1&amp;"_tab"),$B977+1,$C977+1)*IF($A977=2020,1,INDEX(INDIRECT("vd_ml_"&amp;$A977&amp;"_"&amp;H$1&amp;"_tab"),$B977+1,$C977+1)),0))</f>
        <v/>
      </c>
      <c r="I977" s="331" t="str">
        <f ca="1"/>
        <v/>
      </c>
      <c r="J977" s="331" t="str" cm="1">
        <f t="array" ref="J977">IF(A977="","",SUMPRODUCT(TRANSPOSE(F977:H977),pass_per_van_by_vptype)*2)</f>
        <v/>
      </c>
      <c r="K977" s="331" t="str" cm="1">
        <f t="array" ref="K977">IF(A977="","",SUMPRODUCT(TRANSPOSE(F977:H977),pass_per_van_by_vptype,rt_miles_avg_by_vanpool_type))</f>
        <v/>
      </c>
    </row>
    <row r="978" spans="1:11" x14ac:dyDescent="0.45">
      <c r="A978" s="331" t="s">
        <v>453</v>
      </c>
      <c r="B978" s="331" t="s">
        <v>453</v>
      </c>
      <c r="C978" s="331" t="s">
        <v>453</v>
      </c>
      <c r="D978" s="331" t="s">
        <v>453</v>
      </c>
      <c r="E978" s="331" t="s">
        <v>453</v>
      </c>
      <c r="F978" s="331" t="str" cm="1">
        <f t="array" aca="1" ref="F978" ca="1">IF($B978="","",IFERROR(INDEX(INDIRECT("vd_emp_"&amp;$A978&amp;"_"&amp;F$1&amp;"_tab"),$B978+1,$C978+1)*IF($A978=2020,1,INDEX(INDIRECT("vd_ml_"&amp;$A978&amp;"_"&amp;F$1&amp;"_tab"),$B978+1,$C978+1)),0))</f>
        <v/>
      </c>
      <c r="G978" s="331" t="str" cm="1">
        <f t="array" aca="1" ref="G978" ca="1">IF($B978="","",IFERROR(INDEX(INDIRECT("vd_emp_"&amp;$A978&amp;"_"&amp;G$1&amp;"_tab"),$B978+1,$C978+1)*IF($A978=2020,1,INDEX(INDIRECT("vd_ml_"&amp;$A978&amp;"_"&amp;G$1&amp;"_tab"),$B978+1,$C978+1)),0))</f>
        <v/>
      </c>
      <c r="H978" s="331" t="str" cm="1">
        <f t="array" aca="1" ref="H978" ca="1">IF($B978="","",IFERROR(INDEX(INDIRECT("vd_emp_"&amp;$A978&amp;"_"&amp;H$1&amp;"_tab"),$B978+1,$C978+1)*IF($A978=2020,1,INDEX(INDIRECT("vd_ml_"&amp;$A978&amp;"_"&amp;H$1&amp;"_tab"),$B978+1,$C978+1)),0))</f>
        <v/>
      </c>
      <c r="I978" s="331" t="str">
        <f ca="1"/>
        <v/>
      </c>
      <c r="J978" s="331" t="str" cm="1">
        <f t="array" ref="J978">IF(A978="","",SUMPRODUCT(TRANSPOSE(F978:H978),pass_per_van_by_vptype)*2)</f>
        <v/>
      </c>
      <c r="K978" s="331" t="str" cm="1">
        <f t="array" ref="K978">IF(A978="","",SUMPRODUCT(TRANSPOSE(F978:H978),pass_per_van_by_vptype,rt_miles_avg_by_vanpool_type))</f>
        <v/>
      </c>
    </row>
    <row r="979" spans="1:11" x14ac:dyDescent="0.45">
      <c r="A979" s="331" t="s">
        <v>453</v>
      </c>
      <c r="B979" s="331" t="s">
        <v>453</v>
      </c>
      <c r="C979" s="331" t="s">
        <v>453</v>
      </c>
      <c r="D979" s="331" t="s">
        <v>453</v>
      </c>
      <c r="E979" s="331" t="s">
        <v>453</v>
      </c>
      <c r="F979" s="331" t="str" cm="1">
        <f t="array" aca="1" ref="F979" ca="1">IF($B979="","",IFERROR(INDEX(INDIRECT("vd_emp_"&amp;$A979&amp;"_"&amp;F$1&amp;"_tab"),$B979+1,$C979+1)*IF($A979=2020,1,INDEX(INDIRECT("vd_ml_"&amp;$A979&amp;"_"&amp;F$1&amp;"_tab"),$B979+1,$C979+1)),0))</f>
        <v/>
      </c>
      <c r="G979" s="331" t="str" cm="1">
        <f t="array" aca="1" ref="G979" ca="1">IF($B979="","",IFERROR(INDEX(INDIRECT("vd_emp_"&amp;$A979&amp;"_"&amp;G$1&amp;"_tab"),$B979+1,$C979+1)*IF($A979=2020,1,INDEX(INDIRECT("vd_ml_"&amp;$A979&amp;"_"&amp;G$1&amp;"_tab"),$B979+1,$C979+1)),0))</f>
        <v/>
      </c>
      <c r="H979" s="331" t="str" cm="1">
        <f t="array" aca="1" ref="H979" ca="1">IF($B979="","",IFERROR(INDEX(INDIRECT("vd_emp_"&amp;$A979&amp;"_"&amp;H$1&amp;"_tab"),$B979+1,$C979+1)*IF($A979=2020,1,INDEX(INDIRECT("vd_ml_"&amp;$A979&amp;"_"&amp;H$1&amp;"_tab"),$B979+1,$C979+1)),0))</f>
        <v/>
      </c>
      <c r="I979" s="331" t="str">
        <f ca="1"/>
        <v/>
      </c>
      <c r="J979" s="331" t="str" cm="1">
        <f t="array" ref="J979">IF(A979="","",SUMPRODUCT(TRANSPOSE(F979:H979),pass_per_van_by_vptype)*2)</f>
        <v/>
      </c>
      <c r="K979" s="331" t="str" cm="1">
        <f t="array" ref="K979">IF(A979="","",SUMPRODUCT(TRANSPOSE(F979:H979),pass_per_van_by_vptype,rt_miles_avg_by_vanpool_type))</f>
        <v/>
      </c>
    </row>
    <row r="980" spans="1:11" x14ac:dyDescent="0.45">
      <c r="A980" s="331" t="s">
        <v>453</v>
      </c>
      <c r="B980" s="331" t="s">
        <v>453</v>
      </c>
      <c r="C980" s="331" t="s">
        <v>453</v>
      </c>
      <c r="D980" s="331" t="s">
        <v>453</v>
      </c>
      <c r="E980" s="331" t="s">
        <v>453</v>
      </c>
      <c r="F980" s="331" t="str" cm="1">
        <f t="array" aca="1" ref="F980" ca="1">IF($B980="","",IFERROR(INDEX(INDIRECT("vd_emp_"&amp;$A980&amp;"_"&amp;F$1&amp;"_tab"),$B980+1,$C980+1)*IF($A980=2020,1,INDEX(INDIRECT("vd_ml_"&amp;$A980&amp;"_"&amp;F$1&amp;"_tab"),$B980+1,$C980+1)),0))</f>
        <v/>
      </c>
      <c r="G980" s="331" t="str" cm="1">
        <f t="array" aca="1" ref="G980" ca="1">IF($B980="","",IFERROR(INDEX(INDIRECT("vd_emp_"&amp;$A980&amp;"_"&amp;G$1&amp;"_tab"),$B980+1,$C980+1)*IF($A980=2020,1,INDEX(INDIRECT("vd_ml_"&amp;$A980&amp;"_"&amp;G$1&amp;"_tab"),$B980+1,$C980+1)),0))</f>
        <v/>
      </c>
      <c r="H980" s="331" t="str" cm="1">
        <f t="array" aca="1" ref="H980" ca="1">IF($B980="","",IFERROR(INDEX(INDIRECT("vd_emp_"&amp;$A980&amp;"_"&amp;H$1&amp;"_tab"),$B980+1,$C980+1)*IF($A980=2020,1,INDEX(INDIRECT("vd_ml_"&amp;$A980&amp;"_"&amp;H$1&amp;"_tab"),$B980+1,$C980+1)),0))</f>
        <v/>
      </c>
      <c r="I980" s="331" t="str">
        <f ca="1"/>
        <v/>
      </c>
      <c r="J980" s="331" t="str" cm="1">
        <f t="array" ref="J980">IF(A980="","",SUMPRODUCT(TRANSPOSE(F980:H980),pass_per_van_by_vptype)*2)</f>
        <v/>
      </c>
      <c r="K980" s="331" t="str" cm="1">
        <f t="array" ref="K980">IF(A980="","",SUMPRODUCT(TRANSPOSE(F980:H980),pass_per_van_by_vptype,rt_miles_avg_by_vanpool_type))</f>
        <v/>
      </c>
    </row>
    <row r="981" spans="1:11" x14ac:dyDescent="0.45">
      <c r="A981" s="331" t="s">
        <v>453</v>
      </c>
      <c r="B981" s="331" t="s">
        <v>453</v>
      </c>
      <c r="C981" s="331" t="s">
        <v>453</v>
      </c>
      <c r="D981" s="331" t="s">
        <v>453</v>
      </c>
      <c r="E981" s="331" t="s">
        <v>453</v>
      </c>
      <c r="F981" s="331" t="str" cm="1">
        <f t="array" aca="1" ref="F981" ca="1">IF($B981="","",IFERROR(INDEX(INDIRECT("vd_emp_"&amp;$A981&amp;"_"&amp;F$1&amp;"_tab"),$B981+1,$C981+1)*IF($A981=2020,1,INDEX(INDIRECT("vd_ml_"&amp;$A981&amp;"_"&amp;F$1&amp;"_tab"),$B981+1,$C981+1)),0))</f>
        <v/>
      </c>
      <c r="G981" s="331" t="str" cm="1">
        <f t="array" aca="1" ref="G981" ca="1">IF($B981="","",IFERROR(INDEX(INDIRECT("vd_emp_"&amp;$A981&amp;"_"&amp;G$1&amp;"_tab"),$B981+1,$C981+1)*IF($A981=2020,1,INDEX(INDIRECT("vd_ml_"&amp;$A981&amp;"_"&amp;G$1&amp;"_tab"),$B981+1,$C981+1)),0))</f>
        <v/>
      </c>
      <c r="H981" s="331" t="str" cm="1">
        <f t="array" aca="1" ref="H981" ca="1">IF($B981="","",IFERROR(INDEX(INDIRECT("vd_emp_"&amp;$A981&amp;"_"&amp;H$1&amp;"_tab"),$B981+1,$C981+1)*IF($A981=2020,1,INDEX(INDIRECT("vd_ml_"&amp;$A981&amp;"_"&amp;H$1&amp;"_tab"),$B981+1,$C981+1)),0))</f>
        <v/>
      </c>
      <c r="I981" s="331" t="str">
        <f ca="1"/>
        <v/>
      </c>
      <c r="J981" s="331" t="str" cm="1">
        <f t="array" ref="J981">IF(A981="","",SUMPRODUCT(TRANSPOSE(F981:H981),pass_per_van_by_vptype)*2)</f>
        <v/>
      </c>
      <c r="K981" s="331" t="str" cm="1">
        <f t="array" ref="K981">IF(A981="","",SUMPRODUCT(TRANSPOSE(F981:H981),pass_per_van_by_vptype,rt_miles_avg_by_vanpool_type))</f>
        <v/>
      </c>
    </row>
    <row r="982" spans="1:11" x14ac:dyDescent="0.45">
      <c r="A982" s="331" t="s">
        <v>453</v>
      </c>
      <c r="B982" s="331" t="s">
        <v>453</v>
      </c>
      <c r="C982" s="331" t="s">
        <v>453</v>
      </c>
      <c r="D982" s="331" t="s">
        <v>453</v>
      </c>
      <c r="E982" s="331" t="s">
        <v>453</v>
      </c>
      <c r="F982" s="331" t="str" cm="1">
        <f t="array" aca="1" ref="F982" ca="1">IF($B982="","",IFERROR(INDEX(INDIRECT("vd_emp_"&amp;$A982&amp;"_"&amp;F$1&amp;"_tab"),$B982+1,$C982+1)*IF($A982=2020,1,INDEX(INDIRECT("vd_ml_"&amp;$A982&amp;"_"&amp;F$1&amp;"_tab"),$B982+1,$C982+1)),0))</f>
        <v/>
      </c>
      <c r="G982" s="331" t="str" cm="1">
        <f t="array" aca="1" ref="G982" ca="1">IF($B982="","",IFERROR(INDEX(INDIRECT("vd_emp_"&amp;$A982&amp;"_"&amp;G$1&amp;"_tab"),$B982+1,$C982+1)*IF($A982=2020,1,INDEX(INDIRECT("vd_ml_"&amp;$A982&amp;"_"&amp;G$1&amp;"_tab"),$B982+1,$C982+1)),0))</f>
        <v/>
      </c>
      <c r="H982" s="331" t="str" cm="1">
        <f t="array" aca="1" ref="H982" ca="1">IF($B982="","",IFERROR(INDEX(INDIRECT("vd_emp_"&amp;$A982&amp;"_"&amp;H$1&amp;"_tab"),$B982+1,$C982+1)*IF($A982=2020,1,INDEX(INDIRECT("vd_ml_"&amp;$A982&amp;"_"&amp;H$1&amp;"_tab"),$B982+1,$C982+1)),0))</f>
        <v/>
      </c>
      <c r="I982" s="331" t="str">
        <f ca="1"/>
        <v/>
      </c>
      <c r="J982" s="331" t="str" cm="1">
        <f t="array" ref="J982">IF(A982="","",SUMPRODUCT(TRANSPOSE(F982:H982),pass_per_van_by_vptype)*2)</f>
        <v/>
      </c>
      <c r="K982" s="331" t="str" cm="1">
        <f t="array" ref="K982">IF(A982="","",SUMPRODUCT(TRANSPOSE(F982:H982),pass_per_van_by_vptype,rt_miles_avg_by_vanpool_type))</f>
        <v/>
      </c>
    </row>
    <row r="983" spans="1:11" x14ac:dyDescent="0.45">
      <c r="A983" s="331" t="s">
        <v>453</v>
      </c>
      <c r="B983" s="331" t="s">
        <v>453</v>
      </c>
      <c r="C983" s="331" t="s">
        <v>453</v>
      </c>
      <c r="D983" s="331" t="s">
        <v>453</v>
      </c>
      <c r="E983" s="331" t="s">
        <v>453</v>
      </c>
      <c r="F983" s="331" t="str" cm="1">
        <f t="array" aca="1" ref="F983" ca="1">IF($B983="","",IFERROR(INDEX(INDIRECT("vd_emp_"&amp;$A983&amp;"_"&amp;F$1&amp;"_tab"),$B983+1,$C983+1)*IF($A983=2020,1,INDEX(INDIRECT("vd_ml_"&amp;$A983&amp;"_"&amp;F$1&amp;"_tab"),$B983+1,$C983+1)),0))</f>
        <v/>
      </c>
      <c r="G983" s="331" t="str" cm="1">
        <f t="array" aca="1" ref="G983" ca="1">IF($B983="","",IFERROR(INDEX(INDIRECT("vd_emp_"&amp;$A983&amp;"_"&amp;G$1&amp;"_tab"),$B983+1,$C983+1)*IF($A983=2020,1,INDEX(INDIRECT("vd_ml_"&amp;$A983&amp;"_"&amp;G$1&amp;"_tab"),$B983+1,$C983+1)),0))</f>
        <v/>
      </c>
      <c r="H983" s="331" t="str" cm="1">
        <f t="array" aca="1" ref="H983" ca="1">IF($B983="","",IFERROR(INDEX(INDIRECT("vd_emp_"&amp;$A983&amp;"_"&amp;H$1&amp;"_tab"),$B983+1,$C983+1)*IF($A983=2020,1,INDEX(INDIRECT("vd_ml_"&amp;$A983&amp;"_"&amp;H$1&amp;"_tab"),$B983+1,$C983+1)),0))</f>
        <v/>
      </c>
      <c r="I983" s="331" t="str">
        <f ca="1"/>
        <v/>
      </c>
      <c r="J983" s="331" t="str" cm="1">
        <f t="array" ref="J983">IF(A983="","",SUMPRODUCT(TRANSPOSE(F983:H983),pass_per_van_by_vptype)*2)</f>
        <v/>
      </c>
      <c r="K983" s="331" t="str" cm="1">
        <f t="array" ref="K983">IF(A983="","",SUMPRODUCT(TRANSPOSE(F983:H983),pass_per_van_by_vptype,rt_miles_avg_by_vanpool_type))</f>
        <v/>
      </c>
    </row>
    <row r="984" spans="1:11" x14ac:dyDescent="0.45">
      <c r="A984" s="331" t="s">
        <v>453</v>
      </c>
      <c r="B984" s="331" t="s">
        <v>453</v>
      </c>
      <c r="C984" s="331" t="s">
        <v>453</v>
      </c>
      <c r="D984" s="331" t="s">
        <v>453</v>
      </c>
      <c r="E984" s="331" t="s">
        <v>453</v>
      </c>
      <c r="F984" s="331" t="str" cm="1">
        <f t="array" aca="1" ref="F984" ca="1">IF($B984="","",IFERROR(INDEX(INDIRECT("vd_emp_"&amp;$A984&amp;"_"&amp;F$1&amp;"_tab"),$B984+1,$C984+1)*IF($A984=2020,1,INDEX(INDIRECT("vd_ml_"&amp;$A984&amp;"_"&amp;F$1&amp;"_tab"),$B984+1,$C984+1)),0))</f>
        <v/>
      </c>
      <c r="G984" s="331" t="str" cm="1">
        <f t="array" aca="1" ref="G984" ca="1">IF($B984="","",IFERROR(INDEX(INDIRECT("vd_emp_"&amp;$A984&amp;"_"&amp;G$1&amp;"_tab"),$B984+1,$C984+1)*IF($A984=2020,1,INDEX(INDIRECT("vd_ml_"&amp;$A984&amp;"_"&amp;G$1&amp;"_tab"),$B984+1,$C984+1)),0))</f>
        <v/>
      </c>
      <c r="H984" s="331" t="str" cm="1">
        <f t="array" aca="1" ref="H984" ca="1">IF($B984="","",IFERROR(INDEX(INDIRECT("vd_emp_"&amp;$A984&amp;"_"&amp;H$1&amp;"_tab"),$B984+1,$C984+1)*IF($A984=2020,1,INDEX(INDIRECT("vd_ml_"&amp;$A984&amp;"_"&amp;H$1&amp;"_tab"),$B984+1,$C984+1)),0))</f>
        <v/>
      </c>
      <c r="I984" s="331" t="str">
        <f ca="1"/>
        <v/>
      </c>
      <c r="J984" s="331" t="str" cm="1">
        <f t="array" ref="J984">IF(A984="","",SUMPRODUCT(TRANSPOSE(F984:H984),pass_per_van_by_vptype)*2)</f>
        <v/>
      </c>
      <c r="K984" s="331" t="str" cm="1">
        <f t="array" ref="K984">IF(A984="","",SUMPRODUCT(TRANSPOSE(F984:H984),pass_per_van_by_vptype,rt_miles_avg_by_vanpool_type))</f>
        <v/>
      </c>
    </row>
    <row r="985" spans="1:11" x14ac:dyDescent="0.45">
      <c r="A985" s="331" t="s">
        <v>453</v>
      </c>
      <c r="B985" s="331" t="s">
        <v>453</v>
      </c>
      <c r="C985" s="331" t="s">
        <v>453</v>
      </c>
      <c r="D985" s="331" t="s">
        <v>453</v>
      </c>
      <c r="E985" s="331" t="s">
        <v>453</v>
      </c>
      <c r="F985" s="331" t="str" cm="1">
        <f t="array" aca="1" ref="F985" ca="1">IF($B985="","",IFERROR(INDEX(INDIRECT("vd_emp_"&amp;$A985&amp;"_"&amp;F$1&amp;"_tab"),$B985+1,$C985+1)*IF($A985=2020,1,INDEX(INDIRECT("vd_ml_"&amp;$A985&amp;"_"&amp;F$1&amp;"_tab"),$B985+1,$C985+1)),0))</f>
        <v/>
      </c>
      <c r="G985" s="331" t="str" cm="1">
        <f t="array" aca="1" ref="G985" ca="1">IF($B985="","",IFERROR(INDEX(INDIRECT("vd_emp_"&amp;$A985&amp;"_"&amp;G$1&amp;"_tab"),$B985+1,$C985+1)*IF($A985=2020,1,INDEX(INDIRECT("vd_ml_"&amp;$A985&amp;"_"&amp;G$1&amp;"_tab"),$B985+1,$C985+1)),0))</f>
        <v/>
      </c>
      <c r="H985" s="331" t="str" cm="1">
        <f t="array" aca="1" ref="H985" ca="1">IF($B985="","",IFERROR(INDEX(INDIRECT("vd_emp_"&amp;$A985&amp;"_"&amp;H$1&amp;"_tab"),$B985+1,$C985+1)*IF($A985=2020,1,INDEX(INDIRECT("vd_ml_"&amp;$A985&amp;"_"&amp;H$1&amp;"_tab"),$B985+1,$C985+1)),0))</f>
        <v/>
      </c>
      <c r="I985" s="331" t="str">
        <f ca="1"/>
        <v/>
      </c>
      <c r="J985" s="331" t="str" cm="1">
        <f t="array" ref="J985">IF(A985="","",SUMPRODUCT(TRANSPOSE(F985:H985),pass_per_van_by_vptype)*2)</f>
        <v/>
      </c>
      <c r="K985" s="331" t="str" cm="1">
        <f t="array" ref="K985">IF(A985="","",SUMPRODUCT(TRANSPOSE(F985:H985),pass_per_van_by_vptype,rt_miles_avg_by_vanpool_type))</f>
        <v/>
      </c>
    </row>
    <row r="986" spans="1:11" x14ac:dyDescent="0.45">
      <c r="A986" s="331" t="s">
        <v>453</v>
      </c>
      <c r="B986" s="331" t="s">
        <v>453</v>
      </c>
      <c r="C986" s="331" t="s">
        <v>453</v>
      </c>
      <c r="D986" s="331" t="s">
        <v>453</v>
      </c>
      <c r="E986" s="331" t="s">
        <v>453</v>
      </c>
      <c r="F986" s="331" t="str" cm="1">
        <f t="array" aca="1" ref="F986" ca="1">IF($B986="","",IFERROR(INDEX(INDIRECT("vd_emp_"&amp;$A986&amp;"_"&amp;F$1&amp;"_tab"),$B986+1,$C986+1)*IF($A986=2020,1,INDEX(INDIRECT("vd_ml_"&amp;$A986&amp;"_"&amp;F$1&amp;"_tab"),$B986+1,$C986+1)),0))</f>
        <v/>
      </c>
      <c r="G986" s="331" t="str" cm="1">
        <f t="array" aca="1" ref="G986" ca="1">IF($B986="","",IFERROR(INDEX(INDIRECT("vd_emp_"&amp;$A986&amp;"_"&amp;G$1&amp;"_tab"),$B986+1,$C986+1)*IF($A986=2020,1,INDEX(INDIRECT("vd_ml_"&amp;$A986&amp;"_"&amp;G$1&amp;"_tab"),$B986+1,$C986+1)),0))</f>
        <v/>
      </c>
      <c r="H986" s="331" t="str" cm="1">
        <f t="array" aca="1" ref="H986" ca="1">IF($B986="","",IFERROR(INDEX(INDIRECT("vd_emp_"&amp;$A986&amp;"_"&amp;H$1&amp;"_tab"),$B986+1,$C986+1)*IF($A986=2020,1,INDEX(INDIRECT("vd_ml_"&amp;$A986&amp;"_"&amp;H$1&amp;"_tab"),$B986+1,$C986+1)),0))</f>
        <v/>
      </c>
      <c r="I986" s="331" t="str">
        <f ca="1"/>
        <v/>
      </c>
      <c r="J986" s="331" t="str" cm="1">
        <f t="array" ref="J986">IF(A986="","",SUMPRODUCT(TRANSPOSE(F986:H986),pass_per_van_by_vptype)*2)</f>
        <v/>
      </c>
      <c r="K986" s="331" t="str" cm="1">
        <f t="array" ref="K986">IF(A986="","",SUMPRODUCT(TRANSPOSE(F986:H986),pass_per_van_by_vptype,rt_miles_avg_by_vanpool_type))</f>
        <v/>
      </c>
    </row>
    <row r="987" spans="1:11" x14ac:dyDescent="0.45">
      <c r="A987" s="331" t="s">
        <v>453</v>
      </c>
      <c r="B987" s="331" t="s">
        <v>453</v>
      </c>
      <c r="C987" s="331" t="s">
        <v>453</v>
      </c>
      <c r="D987" s="331" t="s">
        <v>453</v>
      </c>
      <c r="E987" s="331" t="s">
        <v>453</v>
      </c>
      <c r="F987" s="331" t="str" cm="1">
        <f t="array" aca="1" ref="F987" ca="1">IF($B987="","",IFERROR(INDEX(INDIRECT("vd_emp_"&amp;$A987&amp;"_"&amp;F$1&amp;"_tab"),$B987+1,$C987+1)*IF($A987=2020,1,INDEX(INDIRECT("vd_ml_"&amp;$A987&amp;"_"&amp;F$1&amp;"_tab"),$B987+1,$C987+1)),0))</f>
        <v/>
      </c>
      <c r="G987" s="331" t="str" cm="1">
        <f t="array" aca="1" ref="G987" ca="1">IF($B987="","",IFERROR(INDEX(INDIRECT("vd_emp_"&amp;$A987&amp;"_"&amp;G$1&amp;"_tab"),$B987+1,$C987+1)*IF($A987=2020,1,INDEX(INDIRECT("vd_ml_"&amp;$A987&amp;"_"&amp;G$1&amp;"_tab"),$B987+1,$C987+1)),0))</f>
        <v/>
      </c>
      <c r="H987" s="331" t="str" cm="1">
        <f t="array" aca="1" ref="H987" ca="1">IF($B987="","",IFERROR(INDEX(INDIRECT("vd_emp_"&amp;$A987&amp;"_"&amp;H$1&amp;"_tab"),$B987+1,$C987+1)*IF($A987=2020,1,INDEX(INDIRECT("vd_ml_"&amp;$A987&amp;"_"&amp;H$1&amp;"_tab"),$B987+1,$C987+1)),0))</f>
        <v/>
      </c>
      <c r="I987" s="331" t="str">
        <f ca="1"/>
        <v/>
      </c>
      <c r="J987" s="331" t="str" cm="1">
        <f t="array" ref="J987">IF(A987="","",SUMPRODUCT(TRANSPOSE(F987:H987),pass_per_van_by_vptype)*2)</f>
        <v/>
      </c>
      <c r="K987" s="331" t="str" cm="1">
        <f t="array" ref="K987">IF(A987="","",SUMPRODUCT(TRANSPOSE(F987:H987),pass_per_van_by_vptype,rt_miles_avg_by_vanpool_type))</f>
        <v/>
      </c>
    </row>
    <row r="988" spans="1:11" x14ac:dyDescent="0.45">
      <c r="A988" s="331" t="s">
        <v>453</v>
      </c>
      <c r="B988" s="331" t="s">
        <v>453</v>
      </c>
      <c r="C988" s="331" t="s">
        <v>453</v>
      </c>
      <c r="D988" s="331" t="s">
        <v>453</v>
      </c>
      <c r="E988" s="331" t="s">
        <v>453</v>
      </c>
      <c r="F988" s="331" t="str" cm="1">
        <f t="array" aca="1" ref="F988" ca="1">IF($B988="","",IFERROR(INDEX(INDIRECT("vd_emp_"&amp;$A988&amp;"_"&amp;F$1&amp;"_tab"),$B988+1,$C988+1)*IF($A988=2020,1,INDEX(INDIRECT("vd_ml_"&amp;$A988&amp;"_"&amp;F$1&amp;"_tab"),$B988+1,$C988+1)),0))</f>
        <v/>
      </c>
      <c r="G988" s="331" t="str" cm="1">
        <f t="array" aca="1" ref="G988" ca="1">IF($B988="","",IFERROR(INDEX(INDIRECT("vd_emp_"&amp;$A988&amp;"_"&amp;G$1&amp;"_tab"),$B988+1,$C988+1)*IF($A988=2020,1,INDEX(INDIRECT("vd_ml_"&amp;$A988&amp;"_"&amp;G$1&amp;"_tab"),$B988+1,$C988+1)),0))</f>
        <v/>
      </c>
      <c r="H988" s="331" t="str" cm="1">
        <f t="array" aca="1" ref="H988" ca="1">IF($B988="","",IFERROR(INDEX(INDIRECT("vd_emp_"&amp;$A988&amp;"_"&amp;H$1&amp;"_tab"),$B988+1,$C988+1)*IF($A988=2020,1,INDEX(INDIRECT("vd_ml_"&amp;$A988&amp;"_"&amp;H$1&amp;"_tab"),$B988+1,$C988+1)),0))</f>
        <v/>
      </c>
      <c r="I988" s="331" t="str">
        <f ca="1"/>
        <v/>
      </c>
      <c r="J988" s="331" t="str" cm="1">
        <f t="array" ref="J988">IF(A988="","",SUMPRODUCT(TRANSPOSE(F988:H988),pass_per_van_by_vptype)*2)</f>
        <v/>
      </c>
      <c r="K988" s="331" t="str" cm="1">
        <f t="array" ref="K988">IF(A988="","",SUMPRODUCT(TRANSPOSE(F988:H988),pass_per_van_by_vptype,rt_miles_avg_by_vanpool_type))</f>
        <v/>
      </c>
    </row>
    <row r="989" spans="1:11" x14ac:dyDescent="0.45">
      <c r="A989" s="331" t="s">
        <v>453</v>
      </c>
      <c r="B989" s="331" t="s">
        <v>453</v>
      </c>
      <c r="C989" s="331" t="s">
        <v>453</v>
      </c>
      <c r="D989" s="331" t="s">
        <v>453</v>
      </c>
      <c r="E989" s="331" t="s">
        <v>453</v>
      </c>
      <c r="F989" s="331" t="str" cm="1">
        <f t="array" aca="1" ref="F989" ca="1">IF($B989="","",IFERROR(INDEX(INDIRECT("vd_emp_"&amp;$A989&amp;"_"&amp;F$1&amp;"_tab"),$B989+1,$C989+1)*IF($A989=2020,1,INDEX(INDIRECT("vd_ml_"&amp;$A989&amp;"_"&amp;F$1&amp;"_tab"),$B989+1,$C989+1)),0))</f>
        <v/>
      </c>
      <c r="G989" s="331" t="str" cm="1">
        <f t="array" aca="1" ref="G989" ca="1">IF($B989="","",IFERROR(INDEX(INDIRECT("vd_emp_"&amp;$A989&amp;"_"&amp;G$1&amp;"_tab"),$B989+1,$C989+1)*IF($A989=2020,1,INDEX(INDIRECT("vd_ml_"&amp;$A989&amp;"_"&amp;G$1&amp;"_tab"),$B989+1,$C989+1)),0))</f>
        <v/>
      </c>
      <c r="H989" s="331" t="str" cm="1">
        <f t="array" aca="1" ref="H989" ca="1">IF($B989="","",IFERROR(INDEX(INDIRECT("vd_emp_"&amp;$A989&amp;"_"&amp;H$1&amp;"_tab"),$B989+1,$C989+1)*IF($A989=2020,1,INDEX(INDIRECT("vd_ml_"&amp;$A989&amp;"_"&amp;H$1&amp;"_tab"),$B989+1,$C989+1)),0))</f>
        <v/>
      </c>
      <c r="I989" s="331" t="str">
        <f ca="1"/>
        <v/>
      </c>
      <c r="J989" s="331" t="str" cm="1">
        <f t="array" ref="J989">IF(A989="","",SUMPRODUCT(TRANSPOSE(F989:H989),pass_per_van_by_vptype)*2)</f>
        <v/>
      </c>
      <c r="K989" s="331" t="str" cm="1">
        <f t="array" ref="K989">IF(A989="","",SUMPRODUCT(TRANSPOSE(F989:H989),pass_per_van_by_vptype,rt_miles_avg_by_vanpool_type))</f>
        <v/>
      </c>
    </row>
    <row r="990" spans="1:11" x14ac:dyDescent="0.45">
      <c r="A990" s="331" t="s">
        <v>453</v>
      </c>
      <c r="B990" s="331" t="s">
        <v>453</v>
      </c>
      <c r="C990" s="331" t="s">
        <v>453</v>
      </c>
      <c r="D990" s="331" t="s">
        <v>453</v>
      </c>
      <c r="E990" s="331" t="s">
        <v>453</v>
      </c>
      <c r="F990" s="331" t="str" cm="1">
        <f t="array" aca="1" ref="F990" ca="1">IF($B990="","",IFERROR(INDEX(INDIRECT("vd_emp_"&amp;$A990&amp;"_"&amp;F$1&amp;"_tab"),$B990+1,$C990+1)*IF($A990=2020,1,INDEX(INDIRECT("vd_ml_"&amp;$A990&amp;"_"&amp;F$1&amp;"_tab"),$B990+1,$C990+1)),0))</f>
        <v/>
      </c>
      <c r="G990" s="331" t="str" cm="1">
        <f t="array" aca="1" ref="G990" ca="1">IF($B990="","",IFERROR(INDEX(INDIRECT("vd_emp_"&amp;$A990&amp;"_"&amp;G$1&amp;"_tab"),$B990+1,$C990+1)*IF($A990=2020,1,INDEX(INDIRECT("vd_ml_"&amp;$A990&amp;"_"&amp;G$1&amp;"_tab"),$B990+1,$C990+1)),0))</f>
        <v/>
      </c>
      <c r="H990" s="331" t="str" cm="1">
        <f t="array" aca="1" ref="H990" ca="1">IF($B990="","",IFERROR(INDEX(INDIRECT("vd_emp_"&amp;$A990&amp;"_"&amp;H$1&amp;"_tab"),$B990+1,$C990+1)*IF($A990=2020,1,INDEX(INDIRECT("vd_ml_"&amp;$A990&amp;"_"&amp;H$1&amp;"_tab"),$B990+1,$C990+1)),0))</f>
        <v/>
      </c>
      <c r="I990" s="331" t="str">
        <f ca="1"/>
        <v/>
      </c>
      <c r="J990" s="331" t="str" cm="1">
        <f t="array" ref="J990">IF(A990="","",SUMPRODUCT(TRANSPOSE(F990:H990),pass_per_van_by_vptype)*2)</f>
        <v/>
      </c>
      <c r="K990" s="331" t="str" cm="1">
        <f t="array" ref="K990">IF(A990="","",SUMPRODUCT(TRANSPOSE(F990:H990),pass_per_van_by_vptype,rt_miles_avg_by_vanpool_type))</f>
        <v/>
      </c>
    </row>
    <row r="991" spans="1:11" x14ac:dyDescent="0.45">
      <c r="A991" s="331" t="s">
        <v>453</v>
      </c>
      <c r="B991" s="331" t="s">
        <v>453</v>
      </c>
      <c r="C991" s="331" t="s">
        <v>453</v>
      </c>
      <c r="D991" s="331" t="s">
        <v>453</v>
      </c>
      <c r="E991" s="331" t="s">
        <v>453</v>
      </c>
      <c r="F991" s="331" t="str" cm="1">
        <f t="array" aca="1" ref="F991" ca="1">IF($B991="","",IFERROR(INDEX(INDIRECT("vd_emp_"&amp;$A991&amp;"_"&amp;F$1&amp;"_tab"),$B991+1,$C991+1)*IF($A991=2020,1,INDEX(INDIRECT("vd_ml_"&amp;$A991&amp;"_"&amp;F$1&amp;"_tab"),$B991+1,$C991+1)),0))</f>
        <v/>
      </c>
      <c r="G991" s="331" t="str" cm="1">
        <f t="array" aca="1" ref="G991" ca="1">IF($B991="","",IFERROR(INDEX(INDIRECT("vd_emp_"&amp;$A991&amp;"_"&amp;G$1&amp;"_tab"),$B991+1,$C991+1)*IF($A991=2020,1,INDEX(INDIRECT("vd_ml_"&amp;$A991&amp;"_"&amp;G$1&amp;"_tab"),$B991+1,$C991+1)),0))</f>
        <v/>
      </c>
      <c r="H991" s="331" t="str" cm="1">
        <f t="array" aca="1" ref="H991" ca="1">IF($B991="","",IFERROR(INDEX(INDIRECT("vd_emp_"&amp;$A991&amp;"_"&amp;H$1&amp;"_tab"),$B991+1,$C991+1)*IF($A991=2020,1,INDEX(INDIRECT("vd_ml_"&amp;$A991&amp;"_"&amp;H$1&amp;"_tab"),$B991+1,$C991+1)),0))</f>
        <v/>
      </c>
      <c r="I991" s="331" t="str">
        <f ca="1"/>
        <v/>
      </c>
      <c r="J991" s="331" t="str" cm="1">
        <f t="array" ref="J991">IF(A991="","",SUMPRODUCT(TRANSPOSE(F991:H991),pass_per_van_by_vptype)*2)</f>
        <v/>
      </c>
      <c r="K991" s="331" t="str" cm="1">
        <f t="array" ref="K991">IF(A991="","",SUMPRODUCT(TRANSPOSE(F991:H991),pass_per_van_by_vptype,rt_miles_avg_by_vanpool_type))</f>
        <v/>
      </c>
    </row>
    <row r="992" spans="1:11" x14ac:dyDescent="0.45">
      <c r="A992" s="331" t="s">
        <v>453</v>
      </c>
      <c r="B992" s="331" t="s">
        <v>453</v>
      </c>
      <c r="C992" s="331" t="s">
        <v>453</v>
      </c>
      <c r="D992" s="331" t="s">
        <v>453</v>
      </c>
      <c r="E992" s="331" t="s">
        <v>453</v>
      </c>
      <c r="F992" s="331" t="str" cm="1">
        <f t="array" aca="1" ref="F992" ca="1">IF($B992="","",IFERROR(INDEX(INDIRECT("vd_emp_"&amp;$A992&amp;"_"&amp;F$1&amp;"_tab"),$B992+1,$C992+1)*IF($A992=2020,1,INDEX(INDIRECT("vd_ml_"&amp;$A992&amp;"_"&amp;F$1&amp;"_tab"),$B992+1,$C992+1)),0))</f>
        <v/>
      </c>
      <c r="G992" s="331" t="str" cm="1">
        <f t="array" aca="1" ref="G992" ca="1">IF($B992="","",IFERROR(INDEX(INDIRECT("vd_emp_"&amp;$A992&amp;"_"&amp;G$1&amp;"_tab"),$B992+1,$C992+1)*IF($A992=2020,1,INDEX(INDIRECT("vd_ml_"&amp;$A992&amp;"_"&amp;G$1&amp;"_tab"),$B992+1,$C992+1)),0))</f>
        <v/>
      </c>
      <c r="H992" s="331" t="str" cm="1">
        <f t="array" aca="1" ref="H992" ca="1">IF($B992="","",IFERROR(INDEX(INDIRECT("vd_emp_"&amp;$A992&amp;"_"&amp;H$1&amp;"_tab"),$B992+1,$C992+1)*IF($A992=2020,1,INDEX(INDIRECT("vd_ml_"&amp;$A992&amp;"_"&amp;H$1&amp;"_tab"),$B992+1,$C992+1)),0))</f>
        <v/>
      </c>
      <c r="I992" s="331" t="str">
        <f ca="1"/>
        <v/>
      </c>
      <c r="J992" s="331" t="str" cm="1">
        <f t="array" ref="J992">IF(A992="","",SUMPRODUCT(TRANSPOSE(F992:H992),pass_per_van_by_vptype)*2)</f>
        <v/>
      </c>
      <c r="K992" s="331" t="str" cm="1">
        <f t="array" ref="K992">IF(A992="","",SUMPRODUCT(TRANSPOSE(F992:H992),pass_per_van_by_vptype,rt_miles_avg_by_vanpool_type))</f>
        <v/>
      </c>
    </row>
    <row r="993" spans="1:11" x14ac:dyDescent="0.45">
      <c r="A993" s="331" t="s">
        <v>453</v>
      </c>
      <c r="B993" s="331" t="s">
        <v>453</v>
      </c>
      <c r="C993" s="331" t="s">
        <v>453</v>
      </c>
      <c r="D993" s="331" t="s">
        <v>453</v>
      </c>
      <c r="E993" s="331" t="s">
        <v>453</v>
      </c>
      <c r="F993" s="331" t="str" cm="1">
        <f t="array" aca="1" ref="F993" ca="1">IF($B993="","",IFERROR(INDEX(INDIRECT("vd_emp_"&amp;$A993&amp;"_"&amp;F$1&amp;"_tab"),$B993+1,$C993+1)*IF($A993=2020,1,INDEX(INDIRECT("vd_ml_"&amp;$A993&amp;"_"&amp;F$1&amp;"_tab"),$B993+1,$C993+1)),0))</f>
        <v/>
      </c>
      <c r="G993" s="331" t="str" cm="1">
        <f t="array" aca="1" ref="G993" ca="1">IF($B993="","",IFERROR(INDEX(INDIRECT("vd_emp_"&amp;$A993&amp;"_"&amp;G$1&amp;"_tab"),$B993+1,$C993+1)*IF($A993=2020,1,INDEX(INDIRECT("vd_ml_"&amp;$A993&amp;"_"&amp;G$1&amp;"_tab"),$B993+1,$C993+1)),0))</f>
        <v/>
      </c>
      <c r="H993" s="331" t="str" cm="1">
        <f t="array" aca="1" ref="H993" ca="1">IF($B993="","",IFERROR(INDEX(INDIRECT("vd_emp_"&amp;$A993&amp;"_"&amp;H$1&amp;"_tab"),$B993+1,$C993+1)*IF($A993=2020,1,INDEX(INDIRECT("vd_ml_"&amp;$A993&amp;"_"&amp;H$1&amp;"_tab"),$B993+1,$C993+1)),0))</f>
        <v/>
      </c>
      <c r="I993" s="331" t="str">
        <f ca="1"/>
        <v/>
      </c>
      <c r="J993" s="331" t="str" cm="1">
        <f t="array" ref="J993">IF(A993="","",SUMPRODUCT(TRANSPOSE(F993:H993),pass_per_van_by_vptype)*2)</f>
        <v/>
      </c>
      <c r="K993" s="331" t="str" cm="1">
        <f t="array" ref="K993">IF(A993="","",SUMPRODUCT(TRANSPOSE(F993:H993),pass_per_van_by_vptype,rt_miles_avg_by_vanpool_type))</f>
        <v/>
      </c>
    </row>
    <row r="994" spans="1:11" x14ac:dyDescent="0.45">
      <c r="A994" s="331" t="s">
        <v>453</v>
      </c>
      <c r="B994" s="331" t="s">
        <v>453</v>
      </c>
      <c r="C994" s="331" t="s">
        <v>453</v>
      </c>
      <c r="D994" s="331" t="s">
        <v>453</v>
      </c>
      <c r="E994" s="331" t="s">
        <v>453</v>
      </c>
      <c r="F994" s="331" t="str" cm="1">
        <f t="array" aca="1" ref="F994" ca="1">IF($B994="","",IFERROR(INDEX(INDIRECT("vd_emp_"&amp;$A994&amp;"_"&amp;F$1&amp;"_tab"),$B994+1,$C994+1)*IF($A994=2020,1,INDEX(INDIRECT("vd_ml_"&amp;$A994&amp;"_"&amp;F$1&amp;"_tab"),$B994+1,$C994+1)),0))</f>
        <v/>
      </c>
      <c r="G994" s="331" t="str" cm="1">
        <f t="array" aca="1" ref="G994" ca="1">IF($B994="","",IFERROR(INDEX(INDIRECT("vd_emp_"&amp;$A994&amp;"_"&amp;G$1&amp;"_tab"),$B994+1,$C994+1)*IF($A994=2020,1,INDEX(INDIRECT("vd_ml_"&amp;$A994&amp;"_"&amp;G$1&amp;"_tab"),$B994+1,$C994+1)),0))</f>
        <v/>
      </c>
      <c r="H994" s="331" t="str" cm="1">
        <f t="array" aca="1" ref="H994" ca="1">IF($B994="","",IFERROR(INDEX(INDIRECT("vd_emp_"&amp;$A994&amp;"_"&amp;H$1&amp;"_tab"),$B994+1,$C994+1)*IF($A994=2020,1,INDEX(INDIRECT("vd_ml_"&amp;$A994&amp;"_"&amp;H$1&amp;"_tab"),$B994+1,$C994+1)),0))</f>
        <v/>
      </c>
      <c r="I994" s="331" t="str">
        <f ca="1"/>
        <v/>
      </c>
      <c r="J994" s="331" t="str" cm="1">
        <f t="array" ref="J994">IF(A994="","",SUMPRODUCT(TRANSPOSE(F994:H994),pass_per_van_by_vptype)*2)</f>
        <v/>
      </c>
      <c r="K994" s="331" t="str" cm="1">
        <f t="array" ref="K994">IF(A994="","",SUMPRODUCT(TRANSPOSE(F994:H994),pass_per_van_by_vptype,rt_miles_avg_by_vanpool_type))</f>
        <v/>
      </c>
    </row>
    <row r="995" spans="1:11" x14ac:dyDescent="0.45">
      <c r="A995" s="331" t="s">
        <v>453</v>
      </c>
      <c r="B995" s="331" t="s">
        <v>453</v>
      </c>
      <c r="C995" s="331" t="s">
        <v>453</v>
      </c>
      <c r="D995" s="331" t="s">
        <v>453</v>
      </c>
      <c r="E995" s="331" t="s">
        <v>453</v>
      </c>
      <c r="F995" s="331" t="str" cm="1">
        <f t="array" aca="1" ref="F995" ca="1">IF($B995="","",IFERROR(INDEX(INDIRECT("vd_emp_"&amp;$A995&amp;"_"&amp;F$1&amp;"_tab"),$B995+1,$C995+1)*IF($A995=2020,1,INDEX(INDIRECT("vd_ml_"&amp;$A995&amp;"_"&amp;F$1&amp;"_tab"),$B995+1,$C995+1)),0))</f>
        <v/>
      </c>
      <c r="G995" s="331" t="str" cm="1">
        <f t="array" aca="1" ref="G995" ca="1">IF($B995="","",IFERROR(INDEX(INDIRECT("vd_emp_"&amp;$A995&amp;"_"&amp;G$1&amp;"_tab"),$B995+1,$C995+1)*IF($A995=2020,1,INDEX(INDIRECT("vd_ml_"&amp;$A995&amp;"_"&amp;G$1&amp;"_tab"),$B995+1,$C995+1)),0))</f>
        <v/>
      </c>
      <c r="H995" s="331" t="str" cm="1">
        <f t="array" aca="1" ref="H995" ca="1">IF($B995="","",IFERROR(INDEX(INDIRECT("vd_emp_"&amp;$A995&amp;"_"&amp;H$1&amp;"_tab"),$B995+1,$C995+1)*IF($A995=2020,1,INDEX(INDIRECT("vd_ml_"&amp;$A995&amp;"_"&amp;H$1&amp;"_tab"),$B995+1,$C995+1)),0))</f>
        <v/>
      </c>
      <c r="I995" s="331" t="str">
        <f ca="1"/>
        <v/>
      </c>
      <c r="J995" s="331" t="str" cm="1">
        <f t="array" ref="J995">IF(A995="","",SUMPRODUCT(TRANSPOSE(F995:H995),pass_per_van_by_vptype)*2)</f>
        <v/>
      </c>
      <c r="K995" s="331" t="str" cm="1">
        <f t="array" ref="K995">IF(A995="","",SUMPRODUCT(TRANSPOSE(F995:H995),pass_per_van_by_vptype,rt_miles_avg_by_vanpool_type))</f>
        <v/>
      </c>
    </row>
    <row r="996" spans="1:11" x14ac:dyDescent="0.45">
      <c r="A996" s="331" t="s">
        <v>453</v>
      </c>
      <c r="B996" s="331" t="s">
        <v>453</v>
      </c>
      <c r="C996" s="331" t="s">
        <v>453</v>
      </c>
      <c r="D996" s="331" t="s">
        <v>453</v>
      </c>
      <c r="E996" s="331" t="s">
        <v>453</v>
      </c>
      <c r="F996" s="331" t="str" cm="1">
        <f t="array" aca="1" ref="F996" ca="1">IF($B996="","",IFERROR(INDEX(INDIRECT("vd_emp_"&amp;$A996&amp;"_"&amp;F$1&amp;"_tab"),$B996+1,$C996+1)*IF($A996=2020,1,INDEX(INDIRECT("vd_ml_"&amp;$A996&amp;"_"&amp;F$1&amp;"_tab"),$B996+1,$C996+1)),0))</f>
        <v/>
      </c>
      <c r="G996" s="331" t="str" cm="1">
        <f t="array" aca="1" ref="G996" ca="1">IF($B996="","",IFERROR(INDEX(INDIRECT("vd_emp_"&amp;$A996&amp;"_"&amp;G$1&amp;"_tab"),$B996+1,$C996+1)*IF($A996=2020,1,INDEX(INDIRECT("vd_ml_"&amp;$A996&amp;"_"&amp;G$1&amp;"_tab"),$B996+1,$C996+1)),0))</f>
        <v/>
      </c>
      <c r="H996" s="331" t="str" cm="1">
        <f t="array" aca="1" ref="H996" ca="1">IF($B996="","",IFERROR(INDEX(INDIRECT("vd_emp_"&amp;$A996&amp;"_"&amp;H$1&amp;"_tab"),$B996+1,$C996+1)*IF($A996=2020,1,INDEX(INDIRECT("vd_ml_"&amp;$A996&amp;"_"&amp;H$1&amp;"_tab"),$B996+1,$C996+1)),0))</f>
        <v/>
      </c>
      <c r="I996" s="331" t="str">
        <f ca="1"/>
        <v/>
      </c>
      <c r="J996" s="331" t="str" cm="1">
        <f t="array" ref="J996">IF(A996="","",SUMPRODUCT(TRANSPOSE(F996:H996),pass_per_van_by_vptype)*2)</f>
        <v/>
      </c>
      <c r="K996" s="331" t="str" cm="1">
        <f t="array" ref="K996">IF(A996="","",SUMPRODUCT(TRANSPOSE(F996:H996),pass_per_van_by_vptype,rt_miles_avg_by_vanpool_type))</f>
        <v/>
      </c>
    </row>
    <row r="997" spans="1:11" x14ac:dyDescent="0.45">
      <c r="A997" s="331" t="s">
        <v>453</v>
      </c>
      <c r="B997" s="331" t="s">
        <v>453</v>
      </c>
      <c r="C997" s="331" t="s">
        <v>453</v>
      </c>
      <c r="D997" s="331" t="s">
        <v>453</v>
      </c>
      <c r="E997" s="331" t="s">
        <v>453</v>
      </c>
      <c r="F997" s="331" t="str" cm="1">
        <f t="array" aca="1" ref="F997" ca="1">IF($B997="","",IFERROR(INDEX(INDIRECT("vd_emp_"&amp;$A997&amp;"_"&amp;F$1&amp;"_tab"),$B997+1,$C997+1)*IF($A997=2020,1,INDEX(INDIRECT("vd_ml_"&amp;$A997&amp;"_"&amp;F$1&amp;"_tab"),$B997+1,$C997+1)),0))</f>
        <v/>
      </c>
      <c r="G997" s="331" t="str" cm="1">
        <f t="array" aca="1" ref="G997" ca="1">IF($B997="","",IFERROR(INDEX(INDIRECT("vd_emp_"&amp;$A997&amp;"_"&amp;G$1&amp;"_tab"),$B997+1,$C997+1)*IF($A997=2020,1,INDEX(INDIRECT("vd_ml_"&amp;$A997&amp;"_"&amp;G$1&amp;"_tab"),$B997+1,$C997+1)),0))</f>
        <v/>
      </c>
      <c r="H997" s="331" t="str" cm="1">
        <f t="array" aca="1" ref="H997" ca="1">IF($B997="","",IFERROR(INDEX(INDIRECT("vd_emp_"&amp;$A997&amp;"_"&amp;H$1&amp;"_tab"),$B997+1,$C997+1)*IF($A997=2020,1,INDEX(INDIRECT("vd_ml_"&amp;$A997&amp;"_"&amp;H$1&amp;"_tab"),$B997+1,$C997+1)),0))</f>
        <v/>
      </c>
      <c r="I997" s="331" t="str">
        <f ca="1"/>
        <v/>
      </c>
      <c r="J997" s="331" t="str" cm="1">
        <f t="array" ref="J997">IF(A997="","",SUMPRODUCT(TRANSPOSE(F997:H997),pass_per_van_by_vptype)*2)</f>
        <v/>
      </c>
      <c r="K997" s="331" t="str" cm="1">
        <f t="array" ref="K997">IF(A997="","",SUMPRODUCT(TRANSPOSE(F997:H997),pass_per_van_by_vptype,rt_miles_avg_by_vanpool_type))</f>
        <v/>
      </c>
    </row>
    <row r="998" spans="1:11" x14ac:dyDescent="0.45">
      <c r="A998" s="331" t="s">
        <v>453</v>
      </c>
      <c r="B998" s="331" t="s">
        <v>453</v>
      </c>
      <c r="C998" s="331" t="s">
        <v>453</v>
      </c>
      <c r="D998" s="331" t="s">
        <v>453</v>
      </c>
      <c r="E998" s="331" t="s">
        <v>453</v>
      </c>
      <c r="F998" s="331" t="str" cm="1">
        <f t="array" aca="1" ref="F998" ca="1">IF($B998="","",IFERROR(INDEX(INDIRECT("vd_emp_"&amp;$A998&amp;"_"&amp;F$1&amp;"_tab"),$B998+1,$C998+1)*IF($A998=2020,1,INDEX(INDIRECT("vd_ml_"&amp;$A998&amp;"_"&amp;F$1&amp;"_tab"),$B998+1,$C998+1)),0))</f>
        <v/>
      </c>
      <c r="G998" s="331" t="str" cm="1">
        <f t="array" aca="1" ref="G998" ca="1">IF($B998="","",IFERROR(INDEX(INDIRECT("vd_emp_"&amp;$A998&amp;"_"&amp;G$1&amp;"_tab"),$B998+1,$C998+1)*IF($A998=2020,1,INDEX(INDIRECT("vd_ml_"&amp;$A998&amp;"_"&amp;G$1&amp;"_tab"),$B998+1,$C998+1)),0))</f>
        <v/>
      </c>
      <c r="H998" s="331" t="str" cm="1">
        <f t="array" aca="1" ref="H998" ca="1">IF($B998="","",IFERROR(INDEX(INDIRECT("vd_emp_"&amp;$A998&amp;"_"&amp;H$1&amp;"_tab"),$B998+1,$C998+1)*IF($A998=2020,1,INDEX(INDIRECT("vd_ml_"&amp;$A998&amp;"_"&amp;H$1&amp;"_tab"),$B998+1,$C998+1)),0))</f>
        <v/>
      </c>
      <c r="I998" s="331" t="str">
        <f ca="1"/>
        <v/>
      </c>
      <c r="J998" s="331" t="str" cm="1">
        <f t="array" ref="J998">IF(A998="","",SUMPRODUCT(TRANSPOSE(F998:H998),pass_per_van_by_vptype)*2)</f>
        <v/>
      </c>
      <c r="K998" s="331" t="str" cm="1">
        <f t="array" ref="K998">IF(A998="","",SUMPRODUCT(TRANSPOSE(F998:H998),pass_per_van_by_vptype,rt_miles_avg_by_vanpool_type))</f>
        <v/>
      </c>
    </row>
    <row r="999" spans="1:11" x14ac:dyDescent="0.45">
      <c r="A999" s="331" t="s">
        <v>453</v>
      </c>
      <c r="B999" s="331" t="s">
        <v>453</v>
      </c>
      <c r="C999" s="331" t="s">
        <v>453</v>
      </c>
      <c r="D999" s="331" t="s">
        <v>453</v>
      </c>
      <c r="E999" s="331" t="s">
        <v>453</v>
      </c>
      <c r="F999" s="331" t="str" cm="1">
        <f t="array" aca="1" ref="F999" ca="1">IF($B999="","",IFERROR(INDEX(INDIRECT("vd_emp_"&amp;$A999&amp;"_"&amp;F$1&amp;"_tab"),$B999+1,$C999+1)*IF($A999=2020,1,INDEX(INDIRECT("vd_ml_"&amp;$A999&amp;"_"&amp;F$1&amp;"_tab"),$B999+1,$C999+1)),0))</f>
        <v/>
      </c>
      <c r="G999" s="331" t="str" cm="1">
        <f t="array" aca="1" ref="G999" ca="1">IF($B999="","",IFERROR(INDEX(INDIRECT("vd_emp_"&amp;$A999&amp;"_"&amp;G$1&amp;"_tab"),$B999+1,$C999+1)*IF($A999=2020,1,INDEX(INDIRECT("vd_ml_"&amp;$A999&amp;"_"&amp;G$1&amp;"_tab"),$B999+1,$C999+1)),0))</f>
        <v/>
      </c>
      <c r="H999" s="331" t="str" cm="1">
        <f t="array" aca="1" ref="H999" ca="1">IF($B999="","",IFERROR(INDEX(INDIRECT("vd_emp_"&amp;$A999&amp;"_"&amp;H$1&amp;"_tab"),$B999+1,$C999+1)*IF($A999=2020,1,INDEX(INDIRECT("vd_ml_"&amp;$A999&amp;"_"&amp;H$1&amp;"_tab"),$B999+1,$C999+1)),0))</f>
        <v/>
      </c>
      <c r="I999" s="331" t="str">
        <f ca="1"/>
        <v/>
      </c>
      <c r="J999" s="331" t="str" cm="1">
        <f t="array" ref="J999">IF(A999="","",SUMPRODUCT(TRANSPOSE(F999:H999),pass_per_van_by_vptype)*2)</f>
        <v/>
      </c>
      <c r="K999" s="331" t="str" cm="1">
        <f t="array" ref="K999">IF(A999="","",SUMPRODUCT(TRANSPOSE(F999:H999),pass_per_van_by_vptype,rt_miles_avg_by_vanpool_type))</f>
        <v/>
      </c>
    </row>
    <row r="1000" spans="1:11" x14ac:dyDescent="0.45">
      <c r="A1000" s="331" t="s">
        <v>453</v>
      </c>
      <c r="B1000" s="331" t="s">
        <v>453</v>
      </c>
      <c r="C1000" s="331" t="s">
        <v>453</v>
      </c>
      <c r="D1000" s="331" t="s">
        <v>453</v>
      </c>
      <c r="E1000" s="331" t="s">
        <v>453</v>
      </c>
      <c r="F1000" s="331" t="str" cm="1">
        <f t="array" aca="1" ref="F1000" ca="1">IF($B1000="","",IFERROR(INDEX(INDIRECT("vd_emp_"&amp;$A1000&amp;"_"&amp;F$1&amp;"_tab"),$B1000+1,$C1000+1)*IF($A1000=2020,1,INDEX(INDIRECT("vd_ml_"&amp;$A1000&amp;"_"&amp;F$1&amp;"_tab"),$B1000+1,$C1000+1)),0))</f>
        <v/>
      </c>
      <c r="G1000" s="331" t="str" cm="1">
        <f t="array" aca="1" ref="G1000" ca="1">IF($B1000="","",IFERROR(INDEX(INDIRECT("vd_emp_"&amp;$A1000&amp;"_"&amp;G$1&amp;"_tab"),$B1000+1,$C1000+1)*IF($A1000=2020,1,INDEX(INDIRECT("vd_ml_"&amp;$A1000&amp;"_"&amp;G$1&amp;"_tab"),$B1000+1,$C1000+1)),0))</f>
        <v/>
      </c>
      <c r="H1000" s="331" t="str" cm="1">
        <f t="array" aca="1" ref="H1000" ca="1">IF($B1000="","",IFERROR(INDEX(INDIRECT("vd_emp_"&amp;$A1000&amp;"_"&amp;H$1&amp;"_tab"),$B1000+1,$C1000+1)*IF($A1000=2020,1,INDEX(INDIRECT("vd_ml_"&amp;$A1000&amp;"_"&amp;H$1&amp;"_tab"),$B1000+1,$C1000+1)),0))</f>
        <v/>
      </c>
      <c r="I1000" s="331" t="str">
        <f ca="1"/>
        <v/>
      </c>
      <c r="J1000" s="331" t="str" cm="1">
        <f t="array" ref="J1000">IF(A1000="","",SUMPRODUCT(TRANSPOSE(F1000:H1000),pass_per_van_by_vptype)*2)</f>
        <v/>
      </c>
      <c r="K1000" s="331" t="str" cm="1">
        <f t="array" ref="K1000">IF(A1000="","",SUMPRODUCT(TRANSPOSE(F1000:H1000),pass_per_van_by_vptype,rt_miles_avg_by_vanpool_type))</f>
        <v/>
      </c>
    </row>
    <row r="1001" spans="1:11" x14ac:dyDescent="0.45">
      <c r="A1001" s="331" t="s">
        <v>453</v>
      </c>
      <c r="B1001" s="331" t="s">
        <v>453</v>
      </c>
      <c r="C1001" s="331" t="s">
        <v>453</v>
      </c>
      <c r="D1001" s="331" t="s">
        <v>453</v>
      </c>
      <c r="E1001" s="331" t="s">
        <v>453</v>
      </c>
      <c r="F1001" s="331" t="str" cm="1">
        <f t="array" aca="1" ref="F1001" ca="1">IF($B1001="","",IFERROR(INDEX(INDIRECT("vd_emp_"&amp;$A1001&amp;"_"&amp;F$1&amp;"_tab"),$B1001+1,$C1001+1)*IF($A1001=2020,1,INDEX(INDIRECT("vd_ml_"&amp;$A1001&amp;"_"&amp;F$1&amp;"_tab"),$B1001+1,$C1001+1)),0))</f>
        <v/>
      </c>
      <c r="G1001" s="331" t="str" cm="1">
        <f t="array" aca="1" ref="G1001" ca="1">IF($B1001="","",IFERROR(INDEX(INDIRECT("vd_emp_"&amp;$A1001&amp;"_"&amp;G$1&amp;"_tab"),$B1001+1,$C1001+1)*IF($A1001=2020,1,INDEX(INDIRECT("vd_ml_"&amp;$A1001&amp;"_"&amp;G$1&amp;"_tab"),$B1001+1,$C1001+1)),0))</f>
        <v/>
      </c>
      <c r="H1001" s="331" t="str" cm="1">
        <f t="array" aca="1" ref="H1001" ca="1">IF($B1001="","",IFERROR(INDEX(INDIRECT("vd_emp_"&amp;$A1001&amp;"_"&amp;H$1&amp;"_tab"),$B1001+1,$C1001+1)*IF($A1001=2020,1,INDEX(INDIRECT("vd_ml_"&amp;$A1001&amp;"_"&amp;H$1&amp;"_tab"),$B1001+1,$C1001+1)),0))</f>
        <v/>
      </c>
      <c r="I1001" s="331" t="str">
        <f ca="1"/>
        <v/>
      </c>
      <c r="J1001" s="331" t="str" cm="1">
        <f t="array" ref="J1001">IF(A1001="","",SUMPRODUCT(TRANSPOSE(F1001:H1001),pass_per_van_by_vptype)*2)</f>
        <v/>
      </c>
      <c r="K1001" s="331" t="str" cm="1">
        <f t="array" ref="K1001">IF(A1001="","",SUMPRODUCT(TRANSPOSE(F1001:H1001),pass_per_van_by_vptype,rt_miles_avg_by_vanpool_type))</f>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B3:AP140"/>
  <sheetViews>
    <sheetView tabSelected="1" topLeftCell="C65" zoomScale="62" zoomScaleNormal="62" workbookViewId="0">
      <selection activeCell="Q99" sqref="Q99"/>
    </sheetView>
  </sheetViews>
  <sheetFormatPr defaultRowHeight="14.25" x14ac:dyDescent="0.45"/>
  <cols>
    <col min="2" max="2" width="30.73046875" customWidth="1"/>
    <col min="3" max="14" width="10.73046875" customWidth="1"/>
    <col min="16" max="16" width="30.73046875" customWidth="1"/>
    <col min="17" max="28" width="10.73046875" customWidth="1"/>
    <col min="30" max="30" width="30.73046875" customWidth="1"/>
    <col min="31" max="42" width="10.73046875" customWidth="1"/>
  </cols>
  <sheetData>
    <row r="3" spans="2:14" ht="21" x14ac:dyDescent="0.65">
      <c r="B3" s="21" t="s">
        <v>454</v>
      </c>
      <c r="C3" s="331"/>
      <c r="D3" s="331"/>
      <c r="E3" s="331"/>
      <c r="F3" s="331"/>
      <c r="G3" s="331"/>
      <c r="H3" s="331"/>
      <c r="I3" s="331"/>
      <c r="J3" s="331"/>
      <c r="K3" s="331"/>
      <c r="L3" s="331"/>
      <c r="M3" s="331"/>
      <c r="N3" s="331"/>
    </row>
    <row r="5" spans="2:14" ht="134.25" customHeight="1" x14ac:dyDescent="0.45">
      <c r="B5" s="363" t="s">
        <v>455</v>
      </c>
      <c r="C5" s="364"/>
      <c r="D5" s="364"/>
      <c r="E5" s="364"/>
      <c r="F5" s="364"/>
      <c r="G5" s="364"/>
      <c r="H5" s="364"/>
      <c r="I5" s="364"/>
      <c r="J5" s="364"/>
      <c r="K5" s="364"/>
      <c r="L5" s="364"/>
      <c r="M5" s="364"/>
      <c r="N5" s="364"/>
    </row>
    <row r="6" spans="2:14" ht="15" customHeight="1" x14ac:dyDescent="0.45">
      <c r="B6" s="336"/>
      <c r="C6" s="337"/>
      <c r="D6" s="337"/>
      <c r="E6" s="337"/>
      <c r="F6" s="337"/>
      <c r="G6" s="337"/>
      <c r="H6" s="337"/>
      <c r="I6" s="337"/>
      <c r="J6" s="337"/>
      <c r="K6" s="337"/>
      <c r="L6" s="337"/>
      <c r="M6" s="337"/>
      <c r="N6" s="337"/>
    </row>
    <row r="8" spans="2:14" ht="18" x14ac:dyDescent="0.55000000000000004">
      <c r="B8" s="22" t="s">
        <v>456</v>
      </c>
      <c r="C8" s="331"/>
      <c r="D8" s="331"/>
      <c r="E8" s="331"/>
      <c r="F8" s="331"/>
      <c r="G8" s="331"/>
      <c r="H8" s="331"/>
      <c r="I8" s="331"/>
      <c r="J8" s="331"/>
      <c r="K8" s="331"/>
      <c r="L8" s="331"/>
      <c r="M8" s="331"/>
      <c r="N8" s="331"/>
    </row>
    <row r="10" spans="2:14" x14ac:dyDescent="0.45">
      <c r="B10" s="331"/>
      <c r="C10" s="365" t="s">
        <v>457</v>
      </c>
      <c r="D10" s="365"/>
      <c r="E10" s="365"/>
      <c r="F10" s="365"/>
      <c r="G10" s="365"/>
      <c r="H10" s="365"/>
      <c r="I10" s="365"/>
      <c r="J10" s="365"/>
      <c r="K10" s="365"/>
      <c r="L10" s="365"/>
      <c r="M10" s="365"/>
      <c r="N10" s="365"/>
    </row>
    <row r="11" spans="2:14" x14ac:dyDescent="0.45">
      <c r="B11" s="24" t="s">
        <v>163</v>
      </c>
      <c r="C11" s="19" t="s">
        <v>151</v>
      </c>
      <c r="D11" s="20" t="s">
        <v>164</v>
      </c>
      <c r="E11" s="20" t="s">
        <v>165</v>
      </c>
      <c r="F11" s="20" t="s">
        <v>166</v>
      </c>
      <c r="G11" s="20" t="s">
        <v>167</v>
      </c>
      <c r="H11" s="20" t="s">
        <v>168</v>
      </c>
      <c r="I11" s="169" t="s">
        <v>169</v>
      </c>
      <c r="J11" s="20" t="s">
        <v>170</v>
      </c>
      <c r="K11" s="20" t="s">
        <v>171</v>
      </c>
      <c r="L11" s="20" t="s">
        <v>172</v>
      </c>
      <c r="M11" s="20" t="s">
        <v>173</v>
      </c>
      <c r="N11" s="20" t="s">
        <v>174</v>
      </c>
    </row>
    <row r="12" spans="2:14" x14ac:dyDescent="0.45">
      <c r="B12" s="19" t="s">
        <v>151</v>
      </c>
      <c r="C12" s="145">
        <v>15.3781370968585</v>
      </c>
      <c r="D12" s="145">
        <v>21.373625456443001</v>
      </c>
      <c r="E12" s="145">
        <v>0</v>
      </c>
      <c r="F12" s="145">
        <v>0</v>
      </c>
      <c r="G12" s="145">
        <v>58.947826591697897</v>
      </c>
      <c r="H12" s="145">
        <v>0</v>
      </c>
      <c r="I12" s="242">
        <v>0</v>
      </c>
      <c r="J12" s="145">
        <v>0</v>
      </c>
      <c r="K12" s="145">
        <v>0</v>
      </c>
      <c r="L12" s="145">
        <v>0</v>
      </c>
      <c r="M12" s="145">
        <v>0</v>
      </c>
      <c r="N12" s="145">
        <v>0</v>
      </c>
    </row>
    <row r="13" spans="2:14" x14ac:dyDescent="0.45">
      <c r="B13" s="19" t="s">
        <v>152</v>
      </c>
      <c r="C13" s="145">
        <v>28.018570380466802</v>
      </c>
      <c r="D13" s="145">
        <v>18.766086051328202</v>
      </c>
      <c r="E13" s="145">
        <v>0</v>
      </c>
      <c r="F13" s="145">
        <v>0</v>
      </c>
      <c r="G13" s="145">
        <v>53.709122595208797</v>
      </c>
      <c r="H13" s="145">
        <v>0</v>
      </c>
      <c r="I13" s="242">
        <v>0</v>
      </c>
      <c r="J13" s="145">
        <v>0</v>
      </c>
      <c r="K13" s="145">
        <v>0</v>
      </c>
      <c r="L13" s="145">
        <v>0</v>
      </c>
      <c r="M13" s="145">
        <v>0</v>
      </c>
      <c r="N13" s="145">
        <v>0</v>
      </c>
    </row>
    <row r="14" spans="2:14" x14ac:dyDescent="0.45">
      <c r="B14" s="19" t="s">
        <v>153</v>
      </c>
      <c r="C14" s="145">
        <v>22.1248487337261</v>
      </c>
      <c r="D14" s="145">
        <v>31.652483336807101</v>
      </c>
      <c r="E14" s="145">
        <v>0</v>
      </c>
      <c r="F14" s="145">
        <v>0</v>
      </c>
      <c r="G14" s="145">
        <v>70.968039411179603</v>
      </c>
      <c r="H14" s="145">
        <v>0</v>
      </c>
      <c r="I14" s="242">
        <v>0</v>
      </c>
      <c r="J14" s="145">
        <v>0</v>
      </c>
      <c r="K14" s="145">
        <v>0</v>
      </c>
      <c r="L14" s="145">
        <v>0</v>
      </c>
      <c r="M14" s="145">
        <v>0</v>
      </c>
      <c r="N14" s="145">
        <v>0</v>
      </c>
    </row>
    <row r="15" spans="2:14" x14ac:dyDescent="0.45">
      <c r="B15" s="19" t="s">
        <v>154</v>
      </c>
      <c r="C15" s="145">
        <v>31.845261612157699</v>
      </c>
      <c r="D15" s="145">
        <v>28.477718646107402</v>
      </c>
      <c r="E15" s="145">
        <v>0</v>
      </c>
      <c r="F15" s="145">
        <v>0</v>
      </c>
      <c r="G15" s="145">
        <v>67.809627429605101</v>
      </c>
      <c r="H15" s="145">
        <v>0</v>
      </c>
      <c r="I15" s="242">
        <v>0</v>
      </c>
      <c r="J15" s="145">
        <v>0</v>
      </c>
      <c r="K15" s="145">
        <v>0</v>
      </c>
      <c r="L15" s="145">
        <v>0</v>
      </c>
      <c r="M15" s="145">
        <v>0</v>
      </c>
      <c r="N15" s="145">
        <v>0</v>
      </c>
    </row>
    <row r="16" spans="2:14" x14ac:dyDescent="0.45">
      <c r="B16" s="19" t="s">
        <v>155</v>
      </c>
      <c r="C16" s="145">
        <v>47.140151776983203</v>
      </c>
      <c r="D16" s="145">
        <v>37.874436753229098</v>
      </c>
      <c r="E16" s="145">
        <v>0</v>
      </c>
      <c r="F16" s="145">
        <v>0</v>
      </c>
      <c r="G16" s="145">
        <v>30.6291300657319</v>
      </c>
      <c r="H16" s="145">
        <v>0</v>
      </c>
      <c r="I16" s="242">
        <v>0</v>
      </c>
      <c r="J16" s="145">
        <v>0</v>
      </c>
      <c r="K16" s="145">
        <v>0</v>
      </c>
      <c r="L16" s="145">
        <v>0</v>
      </c>
      <c r="M16" s="145">
        <v>0</v>
      </c>
      <c r="N16" s="145">
        <v>0</v>
      </c>
    </row>
    <row r="17" spans="2:42" x14ac:dyDescent="0.45">
      <c r="B17" s="19" t="s">
        <v>156</v>
      </c>
      <c r="C17" s="145">
        <v>52.373998731584201</v>
      </c>
      <c r="D17" s="145">
        <v>37.563944474706098</v>
      </c>
      <c r="E17" s="145">
        <v>0</v>
      </c>
      <c r="F17" s="145">
        <v>0</v>
      </c>
      <c r="G17" s="145">
        <v>39.9890810916744</v>
      </c>
      <c r="H17" s="145">
        <v>0</v>
      </c>
      <c r="I17" s="242">
        <v>0</v>
      </c>
      <c r="J17" s="145">
        <v>0</v>
      </c>
      <c r="K17" s="145">
        <v>0</v>
      </c>
      <c r="L17" s="145">
        <v>0</v>
      </c>
      <c r="M17" s="145">
        <v>0</v>
      </c>
      <c r="N17" s="145">
        <v>0</v>
      </c>
      <c r="O17" s="331"/>
      <c r="P17" s="331"/>
      <c r="Q17" s="331"/>
      <c r="R17" s="331"/>
      <c r="S17" s="331"/>
      <c r="T17" s="331"/>
      <c r="U17" s="331"/>
      <c r="V17" s="331"/>
      <c r="W17" s="331"/>
      <c r="X17" s="331"/>
      <c r="Y17" s="331"/>
      <c r="Z17" s="331"/>
      <c r="AA17" s="331"/>
      <c r="AB17" s="331"/>
      <c r="AC17" s="331"/>
      <c r="AD17" s="331"/>
      <c r="AE17" s="331"/>
      <c r="AF17" s="331"/>
      <c r="AG17" s="331"/>
      <c r="AH17" s="331"/>
      <c r="AI17" s="331"/>
      <c r="AJ17" s="331"/>
      <c r="AK17" s="331"/>
      <c r="AL17" s="331"/>
      <c r="AM17" s="331"/>
      <c r="AN17" s="331"/>
      <c r="AO17" s="331"/>
      <c r="AP17" s="331"/>
    </row>
    <row r="18" spans="2:42" x14ac:dyDescent="0.45">
      <c r="B18" s="19" t="s">
        <v>157</v>
      </c>
      <c r="C18" s="243">
        <v>83.711256168506793</v>
      </c>
      <c r="D18" s="243">
        <v>79.816334883371994</v>
      </c>
      <c r="E18" s="243">
        <v>0</v>
      </c>
      <c r="F18" s="243">
        <v>0</v>
      </c>
      <c r="G18" s="243">
        <v>106.969711462657</v>
      </c>
      <c r="H18" s="243">
        <v>0</v>
      </c>
      <c r="I18" s="244">
        <v>0</v>
      </c>
      <c r="J18" s="243">
        <v>0</v>
      </c>
      <c r="K18" s="243">
        <v>0</v>
      </c>
      <c r="L18" s="243">
        <v>0</v>
      </c>
      <c r="M18" s="243">
        <v>0</v>
      </c>
      <c r="N18" s="243">
        <v>0</v>
      </c>
      <c r="O18" s="331"/>
      <c r="P18" s="331"/>
      <c r="Q18" s="331"/>
      <c r="R18" s="331"/>
      <c r="S18" s="331"/>
      <c r="T18" s="331"/>
      <c r="U18" s="331"/>
      <c r="V18" s="331"/>
      <c r="W18" s="331"/>
      <c r="X18" s="331"/>
      <c r="Y18" s="331"/>
      <c r="Z18" s="331"/>
      <c r="AA18" s="331"/>
      <c r="AB18" s="331"/>
      <c r="AC18" s="331"/>
      <c r="AD18" s="331"/>
      <c r="AE18" s="331"/>
      <c r="AF18" s="331"/>
      <c r="AG18" s="331"/>
      <c r="AH18" s="331"/>
      <c r="AI18" s="331"/>
      <c r="AJ18" s="331"/>
      <c r="AK18" s="331"/>
      <c r="AL18" s="331"/>
      <c r="AM18" s="331"/>
      <c r="AN18" s="331"/>
      <c r="AO18" s="331"/>
      <c r="AP18" s="331"/>
    </row>
    <row r="19" spans="2:42" x14ac:dyDescent="0.45">
      <c r="B19" s="19" t="s">
        <v>158</v>
      </c>
      <c r="C19" s="145">
        <v>57.7262153625488</v>
      </c>
      <c r="D19" s="145">
        <v>42.8616333007812</v>
      </c>
      <c r="E19" s="145">
        <v>0</v>
      </c>
      <c r="F19" s="145">
        <v>0</v>
      </c>
      <c r="G19" s="145">
        <v>38.331283569335902</v>
      </c>
      <c r="H19" s="145">
        <v>0</v>
      </c>
      <c r="I19" s="242">
        <v>0</v>
      </c>
      <c r="J19" s="145" t="s">
        <v>458</v>
      </c>
      <c r="K19" s="145" t="s">
        <v>458</v>
      </c>
      <c r="L19" s="145" t="s">
        <v>458</v>
      </c>
      <c r="M19" s="145" t="s">
        <v>458</v>
      </c>
      <c r="N19" s="145" t="s">
        <v>458</v>
      </c>
      <c r="O19" s="331"/>
      <c r="P19" s="331"/>
      <c r="Q19" s="331"/>
      <c r="R19" s="331"/>
      <c r="S19" s="331"/>
      <c r="T19" s="331"/>
      <c r="U19" s="331"/>
      <c r="V19" s="331"/>
      <c r="W19" s="331"/>
      <c r="X19" s="331"/>
      <c r="Y19" s="331"/>
      <c r="Z19" s="331"/>
      <c r="AA19" s="331"/>
      <c r="AB19" s="331"/>
      <c r="AC19" s="331"/>
      <c r="AD19" s="331"/>
      <c r="AE19" s="331"/>
      <c r="AF19" s="331"/>
      <c r="AG19" s="331"/>
      <c r="AH19" s="331"/>
      <c r="AI19" s="331"/>
      <c r="AJ19" s="331"/>
      <c r="AK19" s="331"/>
      <c r="AL19" s="331"/>
      <c r="AM19" s="331"/>
      <c r="AN19" s="331"/>
      <c r="AO19" s="331"/>
      <c r="AP19" s="331"/>
    </row>
    <row r="20" spans="2:42" x14ac:dyDescent="0.45">
      <c r="B20" s="19" t="s">
        <v>159</v>
      </c>
      <c r="C20" s="145">
        <v>61.395613352457701</v>
      </c>
      <c r="D20" s="145">
        <v>53.185087839762403</v>
      </c>
      <c r="E20" s="145">
        <v>0</v>
      </c>
      <c r="F20" s="145">
        <v>0</v>
      </c>
      <c r="G20" s="145">
        <v>32.6642456054688</v>
      </c>
      <c r="H20" s="145">
        <v>0</v>
      </c>
      <c r="I20" s="242">
        <v>0</v>
      </c>
      <c r="J20" s="145" t="s">
        <v>458</v>
      </c>
      <c r="K20" s="145" t="s">
        <v>458</v>
      </c>
      <c r="L20" s="145" t="s">
        <v>458</v>
      </c>
      <c r="M20" s="145" t="s">
        <v>458</v>
      </c>
      <c r="N20" s="145" t="s">
        <v>458</v>
      </c>
      <c r="O20" s="331"/>
      <c r="P20" s="331"/>
      <c r="Q20" s="331"/>
      <c r="R20" s="331"/>
      <c r="S20" s="331"/>
      <c r="T20" s="331"/>
      <c r="U20" s="331"/>
      <c r="V20" s="331"/>
      <c r="W20" s="331"/>
      <c r="X20" s="331"/>
      <c r="Y20" s="331"/>
      <c r="Z20" s="331"/>
      <c r="AA20" s="331"/>
      <c r="AB20" s="331"/>
      <c r="AC20" s="331"/>
      <c r="AD20" s="331"/>
      <c r="AE20" s="331"/>
      <c r="AF20" s="331"/>
      <c r="AG20" s="331"/>
      <c r="AH20" s="331"/>
      <c r="AI20" s="331"/>
      <c r="AJ20" s="331"/>
      <c r="AK20" s="331"/>
      <c r="AL20" s="331"/>
      <c r="AM20" s="331"/>
      <c r="AN20" s="331"/>
      <c r="AO20" s="331"/>
      <c r="AP20" s="331"/>
    </row>
    <row r="21" spans="2:42" x14ac:dyDescent="0.45">
      <c r="B21" s="19" t="s">
        <v>160</v>
      </c>
      <c r="C21" s="145">
        <v>74.598114013671903</v>
      </c>
      <c r="D21" s="145">
        <v>70.946548461914105</v>
      </c>
      <c r="E21" s="145">
        <v>0</v>
      </c>
      <c r="F21" s="145">
        <v>0</v>
      </c>
      <c r="G21" s="145">
        <v>112.30305480957</v>
      </c>
      <c r="H21" s="145">
        <v>0</v>
      </c>
      <c r="I21" s="242">
        <v>0</v>
      </c>
      <c r="J21" s="145" t="s">
        <v>458</v>
      </c>
      <c r="K21" s="145" t="s">
        <v>458</v>
      </c>
      <c r="L21" s="170" t="s">
        <v>458</v>
      </c>
      <c r="M21" s="145" t="s">
        <v>458</v>
      </c>
      <c r="N21" s="145" t="s">
        <v>458</v>
      </c>
      <c r="O21" s="331"/>
      <c r="P21" s="331"/>
      <c r="Q21" s="331"/>
      <c r="R21" s="331"/>
      <c r="S21" s="331"/>
      <c r="T21" s="331"/>
      <c r="U21" s="331"/>
      <c r="V21" s="331"/>
      <c r="W21" s="331"/>
      <c r="X21" s="331"/>
      <c r="Y21" s="331"/>
      <c r="Z21" s="331"/>
      <c r="AA21" s="331"/>
      <c r="AB21" s="331"/>
      <c r="AC21" s="331"/>
      <c r="AD21" s="331"/>
      <c r="AE21" s="331"/>
      <c r="AF21" s="331"/>
      <c r="AG21" s="331"/>
      <c r="AH21" s="331"/>
      <c r="AI21" s="331"/>
      <c r="AJ21" s="331"/>
      <c r="AK21" s="331"/>
      <c r="AL21" s="331"/>
      <c r="AM21" s="331"/>
      <c r="AN21" s="331"/>
      <c r="AO21" s="331"/>
      <c r="AP21" s="331"/>
    </row>
    <row r="22" spans="2:42" x14ac:dyDescent="0.45">
      <c r="B22" s="19" t="s">
        <v>161</v>
      </c>
      <c r="C22" s="145">
        <v>83.711256168506793</v>
      </c>
      <c r="D22" s="145">
        <v>79.816334883371994</v>
      </c>
      <c r="E22" s="145">
        <v>0</v>
      </c>
      <c r="F22" s="145">
        <v>0</v>
      </c>
      <c r="G22" s="145">
        <v>106.969711462657</v>
      </c>
      <c r="H22" s="145">
        <v>0</v>
      </c>
      <c r="I22" s="242">
        <v>0</v>
      </c>
      <c r="J22" s="145" t="s">
        <v>458</v>
      </c>
      <c r="K22" s="145" t="s">
        <v>458</v>
      </c>
      <c r="L22" s="145" t="s">
        <v>458</v>
      </c>
      <c r="M22" s="145" t="s">
        <v>458</v>
      </c>
      <c r="N22" s="145" t="s">
        <v>458</v>
      </c>
      <c r="O22" s="331"/>
      <c r="P22" s="331"/>
      <c r="Q22" s="331"/>
      <c r="R22" s="331"/>
      <c r="S22" s="331"/>
      <c r="T22" s="331"/>
      <c r="U22" s="331"/>
      <c r="V22" s="331"/>
      <c r="W22" s="331"/>
      <c r="X22" s="331"/>
      <c r="Y22" s="331"/>
      <c r="Z22" s="331"/>
      <c r="AA22" s="331"/>
      <c r="AB22" s="331"/>
      <c r="AC22" s="331"/>
      <c r="AD22" s="331"/>
      <c r="AE22" s="331"/>
      <c r="AF22" s="331"/>
      <c r="AG22" s="331"/>
      <c r="AH22" s="331"/>
      <c r="AI22" s="331"/>
      <c r="AJ22" s="331"/>
      <c r="AK22" s="331"/>
      <c r="AL22" s="331"/>
      <c r="AM22" s="331"/>
      <c r="AN22" s="331"/>
      <c r="AO22" s="331"/>
      <c r="AP22" s="331"/>
    </row>
    <row r="23" spans="2:42" x14ac:dyDescent="0.45">
      <c r="B23" s="19" t="s">
        <v>162</v>
      </c>
      <c r="C23" s="145">
        <v>57.7262153625488</v>
      </c>
      <c r="D23" s="145">
        <v>42.8616333007812</v>
      </c>
      <c r="E23" s="145">
        <v>0</v>
      </c>
      <c r="F23" s="145">
        <v>0</v>
      </c>
      <c r="G23" s="145">
        <v>38.331283569335902</v>
      </c>
      <c r="H23" s="145">
        <v>0</v>
      </c>
      <c r="I23" s="242">
        <v>0</v>
      </c>
      <c r="J23" s="145" t="s">
        <v>458</v>
      </c>
      <c r="K23" s="145" t="s">
        <v>458</v>
      </c>
      <c r="L23" s="145" t="s">
        <v>458</v>
      </c>
      <c r="M23" s="145" t="s">
        <v>458</v>
      </c>
      <c r="N23" s="145" t="s">
        <v>458</v>
      </c>
      <c r="O23" s="331"/>
      <c r="P23" s="331"/>
      <c r="Q23" s="331"/>
      <c r="R23" s="331"/>
      <c r="S23" s="331"/>
      <c r="T23" s="331"/>
      <c r="U23" s="331"/>
      <c r="V23" s="331"/>
      <c r="W23" s="331"/>
      <c r="X23" s="331"/>
      <c r="Y23" s="331"/>
      <c r="Z23" s="331"/>
      <c r="AA23" s="331"/>
      <c r="AB23" s="331"/>
      <c r="AC23" s="331"/>
      <c r="AD23" s="331"/>
      <c r="AE23" s="331"/>
      <c r="AF23" s="331"/>
      <c r="AG23" s="331"/>
      <c r="AH23" s="331"/>
      <c r="AI23" s="331"/>
      <c r="AJ23" s="331"/>
      <c r="AK23" s="331"/>
      <c r="AL23" s="331"/>
      <c r="AM23" s="331"/>
      <c r="AN23" s="331"/>
      <c r="AO23" s="331"/>
      <c r="AP23" s="331"/>
    </row>
    <row r="25" spans="2:42" x14ac:dyDescent="0.45">
      <c r="B25" s="339" t="s">
        <v>459</v>
      </c>
      <c r="C25" s="339"/>
      <c r="D25" s="339"/>
      <c r="E25" s="339"/>
      <c r="F25" s="339"/>
      <c r="G25" s="339"/>
      <c r="H25" s="339"/>
      <c r="I25" s="339"/>
      <c r="J25" s="339"/>
      <c r="K25" s="339"/>
      <c r="L25" s="339"/>
      <c r="M25" s="339"/>
      <c r="N25" s="339"/>
      <c r="O25" s="331"/>
      <c r="P25" s="331"/>
      <c r="Q25" s="331"/>
      <c r="R25" s="331"/>
      <c r="S25" s="331"/>
      <c r="T25" s="331"/>
      <c r="U25" s="331"/>
      <c r="V25" s="331"/>
      <c r="W25" s="331"/>
      <c r="X25" s="331"/>
      <c r="Y25" s="331"/>
      <c r="Z25" s="331"/>
      <c r="AA25" s="331"/>
      <c r="AB25" s="331"/>
      <c r="AC25" s="331"/>
      <c r="AD25" s="331"/>
      <c r="AE25" s="331"/>
      <c r="AF25" s="331"/>
      <c r="AG25" s="331"/>
      <c r="AH25" s="331"/>
      <c r="AI25" s="331"/>
      <c r="AJ25" s="331"/>
      <c r="AK25" s="331"/>
      <c r="AL25" s="331"/>
      <c r="AM25" s="331"/>
      <c r="AN25" s="331"/>
      <c r="AO25" s="331"/>
      <c r="AP25" s="331"/>
    </row>
    <row r="26" spans="2:42" x14ac:dyDescent="0.45">
      <c r="B26" s="171" t="s">
        <v>45</v>
      </c>
      <c r="C26" s="333"/>
      <c r="D26" s="333"/>
      <c r="E26" s="333"/>
      <c r="F26" s="333"/>
      <c r="G26" s="333"/>
      <c r="H26" s="333"/>
      <c r="I26" s="333"/>
      <c r="J26" s="333"/>
      <c r="K26" s="333"/>
      <c r="L26" s="333"/>
      <c r="M26" s="333"/>
      <c r="N26" s="333"/>
      <c r="O26" s="331"/>
      <c r="P26" s="331"/>
      <c r="Q26" s="331"/>
      <c r="R26" s="331"/>
      <c r="S26" s="331"/>
      <c r="T26" s="331"/>
      <c r="U26" s="331"/>
      <c r="V26" s="331"/>
      <c r="W26" s="331"/>
      <c r="X26" s="331"/>
      <c r="Y26" s="331"/>
      <c r="Z26" s="331"/>
      <c r="AA26" s="331"/>
      <c r="AB26" s="331"/>
      <c r="AC26" s="331"/>
      <c r="AD26" s="331"/>
      <c r="AE26" s="331"/>
      <c r="AF26" s="331"/>
      <c r="AG26" s="331"/>
      <c r="AH26" s="331"/>
      <c r="AI26" s="331"/>
      <c r="AJ26" s="331"/>
      <c r="AK26" s="331"/>
      <c r="AL26" s="331"/>
      <c r="AM26" s="331"/>
      <c r="AN26" s="331"/>
      <c r="AO26" s="331"/>
      <c r="AP26" s="331"/>
    </row>
    <row r="27" spans="2:42" ht="15" customHeight="1" x14ac:dyDescent="0.45">
      <c r="B27" s="339" t="s">
        <v>460</v>
      </c>
      <c r="C27" s="339"/>
      <c r="D27" s="339"/>
      <c r="E27" s="339"/>
      <c r="F27" s="339"/>
      <c r="G27" s="339"/>
      <c r="H27" s="339"/>
      <c r="I27" s="339"/>
      <c r="J27" s="339"/>
      <c r="K27" s="339"/>
      <c r="L27" s="339"/>
      <c r="M27" s="339"/>
      <c r="N27" s="339"/>
      <c r="O27" s="331"/>
      <c r="P27" s="331"/>
      <c r="Q27" s="331"/>
      <c r="R27" s="331"/>
      <c r="S27" s="331"/>
      <c r="T27" s="331"/>
      <c r="U27" s="331"/>
      <c r="V27" s="331"/>
      <c r="W27" s="331"/>
      <c r="X27" s="331"/>
      <c r="Y27" s="331"/>
      <c r="Z27" s="331"/>
      <c r="AA27" s="331"/>
      <c r="AB27" s="331"/>
      <c r="AC27" s="331"/>
      <c r="AD27" s="331"/>
      <c r="AE27" s="331"/>
      <c r="AF27" s="331"/>
      <c r="AG27" s="331"/>
      <c r="AH27" s="331"/>
      <c r="AI27" s="331"/>
      <c r="AJ27" s="331"/>
      <c r="AK27" s="331"/>
      <c r="AL27" s="331"/>
      <c r="AM27" s="331"/>
      <c r="AN27" s="331"/>
      <c r="AO27" s="331"/>
      <c r="AP27" s="331"/>
    </row>
    <row r="28" spans="2:42" ht="30" customHeight="1" x14ac:dyDescent="0.45">
      <c r="B28" s="340" t="s">
        <v>461</v>
      </c>
      <c r="C28" s="340"/>
      <c r="D28" s="340"/>
      <c r="E28" s="340"/>
      <c r="F28" s="340"/>
      <c r="G28" s="340"/>
      <c r="H28" s="340"/>
      <c r="I28" s="340"/>
      <c r="J28" s="340"/>
      <c r="K28" s="340"/>
      <c r="L28" s="340"/>
      <c r="M28" s="340"/>
      <c r="N28" s="340"/>
      <c r="O28" s="331"/>
      <c r="P28" s="331"/>
      <c r="Q28" s="331"/>
      <c r="R28" s="331"/>
      <c r="S28" s="331"/>
      <c r="T28" s="331"/>
      <c r="U28" s="331"/>
      <c r="V28" s="331"/>
      <c r="W28" s="331"/>
      <c r="X28" s="331"/>
      <c r="Y28" s="331"/>
      <c r="Z28" s="331"/>
      <c r="AA28" s="331"/>
      <c r="AB28" s="331"/>
      <c r="AC28" s="331"/>
      <c r="AD28" s="331"/>
      <c r="AE28" s="331"/>
      <c r="AF28" s="331"/>
      <c r="AG28" s="331"/>
      <c r="AH28" s="331"/>
      <c r="AI28" s="331"/>
      <c r="AJ28" s="331"/>
      <c r="AK28" s="331"/>
      <c r="AL28" s="331"/>
      <c r="AM28" s="331"/>
      <c r="AN28" s="331"/>
      <c r="AO28" s="331"/>
      <c r="AP28" s="331"/>
    </row>
    <row r="29" spans="2:42" x14ac:dyDescent="0.45">
      <c r="B29" s="339" t="s">
        <v>462</v>
      </c>
      <c r="C29" s="339"/>
      <c r="D29" s="339"/>
      <c r="E29" s="339"/>
      <c r="F29" s="339"/>
      <c r="G29" s="339"/>
      <c r="H29" s="339"/>
      <c r="I29" s="339"/>
      <c r="J29" s="339"/>
      <c r="K29" s="339"/>
      <c r="L29" s="339"/>
      <c r="M29" s="339"/>
      <c r="N29" s="339"/>
      <c r="O29" s="331"/>
      <c r="P29" s="20"/>
      <c r="Q29" s="20"/>
      <c r="R29" s="20"/>
      <c r="S29" s="20"/>
      <c r="T29" s="20"/>
      <c r="U29" s="20"/>
      <c r="V29" s="20"/>
      <c r="W29" s="20"/>
      <c r="X29" s="20"/>
      <c r="Y29" s="20"/>
      <c r="Z29" s="20"/>
      <c r="AA29" s="331"/>
      <c r="AB29" s="20"/>
      <c r="AC29" s="20"/>
      <c r="AD29" s="20"/>
      <c r="AE29" s="20"/>
      <c r="AF29" s="20"/>
      <c r="AG29" s="20"/>
      <c r="AH29" s="20"/>
      <c r="AI29" s="20"/>
      <c r="AJ29" s="20"/>
      <c r="AK29" s="20"/>
      <c r="AL29" s="20"/>
      <c r="AM29" s="20"/>
      <c r="AN29" s="331"/>
      <c r="AO29" s="20"/>
      <c r="AP29" s="20"/>
    </row>
    <row r="31" spans="2:42" ht="18" x14ac:dyDescent="0.55000000000000004">
      <c r="B31" s="324"/>
      <c r="C31" s="29"/>
      <c r="D31" s="29"/>
      <c r="E31" s="29"/>
      <c r="F31" s="29"/>
      <c r="G31" s="29"/>
      <c r="H31" s="29"/>
      <c r="I31" s="29"/>
      <c r="J31" s="29"/>
      <c r="K31" s="29"/>
      <c r="L31" s="29"/>
      <c r="M31" s="29"/>
      <c r="N31" s="29"/>
      <c r="O31" s="331"/>
      <c r="P31" s="22" t="s">
        <v>463</v>
      </c>
      <c r="Q31" s="331"/>
      <c r="R31" s="331"/>
      <c r="S31" s="331"/>
      <c r="T31" s="331"/>
      <c r="U31" s="331"/>
      <c r="V31" s="331"/>
      <c r="W31" s="331"/>
      <c r="X31" s="331"/>
      <c r="Y31" s="331"/>
      <c r="Z31" s="331"/>
      <c r="AA31" s="331"/>
      <c r="AB31" s="331"/>
      <c r="AC31" s="331"/>
      <c r="AD31" s="22" t="s">
        <v>464</v>
      </c>
      <c r="AE31" s="22"/>
      <c r="AF31" s="331"/>
      <c r="AG31" s="331"/>
      <c r="AH31" s="331"/>
      <c r="AI31" s="331"/>
      <c r="AJ31" s="331"/>
      <c r="AK31" s="331"/>
      <c r="AL31" s="331"/>
      <c r="AM31" s="331"/>
      <c r="AN31" s="331"/>
      <c r="AO31" s="331"/>
      <c r="AP31" s="331"/>
    </row>
    <row r="32" spans="2:42" x14ac:dyDescent="0.45">
      <c r="B32" s="29"/>
      <c r="C32" s="29"/>
      <c r="D32" s="29"/>
      <c r="E32" s="29"/>
      <c r="F32" s="29"/>
      <c r="G32" s="29"/>
      <c r="H32" s="29"/>
      <c r="I32" s="29"/>
      <c r="J32" s="29"/>
      <c r="K32" s="29"/>
      <c r="L32" s="29"/>
      <c r="M32" s="29"/>
      <c r="N32" s="29"/>
      <c r="O32" s="331"/>
      <c r="P32" s="331"/>
      <c r="Q32" s="331"/>
      <c r="R32" s="331"/>
      <c r="S32" s="331"/>
      <c r="T32" s="331"/>
      <c r="U32" s="331"/>
      <c r="V32" s="331"/>
      <c r="W32" s="331"/>
      <c r="X32" s="331"/>
      <c r="Y32" s="331"/>
      <c r="Z32" s="331"/>
      <c r="AA32" s="331"/>
      <c r="AB32" s="331"/>
      <c r="AC32" s="331"/>
      <c r="AD32" s="331"/>
      <c r="AE32" s="331"/>
      <c r="AF32" s="331"/>
      <c r="AG32" s="331"/>
      <c r="AH32" s="331"/>
      <c r="AI32" s="331"/>
      <c r="AJ32" s="331"/>
      <c r="AK32" s="331"/>
      <c r="AL32" s="331"/>
      <c r="AM32" s="331"/>
      <c r="AN32" s="331"/>
      <c r="AO32" s="331"/>
      <c r="AP32" s="331"/>
    </row>
    <row r="33" spans="2:42" x14ac:dyDescent="0.45">
      <c r="B33" s="29"/>
      <c r="C33" s="368"/>
      <c r="D33" s="368"/>
      <c r="E33" s="368"/>
      <c r="F33" s="368"/>
      <c r="G33" s="368"/>
      <c r="H33" s="368"/>
      <c r="I33" s="368"/>
      <c r="J33" s="368"/>
      <c r="K33" s="368"/>
      <c r="L33" s="368"/>
      <c r="M33" s="368"/>
      <c r="N33" s="368"/>
      <c r="O33" s="331"/>
      <c r="P33" s="331"/>
      <c r="Q33" s="365" t="s">
        <v>457</v>
      </c>
      <c r="R33" s="365"/>
      <c r="S33" s="365"/>
      <c r="T33" s="365"/>
      <c r="U33" s="365"/>
      <c r="V33" s="365"/>
      <c r="W33" s="365"/>
      <c r="X33" s="365"/>
      <c r="Y33" s="365"/>
      <c r="Z33" s="365"/>
      <c r="AA33" s="365"/>
      <c r="AB33" s="365"/>
      <c r="AC33" s="331"/>
      <c r="AD33" s="331"/>
      <c r="AE33" s="365" t="s">
        <v>457</v>
      </c>
      <c r="AF33" s="365"/>
      <c r="AG33" s="365"/>
      <c r="AH33" s="365"/>
      <c r="AI33" s="365"/>
      <c r="AJ33" s="365"/>
      <c r="AK33" s="365"/>
      <c r="AL33" s="365"/>
      <c r="AM33" s="365"/>
      <c r="AN33" s="365"/>
      <c r="AO33" s="365"/>
      <c r="AP33" s="365"/>
    </row>
    <row r="34" spans="2:42" x14ac:dyDescent="0.45">
      <c r="B34" s="329"/>
      <c r="C34" s="320"/>
      <c r="D34" s="98"/>
      <c r="E34" s="98"/>
      <c r="F34" s="98"/>
      <c r="G34" s="98"/>
      <c r="H34" s="98"/>
      <c r="I34" s="323"/>
      <c r="J34" s="98"/>
      <c r="K34" s="98"/>
      <c r="L34" s="98"/>
      <c r="M34" s="98"/>
      <c r="N34" s="98"/>
      <c r="O34" s="331"/>
      <c r="P34" s="24" t="s">
        <v>163</v>
      </c>
      <c r="Q34" s="19" t="s">
        <v>151</v>
      </c>
      <c r="R34" s="20" t="s">
        <v>164</v>
      </c>
      <c r="S34" s="20" t="s">
        <v>165</v>
      </c>
      <c r="T34" s="20" t="s">
        <v>166</v>
      </c>
      <c r="U34" s="20" t="s">
        <v>167</v>
      </c>
      <c r="V34" s="20" t="s">
        <v>168</v>
      </c>
      <c r="W34" s="169" t="s">
        <v>169</v>
      </c>
      <c r="X34" s="20" t="s">
        <v>170</v>
      </c>
      <c r="Y34" s="20" t="s">
        <v>171</v>
      </c>
      <c r="Z34" s="20" t="s">
        <v>172</v>
      </c>
      <c r="AA34" s="20" t="s">
        <v>173</v>
      </c>
      <c r="AB34" s="20" t="s">
        <v>174</v>
      </c>
      <c r="AC34" s="331"/>
      <c r="AD34" s="24" t="s">
        <v>163</v>
      </c>
      <c r="AE34" s="19" t="s">
        <v>151</v>
      </c>
      <c r="AF34" s="20" t="s">
        <v>164</v>
      </c>
      <c r="AG34" s="20" t="s">
        <v>165</v>
      </c>
      <c r="AH34" s="20" t="s">
        <v>166</v>
      </c>
      <c r="AI34" s="20" t="s">
        <v>167</v>
      </c>
      <c r="AJ34" s="20" t="s">
        <v>168</v>
      </c>
      <c r="AK34" s="169" t="s">
        <v>169</v>
      </c>
      <c r="AL34" s="20" t="s">
        <v>170</v>
      </c>
      <c r="AM34" s="20" t="s">
        <v>171</v>
      </c>
      <c r="AN34" s="20" t="s">
        <v>172</v>
      </c>
      <c r="AO34" s="20" t="s">
        <v>173</v>
      </c>
      <c r="AP34" s="20" t="s">
        <v>174</v>
      </c>
    </row>
    <row r="35" spans="2:42" x14ac:dyDescent="0.45">
      <c r="B35" s="320"/>
      <c r="C35" s="326"/>
      <c r="D35" s="326"/>
      <c r="E35" s="326"/>
      <c r="F35" s="326"/>
      <c r="G35" s="326"/>
      <c r="H35" s="326"/>
      <c r="I35" s="322"/>
      <c r="J35" s="326"/>
      <c r="K35" s="326"/>
      <c r="L35" s="326"/>
      <c r="M35" s="326"/>
      <c r="N35" s="326"/>
      <c r="O35" s="331"/>
      <c r="P35" s="19" t="s">
        <v>151</v>
      </c>
      <c r="Q35" s="36">
        <v>-0.61807558005687502</v>
      </c>
      <c r="R35" s="36">
        <v>-2.5544977019345598</v>
      </c>
      <c r="S35" s="36">
        <v>0</v>
      </c>
      <c r="T35" s="36">
        <v>0</v>
      </c>
      <c r="U35" s="36">
        <v>-8.5827136094965901</v>
      </c>
      <c r="V35" s="36">
        <v>0</v>
      </c>
      <c r="W35" s="53">
        <v>0</v>
      </c>
      <c r="X35" s="36">
        <v>0</v>
      </c>
      <c r="Y35" s="36">
        <v>0</v>
      </c>
      <c r="Z35" s="36">
        <v>0</v>
      </c>
      <c r="AA35" s="36">
        <v>0</v>
      </c>
      <c r="AB35" s="36">
        <v>0</v>
      </c>
      <c r="AC35" s="331"/>
      <c r="AD35" s="19" t="s">
        <v>151</v>
      </c>
      <c r="AE35" s="36">
        <v>-0.63311624174105696</v>
      </c>
      <c r="AF35" s="36">
        <v>-2.4633807083507899</v>
      </c>
      <c r="AG35" s="36">
        <v>0</v>
      </c>
      <c r="AH35" s="36">
        <v>0</v>
      </c>
      <c r="AI35" s="36">
        <v>-10.7181548556766</v>
      </c>
      <c r="AJ35" s="36">
        <v>0</v>
      </c>
      <c r="AK35" s="53">
        <v>0</v>
      </c>
      <c r="AL35" s="36">
        <v>0</v>
      </c>
      <c r="AM35" s="36">
        <v>0</v>
      </c>
      <c r="AN35" s="36">
        <v>0</v>
      </c>
      <c r="AO35" s="36">
        <v>0</v>
      </c>
      <c r="AP35" s="36">
        <v>0</v>
      </c>
    </row>
    <row r="36" spans="2:42" x14ac:dyDescent="0.45">
      <c r="B36" s="320"/>
      <c r="C36" s="326"/>
      <c r="D36" s="326"/>
      <c r="E36" s="326"/>
      <c r="F36" s="326"/>
      <c r="G36" s="326"/>
      <c r="H36" s="326"/>
      <c r="I36" s="322"/>
      <c r="J36" s="326"/>
      <c r="K36" s="326"/>
      <c r="L36" s="326"/>
      <c r="M36" s="326"/>
      <c r="N36" s="326"/>
      <c r="O36" s="331"/>
      <c r="P36" s="19" t="s">
        <v>152</v>
      </c>
      <c r="Q36" s="36">
        <v>-3.7023325516262702</v>
      </c>
      <c r="R36" s="36">
        <v>-1.6535987397390499</v>
      </c>
      <c r="S36" s="36">
        <v>0</v>
      </c>
      <c r="T36" s="36">
        <v>0</v>
      </c>
      <c r="U36" s="36">
        <v>-6.0946434468445601</v>
      </c>
      <c r="V36" s="36">
        <v>0</v>
      </c>
      <c r="W36" s="53">
        <v>0</v>
      </c>
      <c r="X36" s="36">
        <v>0</v>
      </c>
      <c r="Y36" s="36">
        <v>0</v>
      </c>
      <c r="Z36" s="36">
        <v>0</v>
      </c>
      <c r="AA36" s="36">
        <v>0</v>
      </c>
      <c r="AB36" s="36">
        <v>0</v>
      </c>
      <c r="AC36" s="331"/>
      <c r="AD36" s="19" t="s">
        <v>152</v>
      </c>
      <c r="AE36" s="36">
        <v>-3.4319273475940202</v>
      </c>
      <c r="AF36" s="36">
        <v>-1.54022685939544</v>
      </c>
      <c r="AG36" s="36">
        <v>0</v>
      </c>
      <c r="AH36" s="36">
        <v>0</v>
      </c>
      <c r="AI36" s="36">
        <v>-7.8023668292976502</v>
      </c>
      <c r="AJ36" s="36">
        <v>0</v>
      </c>
      <c r="AK36" s="53">
        <v>0</v>
      </c>
      <c r="AL36" s="36">
        <v>0</v>
      </c>
      <c r="AM36" s="36">
        <v>0</v>
      </c>
      <c r="AN36" s="36">
        <v>0</v>
      </c>
      <c r="AO36" s="36">
        <v>0</v>
      </c>
      <c r="AP36" s="36">
        <v>0</v>
      </c>
    </row>
    <row r="37" spans="2:42" x14ac:dyDescent="0.45">
      <c r="B37" s="320"/>
      <c r="C37" s="326"/>
      <c r="D37" s="326"/>
      <c r="E37" s="326"/>
      <c r="F37" s="326"/>
      <c r="G37" s="326"/>
      <c r="H37" s="326"/>
      <c r="I37" s="322"/>
      <c r="J37" s="326"/>
      <c r="K37" s="326"/>
      <c r="L37" s="326"/>
      <c r="M37" s="326"/>
      <c r="N37" s="326"/>
      <c r="O37" s="331"/>
      <c r="P37" s="19" t="s">
        <v>153</v>
      </c>
      <c r="Q37" s="36">
        <v>-2.0868627500872199</v>
      </c>
      <c r="R37" s="36">
        <v>-7.5916094989641296</v>
      </c>
      <c r="S37" s="36">
        <v>0</v>
      </c>
      <c r="T37" s="36">
        <v>0</v>
      </c>
      <c r="U37" s="36">
        <v>-15.364585145990899</v>
      </c>
      <c r="V37" s="36">
        <v>0</v>
      </c>
      <c r="W37" s="53">
        <v>0</v>
      </c>
      <c r="X37" s="36">
        <v>0</v>
      </c>
      <c r="Y37" s="36">
        <v>0</v>
      </c>
      <c r="Z37" s="36">
        <v>0</v>
      </c>
      <c r="AA37" s="36">
        <v>0</v>
      </c>
      <c r="AB37" s="36">
        <v>0</v>
      </c>
      <c r="AC37" s="331"/>
      <c r="AD37" s="19" t="s">
        <v>153</v>
      </c>
      <c r="AE37" s="36">
        <v>-1.3469356733011</v>
      </c>
      <c r="AF37" s="36">
        <v>-6.4326515265390301</v>
      </c>
      <c r="AG37" s="36">
        <v>0</v>
      </c>
      <c r="AH37" s="36">
        <v>0</v>
      </c>
      <c r="AI37" s="36">
        <v>-16.3887542237627</v>
      </c>
      <c r="AJ37" s="36">
        <v>0</v>
      </c>
      <c r="AK37" s="53">
        <v>0</v>
      </c>
      <c r="AL37" s="36">
        <v>0</v>
      </c>
      <c r="AM37" s="36">
        <v>0</v>
      </c>
      <c r="AN37" s="36">
        <v>0</v>
      </c>
      <c r="AO37" s="36">
        <v>0</v>
      </c>
      <c r="AP37" s="36">
        <v>0</v>
      </c>
    </row>
    <row r="38" spans="2:42" x14ac:dyDescent="0.45">
      <c r="B38" s="320"/>
      <c r="C38" s="326"/>
      <c r="D38" s="326"/>
      <c r="E38" s="326"/>
      <c r="F38" s="326"/>
      <c r="G38" s="326"/>
      <c r="H38" s="326"/>
      <c r="I38" s="322"/>
      <c r="J38" s="326"/>
      <c r="K38" s="326"/>
      <c r="L38" s="326"/>
      <c r="M38" s="326"/>
      <c r="N38" s="326"/>
      <c r="O38" s="331"/>
      <c r="P38" s="19" t="s">
        <v>154</v>
      </c>
      <c r="Q38" s="36">
        <v>-3.5192950402183101</v>
      </c>
      <c r="R38" s="36">
        <v>-2.6388720244609698</v>
      </c>
      <c r="S38" s="36">
        <v>0</v>
      </c>
      <c r="T38" s="36">
        <v>0</v>
      </c>
      <c r="U38" s="36">
        <v>-10.728324260617701</v>
      </c>
      <c r="V38" s="36">
        <v>0</v>
      </c>
      <c r="W38" s="53">
        <v>0</v>
      </c>
      <c r="X38" s="36">
        <v>0</v>
      </c>
      <c r="Y38" s="36">
        <v>0</v>
      </c>
      <c r="Z38" s="36">
        <v>0</v>
      </c>
      <c r="AA38" s="36">
        <v>0</v>
      </c>
      <c r="AB38" s="36">
        <v>0</v>
      </c>
      <c r="AC38" s="331"/>
      <c r="AD38" s="19" t="s">
        <v>154</v>
      </c>
      <c r="AE38" s="36">
        <v>-3.4491694044009802</v>
      </c>
      <c r="AF38" s="36">
        <v>-2.56475791633618</v>
      </c>
      <c r="AG38" s="36">
        <v>0</v>
      </c>
      <c r="AH38" s="36">
        <v>0</v>
      </c>
      <c r="AI38" s="36">
        <v>-12.471706221256399</v>
      </c>
      <c r="AJ38" s="36">
        <v>0</v>
      </c>
      <c r="AK38" s="53">
        <v>0</v>
      </c>
      <c r="AL38" s="36">
        <v>0</v>
      </c>
      <c r="AM38" s="36">
        <v>0</v>
      </c>
      <c r="AN38" s="36">
        <v>0</v>
      </c>
      <c r="AO38" s="36">
        <v>0</v>
      </c>
      <c r="AP38" s="36">
        <v>0</v>
      </c>
    </row>
    <row r="39" spans="2:42" x14ac:dyDescent="0.45">
      <c r="B39" s="320"/>
      <c r="C39" s="326"/>
      <c r="D39" s="326"/>
      <c r="E39" s="326"/>
      <c r="F39" s="326"/>
      <c r="G39" s="326"/>
      <c r="H39" s="326"/>
      <c r="I39" s="322"/>
      <c r="J39" s="326"/>
      <c r="K39" s="326"/>
      <c r="L39" s="326"/>
      <c r="M39" s="326"/>
      <c r="N39" s="326"/>
      <c r="O39" s="331"/>
      <c r="P39" s="19" t="s">
        <v>155</v>
      </c>
      <c r="Q39" s="36">
        <v>-7.9739632376487304</v>
      </c>
      <c r="R39" s="36">
        <v>-5.9611524638767799</v>
      </c>
      <c r="S39" s="36">
        <v>0</v>
      </c>
      <c r="T39" s="36">
        <v>0</v>
      </c>
      <c r="U39" s="36">
        <v>-0.437391510630043</v>
      </c>
      <c r="V39" s="36">
        <v>0</v>
      </c>
      <c r="W39" s="53">
        <v>0</v>
      </c>
      <c r="X39" s="36">
        <v>0</v>
      </c>
      <c r="Y39" s="36">
        <v>0</v>
      </c>
      <c r="Z39" s="36">
        <v>0</v>
      </c>
      <c r="AA39" s="36">
        <v>0</v>
      </c>
      <c r="AB39" s="36">
        <v>0</v>
      </c>
      <c r="AC39" s="331"/>
      <c r="AD39" s="19" t="s">
        <v>155</v>
      </c>
      <c r="AE39" s="36">
        <v>-11.944961208767401</v>
      </c>
      <c r="AF39" s="36">
        <v>-8.8228564058216001</v>
      </c>
      <c r="AG39" s="36">
        <v>0</v>
      </c>
      <c r="AH39" s="36">
        <v>0</v>
      </c>
      <c r="AI39" s="36">
        <v>-0.92681915469286502</v>
      </c>
      <c r="AJ39" s="36">
        <v>0</v>
      </c>
      <c r="AK39" s="53">
        <v>0</v>
      </c>
      <c r="AL39" s="36">
        <v>0</v>
      </c>
      <c r="AM39" s="36">
        <v>0</v>
      </c>
      <c r="AN39" s="36">
        <v>0</v>
      </c>
      <c r="AO39" s="36">
        <v>0</v>
      </c>
      <c r="AP39" s="36">
        <v>0</v>
      </c>
    </row>
    <row r="40" spans="2:42" x14ac:dyDescent="0.45">
      <c r="B40" s="320"/>
      <c r="C40" s="326"/>
      <c r="D40" s="326"/>
      <c r="E40" s="326"/>
      <c r="F40" s="326"/>
      <c r="G40" s="326"/>
      <c r="H40" s="326"/>
      <c r="I40" s="322"/>
      <c r="J40" s="326"/>
      <c r="K40" s="326"/>
      <c r="L40" s="326"/>
      <c r="M40" s="326"/>
      <c r="N40" s="326"/>
      <c r="O40" s="331"/>
      <c r="P40" s="19" t="s">
        <v>156</v>
      </c>
      <c r="Q40" s="36">
        <v>-9.4418842218295307</v>
      </c>
      <c r="R40" s="36">
        <v>-5.14255705172602</v>
      </c>
      <c r="S40" s="36">
        <v>0</v>
      </c>
      <c r="T40" s="36">
        <v>0</v>
      </c>
      <c r="U40" s="36">
        <v>-2.5789735626830299</v>
      </c>
      <c r="V40" s="36">
        <v>0</v>
      </c>
      <c r="W40" s="53">
        <v>0</v>
      </c>
      <c r="X40" s="36">
        <v>0</v>
      </c>
      <c r="Y40" s="36">
        <v>0</v>
      </c>
      <c r="Z40" s="36">
        <v>0</v>
      </c>
      <c r="AA40" s="36">
        <v>0</v>
      </c>
      <c r="AB40" s="36">
        <v>0</v>
      </c>
      <c r="AC40" s="331"/>
      <c r="AD40" s="19" t="s">
        <v>156</v>
      </c>
      <c r="AE40" s="36">
        <v>-9.5649046691488095</v>
      </c>
      <c r="AF40" s="36">
        <v>-5.5293615717293401</v>
      </c>
      <c r="AG40" s="36">
        <v>0</v>
      </c>
      <c r="AH40" s="36">
        <v>0</v>
      </c>
      <c r="AI40" s="36">
        <v>-2.6874177701994499</v>
      </c>
      <c r="AJ40" s="36">
        <v>0</v>
      </c>
      <c r="AK40" s="53">
        <v>0</v>
      </c>
      <c r="AL40" s="36">
        <v>0</v>
      </c>
      <c r="AM40" s="36">
        <v>0</v>
      </c>
      <c r="AN40" s="36">
        <v>0</v>
      </c>
      <c r="AO40" s="36">
        <v>0</v>
      </c>
      <c r="AP40" s="36">
        <v>0</v>
      </c>
    </row>
    <row r="41" spans="2:42" x14ac:dyDescent="0.45">
      <c r="B41" s="328"/>
      <c r="C41" s="321"/>
      <c r="D41" s="321"/>
      <c r="E41" s="321"/>
      <c r="F41" s="321"/>
      <c r="G41" s="321"/>
      <c r="H41" s="321"/>
      <c r="I41" s="325"/>
      <c r="J41" s="321"/>
      <c r="K41" s="321"/>
      <c r="L41" s="321"/>
      <c r="M41" s="321"/>
      <c r="N41" s="321"/>
      <c r="O41" s="331"/>
      <c r="P41" s="44" t="s">
        <v>157</v>
      </c>
      <c r="Q41" s="47">
        <v>-6.3940630047409597</v>
      </c>
      <c r="R41" s="47">
        <v>-4.9575064270584601</v>
      </c>
      <c r="S41" s="47">
        <v>0</v>
      </c>
      <c r="T41" s="47">
        <v>0</v>
      </c>
      <c r="U41" s="47">
        <v>-4.9997267193264303</v>
      </c>
      <c r="V41" s="47">
        <v>0</v>
      </c>
      <c r="W41" s="54">
        <v>0</v>
      </c>
      <c r="X41" s="47">
        <v>0</v>
      </c>
      <c r="Y41" s="47">
        <v>0</v>
      </c>
      <c r="Z41" s="47">
        <v>0</v>
      </c>
      <c r="AA41" s="47">
        <v>0</v>
      </c>
      <c r="AB41" s="47">
        <v>0</v>
      </c>
      <c r="AC41" s="331"/>
      <c r="AD41" s="44" t="s">
        <v>157</v>
      </c>
      <c r="AE41" s="47">
        <v>-6.7416721096745098</v>
      </c>
      <c r="AF41" s="47">
        <v>-5.0753431231887296</v>
      </c>
      <c r="AG41" s="47">
        <v>0</v>
      </c>
      <c r="AH41" s="47">
        <v>0</v>
      </c>
      <c r="AI41" s="47">
        <v>-5.9863062434726402</v>
      </c>
      <c r="AJ41" s="47">
        <v>0</v>
      </c>
      <c r="AK41" s="54">
        <v>0</v>
      </c>
      <c r="AL41" s="47">
        <v>0</v>
      </c>
      <c r="AM41" s="47">
        <v>0</v>
      </c>
      <c r="AN41" s="47">
        <v>0</v>
      </c>
      <c r="AO41" s="47">
        <v>0</v>
      </c>
      <c r="AP41" s="47">
        <v>0</v>
      </c>
    </row>
    <row r="42" spans="2:42" x14ac:dyDescent="0.45">
      <c r="B42" s="320"/>
      <c r="C42" s="326"/>
      <c r="D42" s="326"/>
      <c r="E42" s="326"/>
      <c r="F42" s="326"/>
      <c r="G42" s="326"/>
      <c r="H42" s="326"/>
      <c r="I42" s="322"/>
      <c r="J42" s="319"/>
      <c r="K42" s="319"/>
      <c r="L42" s="319"/>
      <c r="M42" s="319"/>
      <c r="N42" s="319"/>
      <c r="O42" s="331"/>
      <c r="P42" s="19" t="s">
        <v>158</v>
      </c>
      <c r="Q42" s="36">
        <v>-7.3322308858235603</v>
      </c>
      <c r="R42" s="36">
        <v>-2.9522972106933598</v>
      </c>
      <c r="S42" s="36">
        <v>0</v>
      </c>
      <c r="T42" s="36">
        <v>0</v>
      </c>
      <c r="U42" s="36">
        <v>0</v>
      </c>
      <c r="V42" s="36">
        <v>0</v>
      </c>
      <c r="W42" s="53">
        <v>0</v>
      </c>
      <c r="X42" s="32" t="s">
        <v>458</v>
      </c>
      <c r="Y42" s="32" t="s">
        <v>458</v>
      </c>
      <c r="Z42" s="32" t="s">
        <v>458</v>
      </c>
      <c r="AA42" s="32" t="s">
        <v>458</v>
      </c>
      <c r="AB42" s="32" t="s">
        <v>458</v>
      </c>
      <c r="AC42" s="331"/>
      <c r="AD42" s="19" t="s">
        <v>158</v>
      </c>
      <c r="AE42" s="36">
        <v>-12.345808664957699</v>
      </c>
      <c r="AF42" s="36">
        <v>-8.4661305745442696</v>
      </c>
      <c r="AG42" s="36">
        <v>0</v>
      </c>
      <c r="AH42" s="36">
        <v>0</v>
      </c>
      <c r="AI42" s="36">
        <v>-0.80275726318359397</v>
      </c>
      <c r="AJ42" s="36">
        <v>0</v>
      </c>
      <c r="AK42" s="53">
        <v>0</v>
      </c>
      <c r="AL42" s="32" t="s">
        <v>458</v>
      </c>
      <c r="AM42" s="32" t="s">
        <v>458</v>
      </c>
      <c r="AN42" s="32" t="s">
        <v>458</v>
      </c>
      <c r="AO42" s="32" t="s">
        <v>458</v>
      </c>
      <c r="AP42" s="32" t="s">
        <v>458</v>
      </c>
    </row>
    <row r="43" spans="2:42" x14ac:dyDescent="0.45">
      <c r="B43" s="320"/>
      <c r="C43" s="326"/>
      <c r="D43" s="326"/>
      <c r="E43" s="326"/>
      <c r="F43" s="326"/>
      <c r="G43" s="326"/>
      <c r="H43" s="326"/>
      <c r="I43" s="322"/>
      <c r="J43" s="319"/>
      <c r="K43" s="319"/>
      <c r="L43" s="319"/>
      <c r="M43" s="319"/>
      <c r="N43" s="319"/>
      <c r="O43" s="331"/>
      <c r="P43" s="19" t="s">
        <v>159</v>
      </c>
      <c r="Q43" s="36">
        <v>-9.4475809733073</v>
      </c>
      <c r="R43" s="36">
        <v>-7.7913424173990897</v>
      </c>
      <c r="S43" s="36">
        <v>0</v>
      </c>
      <c r="T43" s="36">
        <v>0</v>
      </c>
      <c r="U43" s="36">
        <v>0</v>
      </c>
      <c r="V43" s="36">
        <v>0</v>
      </c>
      <c r="W43" s="53">
        <v>0</v>
      </c>
      <c r="X43" s="32" t="s">
        <v>458</v>
      </c>
      <c r="Y43" s="32" t="s">
        <v>458</v>
      </c>
      <c r="Z43" s="32" t="s">
        <v>458</v>
      </c>
      <c r="AA43" s="32" t="s">
        <v>458</v>
      </c>
      <c r="AB43" s="32" t="s">
        <v>458</v>
      </c>
      <c r="AC43" s="331"/>
      <c r="AD43" s="19" t="s">
        <v>159</v>
      </c>
      <c r="AE43" s="36">
        <v>-21.103591918945298</v>
      </c>
      <c r="AF43" s="36">
        <v>-18.5540466308594</v>
      </c>
      <c r="AG43" s="36">
        <v>0</v>
      </c>
      <c r="AH43" s="36">
        <v>0</v>
      </c>
      <c r="AI43" s="36">
        <v>-1.9930610656738299</v>
      </c>
      <c r="AJ43" s="36">
        <v>0</v>
      </c>
      <c r="AK43" s="53">
        <v>0</v>
      </c>
      <c r="AL43" s="32" t="s">
        <v>458</v>
      </c>
      <c r="AM43" s="32" t="s">
        <v>458</v>
      </c>
      <c r="AN43" s="32" t="s">
        <v>458</v>
      </c>
      <c r="AO43" s="32" t="s">
        <v>458</v>
      </c>
      <c r="AP43" s="32" t="s">
        <v>458</v>
      </c>
    </row>
    <row r="44" spans="2:42" x14ac:dyDescent="0.45">
      <c r="B44" s="320"/>
      <c r="C44" s="326"/>
      <c r="D44" s="326"/>
      <c r="E44" s="326"/>
      <c r="F44" s="326"/>
      <c r="G44" s="326"/>
      <c r="H44" s="326"/>
      <c r="I44" s="322"/>
      <c r="J44" s="319"/>
      <c r="K44" s="319"/>
      <c r="L44" s="327"/>
      <c r="M44" s="319"/>
      <c r="N44" s="319"/>
      <c r="O44" s="331"/>
      <c r="P44" s="19" t="s">
        <v>160</v>
      </c>
      <c r="Q44" s="36">
        <v>-4.1300481160481901</v>
      </c>
      <c r="R44" s="36">
        <v>-1.82658894856772</v>
      </c>
      <c r="S44" s="36">
        <v>0</v>
      </c>
      <c r="T44" s="36">
        <v>0</v>
      </c>
      <c r="U44" s="36">
        <v>-9.7706832885742205</v>
      </c>
      <c r="V44" s="36">
        <v>0</v>
      </c>
      <c r="W44" s="53">
        <v>0</v>
      </c>
      <c r="X44" s="32" t="s">
        <v>458</v>
      </c>
      <c r="Y44" s="32" t="s">
        <v>458</v>
      </c>
      <c r="Z44" s="32" t="s">
        <v>458</v>
      </c>
      <c r="AA44" s="32" t="s">
        <v>458</v>
      </c>
      <c r="AB44" s="32" t="s">
        <v>458</v>
      </c>
      <c r="AC44" s="331"/>
      <c r="AD44" s="19" t="s">
        <v>160</v>
      </c>
      <c r="AE44" s="36">
        <v>-4.4324086507161402</v>
      </c>
      <c r="AF44" s="36">
        <v>-1.5569000244140601</v>
      </c>
      <c r="AG44" s="36">
        <v>0</v>
      </c>
      <c r="AH44" s="36">
        <v>0</v>
      </c>
      <c r="AI44" s="36">
        <v>-11.7814788818359</v>
      </c>
      <c r="AJ44" s="36">
        <v>0</v>
      </c>
      <c r="AK44" s="53">
        <v>0</v>
      </c>
      <c r="AL44" s="32" t="s">
        <v>458</v>
      </c>
      <c r="AM44" s="32" t="s">
        <v>458</v>
      </c>
      <c r="AN44" s="32" t="s">
        <v>458</v>
      </c>
      <c r="AO44" s="32" t="s">
        <v>458</v>
      </c>
      <c r="AP44" s="32" t="s">
        <v>458</v>
      </c>
    </row>
    <row r="45" spans="2:42" x14ac:dyDescent="0.45">
      <c r="B45" s="320"/>
      <c r="C45" s="326"/>
      <c r="D45" s="326"/>
      <c r="E45" s="326"/>
      <c r="F45" s="326"/>
      <c r="G45" s="326"/>
      <c r="H45" s="326"/>
      <c r="I45" s="322"/>
      <c r="J45" s="319"/>
      <c r="K45" s="319"/>
      <c r="L45" s="319"/>
      <c r="M45" s="319"/>
      <c r="N45" s="319"/>
      <c r="O45" s="331"/>
      <c r="P45" s="19" t="s">
        <v>161</v>
      </c>
      <c r="Q45" s="36">
        <v>-6.3940630047409597</v>
      </c>
      <c r="R45" s="36">
        <v>-4.9575064270584601</v>
      </c>
      <c r="S45" s="36">
        <v>0</v>
      </c>
      <c r="T45" s="36">
        <v>0</v>
      </c>
      <c r="U45" s="36">
        <v>-4.9997267193264303</v>
      </c>
      <c r="V45" s="36">
        <v>0</v>
      </c>
      <c r="W45" s="53">
        <v>0</v>
      </c>
      <c r="X45" s="32" t="s">
        <v>458</v>
      </c>
      <c r="Y45" s="32" t="s">
        <v>458</v>
      </c>
      <c r="Z45" s="32" t="s">
        <v>458</v>
      </c>
      <c r="AA45" s="32" t="s">
        <v>458</v>
      </c>
      <c r="AB45" s="32" t="s">
        <v>458</v>
      </c>
      <c r="AC45" s="331"/>
      <c r="AD45" s="19" t="s">
        <v>161</v>
      </c>
      <c r="AE45" s="36">
        <v>-6.7416721096745098</v>
      </c>
      <c r="AF45" s="36">
        <v>-5.0753431231887296</v>
      </c>
      <c r="AG45" s="36">
        <v>0</v>
      </c>
      <c r="AH45" s="36">
        <v>0</v>
      </c>
      <c r="AI45" s="36">
        <v>-5.9863062434726402</v>
      </c>
      <c r="AJ45" s="36">
        <v>0</v>
      </c>
      <c r="AK45" s="53">
        <v>0</v>
      </c>
      <c r="AL45" s="32" t="s">
        <v>458</v>
      </c>
      <c r="AM45" s="32" t="s">
        <v>458</v>
      </c>
      <c r="AN45" s="32" t="s">
        <v>458</v>
      </c>
      <c r="AO45" s="32" t="s">
        <v>458</v>
      </c>
      <c r="AP45" s="32" t="s">
        <v>458</v>
      </c>
    </row>
    <row r="46" spans="2:42" x14ac:dyDescent="0.45">
      <c r="B46" s="320"/>
      <c r="C46" s="326"/>
      <c r="D46" s="326"/>
      <c r="E46" s="326"/>
      <c r="F46" s="326"/>
      <c r="G46" s="326"/>
      <c r="H46" s="326"/>
      <c r="I46" s="322"/>
      <c r="J46" s="319"/>
      <c r="K46" s="319"/>
      <c r="L46" s="319"/>
      <c r="M46" s="319"/>
      <c r="N46" s="319"/>
      <c r="O46" s="331"/>
      <c r="P46" s="19" t="s">
        <v>162</v>
      </c>
      <c r="Q46" s="36">
        <v>-7.3322308858235603</v>
      </c>
      <c r="R46" s="36">
        <v>-2.9522972106933598</v>
      </c>
      <c r="S46" s="36">
        <v>0</v>
      </c>
      <c r="T46" s="36">
        <v>0</v>
      </c>
      <c r="U46" s="36">
        <v>0</v>
      </c>
      <c r="V46" s="36">
        <v>0</v>
      </c>
      <c r="W46" s="53">
        <v>0</v>
      </c>
      <c r="X46" s="32" t="s">
        <v>458</v>
      </c>
      <c r="Y46" s="32" t="s">
        <v>458</v>
      </c>
      <c r="Z46" s="32" t="s">
        <v>458</v>
      </c>
      <c r="AA46" s="32" t="s">
        <v>458</v>
      </c>
      <c r="AB46" s="32" t="s">
        <v>458</v>
      </c>
      <c r="AC46" s="331"/>
      <c r="AD46" s="19" t="s">
        <v>162</v>
      </c>
      <c r="AE46" s="36">
        <v>-12.345808664957699</v>
      </c>
      <c r="AF46" s="36">
        <v>-8.4661305745442696</v>
      </c>
      <c r="AG46" s="36">
        <v>0</v>
      </c>
      <c r="AH46" s="36">
        <v>0</v>
      </c>
      <c r="AI46" s="36">
        <v>-0.80275726318359397</v>
      </c>
      <c r="AJ46" s="36">
        <v>0</v>
      </c>
      <c r="AK46" s="53">
        <v>0</v>
      </c>
      <c r="AL46" s="32" t="s">
        <v>458</v>
      </c>
      <c r="AM46" s="32" t="s">
        <v>458</v>
      </c>
      <c r="AN46" s="32" t="s">
        <v>458</v>
      </c>
      <c r="AO46" s="32" t="s">
        <v>458</v>
      </c>
      <c r="AP46" s="32" t="s">
        <v>458</v>
      </c>
    </row>
    <row r="47" spans="2:42" x14ac:dyDescent="0.45">
      <c r="B47" s="29"/>
      <c r="C47" s="29"/>
      <c r="D47" s="29"/>
      <c r="E47" s="29"/>
      <c r="F47" s="29"/>
      <c r="G47" s="29"/>
      <c r="H47" s="29"/>
      <c r="I47" s="29"/>
      <c r="J47" s="29"/>
      <c r="K47" s="29"/>
      <c r="L47" s="29"/>
      <c r="M47" s="29"/>
      <c r="N47" s="29"/>
      <c r="O47" s="331"/>
      <c r="P47" s="331"/>
      <c r="Q47" s="234"/>
      <c r="R47" s="234"/>
      <c r="S47" s="234"/>
      <c r="T47" s="234"/>
      <c r="U47" s="234"/>
      <c r="V47" s="331"/>
      <c r="W47" s="331"/>
      <c r="X47" s="331"/>
      <c r="Y47" s="331"/>
      <c r="Z47" s="331"/>
      <c r="AA47" s="331"/>
      <c r="AB47" s="331"/>
      <c r="AC47" s="331"/>
      <c r="AD47" s="331"/>
      <c r="AE47" s="234"/>
      <c r="AF47" s="234"/>
      <c r="AG47" s="234"/>
      <c r="AH47" s="234"/>
      <c r="AI47" s="234"/>
      <c r="AJ47" s="331"/>
      <c r="AK47" s="331"/>
      <c r="AL47" s="331"/>
      <c r="AM47" s="331"/>
      <c r="AN47" s="331"/>
      <c r="AO47" s="331"/>
      <c r="AP47" s="331"/>
    </row>
    <row r="48" spans="2:42" x14ac:dyDescent="0.45">
      <c r="B48" s="29"/>
      <c r="C48" s="29"/>
      <c r="D48" s="29"/>
      <c r="E48" s="29"/>
      <c r="F48" s="29"/>
      <c r="G48" s="29"/>
      <c r="H48" s="29"/>
      <c r="I48" s="29"/>
      <c r="J48" s="29"/>
      <c r="K48" s="29"/>
      <c r="L48" s="29"/>
      <c r="M48" s="29"/>
      <c r="N48" s="29"/>
      <c r="O48" s="331"/>
      <c r="P48" s="331" t="s">
        <v>459</v>
      </c>
      <c r="Q48" s="234"/>
      <c r="R48" s="234"/>
      <c r="S48" s="234"/>
      <c r="T48" s="234"/>
      <c r="U48" s="234"/>
      <c r="V48" s="331"/>
      <c r="W48" s="331"/>
      <c r="X48" s="331"/>
      <c r="Y48" s="331"/>
      <c r="Z48" s="331"/>
      <c r="AA48" s="331"/>
      <c r="AB48" s="331"/>
      <c r="AC48" s="331"/>
      <c r="AD48" s="331" t="s">
        <v>459</v>
      </c>
      <c r="AE48" s="234"/>
      <c r="AF48" s="234"/>
      <c r="AG48" s="234"/>
      <c r="AH48" s="234"/>
      <c r="AI48" s="234"/>
      <c r="AJ48" s="331"/>
      <c r="AK48" s="331"/>
      <c r="AL48" s="331"/>
      <c r="AM48" s="331"/>
      <c r="AN48" s="331"/>
      <c r="AO48" s="331"/>
      <c r="AP48" s="331"/>
    </row>
    <row r="49" spans="2:42" x14ac:dyDescent="0.45">
      <c r="B49" s="367"/>
      <c r="C49" s="367"/>
      <c r="D49" s="367"/>
      <c r="E49" s="367"/>
      <c r="F49" s="367"/>
      <c r="G49" s="367"/>
      <c r="H49" s="367"/>
      <c r="I49" s="367"/>
      <c r="J49" s="367"/>
      <c r="K49" s="367"/>
      <c r="L49" s="367"/>
      <c r="M49" s="367"/>
      <c r="N49" s="367"/>
      <c r="O49" s="331"/>
      <c r="P49" s="339" t="s">
        <v>460</v>
      </c>
      <c r="Q49" s="339"/>
      <c r="R49" s="339"/>
      <c r="S49" s="339"/>
      <c r="T49" s="339"/>
      <c r="U49" s="339"/>
      <c r="V49" s="339"/>
      <c r="W49" s="339"/>
      <c r="X49" s="339"/>
      <c r="Y49" s="339"/>
      <c r="Z49" s="339"/>
      <c r="AA49" s="339"/>
      <c r="AB49" s="339"/>
      <c r="AC49" s="331"/>
      <c r="AD49" s="339" t="s">
        <v>460</v>
      </c>
      <c r="AE49" s="339"/>
      <c r="AF49" s="339"/>
      <c r="AG49" s="339"/>
      <c r="AH49" s="339"/>
      <c r="AI49" s="339"/>
      <c r="AJ49" s="339"/>
      <c r="AK49" s="339"/>
      <c r="AL49" s="339"/>
      <c r="AM49" s="339"/>
      <c r="AN49" s="339"/>
      <c r="AO49" s="339"/>
      <c r="AP49" s="339"/>
    </row>
    <row r="50" spans="2:42" x14ac:dyDescent="0.45">
      <c r="B50" s="29"/>
      <c r="C50" s="29"/>
      <c r="D50" s="29"/>
      <c r="E50" s="29"/>
      <c r="F50" s="29"/>
      <c r="G50" s="29"/>
      <c r="H50" s="29"/>
      <c r="I50" s="29"/>
      <c r="J50" s="29"/>
      <c r="K50" s="29"/>
      <c r="L50" s="29"/>
      <c r="M50" s="29"/>
      <c r="N50" s="29"/>
      <c r="O50" s="331"/>
      <c r="P50" s="331" t="s">
        <v>465</v>
      </c>
      <c r="Q50" s="234"/>
      <c r="R50" s="234"/>
      <c r="S50" s="234"/>
      <c r="T50" s="234"/>
      <c r="U50" s="234"/>
      <c r="V50" s="331"/>
      <c r="W50" s="331"/>
      <c r="X50" s="331"/>
      <c r="Y50" s="331"/>
      <c r="Z50" s="331"/>
      <c r="AA50" s="331"/>
      <c r="AB50" s="331"/>
      <c r="AC50" s="331"/>
      <c r="AD50" s="331" t="s">
        <v>465</v>
      </c>
      <c r="AE50" s="234"/>
      <c r="AF50" s="234"/>
      <c r="AG50" s="234"/>
      <c r="AH50" s="234"/>
      <c r="AI50" s="234"/>
      <c r="AJ50" s="331"/>
      <c r="AK50" s="331"/>
      <c r="AL50" s="331"/>
      <c r="AM50" s="331"/>
      <c r="AN50" s="331"/>
      <c r="AO50" s="331"/>
      <c r="AP50" s="331"/>
    </row>
    <row r="51" spans="2:42" x14ac:dyDescent="0.45">
      <c r="B51" s="29"/>
      <c r="C51" s="29"/>
      <c r="D51" s="29"/>
      <c r="E51" s="29"/>
      <c r="F51" s="29"/>
      <c r="G51" s="29"/>
      <c r="H51" s="29"/>
      <c r="I51" s="29"/>
      <c r="J51" s="29"/>
      <c r="K51" s="29"/>
      <c r="L51" s="29"/>
      <c r="M51" s="29"/>
      <c r="N51" s="29"/>
      <c r="O51" s="331"/>
      <c r="P51" s="331" t="s">
        <v>462</v>
      </c>
      <c r="Q51" s="234"/>
      <c r="R51" s="234"/>
      <c r="S51" s="234"/>
      <c r="T51" s="234"/>
      <c r="U51" s="234"/>
      <c r="V51" s="331"/>
      <c r="W51" s="331"/>
      <c r="X51" s="331"/>
      <c r="Y51" s="331"/>
      <c r="Z51" s="331"/>
      <c r="AA51" s="331"/>
      <c r="AB51" s="331"/>
      <c r="AC51" s="331"/>
      <c r="AD51" s="331" t="s">
        <v>462</v>
      </c>
      <c r="AE51" s="234"/>
      <c r="AF51" s="234"/>
      <c r="AG51" s="234"/>
      <c r="AH51" s="234"/>
      <c r="AI51" s="234"/>
      <c r="AJ51" s="331"/>
      <c r="AK51" s="331"/>
      <c r="AL51" s="331"/>
      <c r="AM51" s="331"/>
      <c r="AN51" s="331"/>
      <c r="AO51" s="331"/>
      <c r="AP51" s="331"/>
    </row>
    <row r="52" spans="2:42" x14ac:dyDescent="0.45">
      <c r="B52" s="331"/>
      <c r="C52" s="331"/>
      <c r="D52" s="331"/>
      <c r="E52" s="331"/>
      <c r="F52" s="331"/>
      <c r="G52" s="331"/>
      <c r="H52" s="331"/>
      <c r="I52" s="331"/>
      <c r="J52" s="331"/>
      <c r="K52" s="331"/>
      <c r="L52" s="331"/>
      <c r="M52" s="331"/>
      <c r="N52" s="331"/>
      <c r="O52" s="331"/>
      <c r="P52" s="331"/>
      <c r="Q52" s="234"/>
      <c r="R52" s="234"/>
      <c r="S52" s="234"/>
      <c r="T52" s="234"/>
      <c r="U52" s="234"/>
      <c r="V52" s="331"/>
      <c r="W52" s="331"/>
      <c r="X52" s="331"/>
      <c r="Y52" s="331"/>
      <c r="Z52" s="331"/>
      <c r="AA52" s="331"/>
      <c r="AB52" s="331"/>
      <c r="AC52" s="331"/>
      <c r="AD52" s="331"/>
      <c r="AE52" s="234"/>
      <c r="AF52" s="234"/>
      <c r="AG52" s="234"/>
      <c r="AH52" s="234"/>
      <c r="AI52" s="234"/>
      <c r="AJ52" s="331"/>
      <c r="AK52" s="331"/>
      <c r="AL52" s="331"/>
      <c r="AM52" s="331"/>
      <c r="AN52" s="331"/>
      <c r="AO52" s="331"/>
      <c r="AP52" s="331"/>
    </row>
    <row r="53" spans="2:42" x14ac:dyDescent="0.45">
      <c r="B53" s="331"/>
      <c r="C53" s="331"/>
      <c r="D53" s="331"/>
      <c r="E53" s="331"/>
      <c r="F53" s="331"/>
      <c r="G53" s="331"/>
      <c r="H53" s="331"/>
      <c r="I53" s="331"/>
      <c r="J53" s="331"/>
      <c r="K53" s="331"/>
      <c r="L53" s="331"/>
      <c r="M53" s="331"/>
      <c r="N53" s="331"/>
      <c r="O53" s="331"/>
      <c r="P53" s="331"/>
      <c r="Q53" s="234"/>
      <c r="R53" s="234"/>
      <c r="S53" s="234"/>
      <c r="T53" s="234"/>
      <c r="U53" s="234"/>
      <c r="V53" s="331"/>
      <c r="W53" s="331"/>
      <c r="X53" s="331"/>
      <c r="Y53" s="331"/>
      <c r="Z53" s="331"/>
      <c r="AA53" s="331"/>
      <c r="AB53" s="331"/>
      <c r="AC53" s="331"/>
      <c r="AD53" s="331"/>
      <c r="AE53" s="234"/>
      <c r="AF53" s="234"/>
      <c r="AG53" s="234"/>
      <c r="AH53" s="234"/>
      <c r="AI53" s="234"/>
      <c r="AJ53" s="331"/>
      <c r="AK53" s="331"/>
      <c r="AL53" s="331"/>
      <c r="AM53" s="331"/>
      <c r="AN53" s="331"/>
      <c r="AO53" s="331"/>
      <c r="AP53" s="331"/>
    </row>
    <row r="54" spans="2:42" ht="18" x14ac:dyDescent="0.55000000000000004">
      <c r="B54" s="22" t="s">
        <v>466</v>
      </c>
      <c r="C54" s="331"/>
      <c r="D54" s="331"/>
      <c r="E54" s="331"/>
      <c r="F54" s="331"/>
      <c r="G54" s="331"/>
      <c r="H54" s="331"/>
      <c r="I54" s="331"/>
      <c r="J54" s="331"/>
      <c r="K54" s="331"/>
      <c r="L54" s="331"/>
      <c r="M54" s="331"/>
      <c r="N54" s="331"/>
      <c r="O54" s="331"/>
      <c r="P54" s="331"/>
      <c r="Q54" s="234"/>
      <c r="R54" s="234"/>
      <c r="S54" s="234"/>
      <c r="T54" s="234"/>
      <c r="U54" s="234"/>
      <c r="V54" s="331"/>
      <c r="W54" s="331"/>
      <c r="X54" s="331"/>
      <c r="Y54" s="331"/>
      <c r="Z54" s="331"/>
      <c r="AA54" s="331"/>
      <c r="AB54" s="331"/>
      <c r="AC54" s="331"/>
      <c r="AD54" s="331"/>
      <c r="AE54" s="234"/>
      <c r="AF54" s="234"/>
      <c r="AG54" s="234"/>
      <c r="AH54" s="234"/>
      <c r="AI54" s="234"/>
      <c r="AJ54" s="331"/>
      <c r="AK54" s="331"/>
      <c r="AL54" s="331"/>
      <c r="AM54" s="331"/>
      <c r="AN54" s="331"/>
      <c r="AO54" s="331"/>
      <c r="AP54" s="331"/>
    </row>
    <row r="55" spans="2:42" x14ac:dyDescent="0.45">
      <c r="B55" s="331"/>
      <c r="C55" s="331"/>
      <c r="D55" s="331"/>
      <c r="E55" s="331"/>
      <c r="F55" s="331"/>
      <c r="G55" s="331"/>
      <c r="H55" s="331"/>
      <c r="I55" s="331"/>
      <c r="J55" s="331"/>
      <c r="K55" s="331"/>
      <c r="L55" s="331"/>
      <c r="M55" s="331"/>
      <c r="N55" s="331"/>
      <c r="O55" s="331"/>
      <c r="P55" s="331"/>
      <c r="Q55" s="234"/>
      <c r="R55" s="234"/>
      <c r="S55" s="234"/>
      <c r="T55" s="234"/>
      <c r="U55" s="234"/>
      <c r="V55" s="331"/>
      <c r="W55" s="331"/>
      <c r="X55" s="331"/>
      <c r="Y55" s="331"/>
      <c r="Z55" s="331"/>
      <c r="AA55" s="331"/>
      <c r="AB55" s="331"/>
      <c r="AC55" s="331"/>
      <c r="AD55" s="331"/>
      <c r="AE55" s="234"/>
      <c r="AF55" s="234"/>
      <c r="AG55" s="234"/>
      <c r="AH55" s="234"/>
      <c r="AI55" s="234"/>
      <c r="AJ55" s="331"/>
      <c r="AK55" s="331"/>
      <c r="AL55" s="331"/>
      <c r="AM55" s="331"/>
      <c r="AN55" s="331"/>
      <c r="AO55" s="331"/>
      <c r="AP55" s="331"/>
    </row>
    <row r="56" spans="2:42" ht="30.75" customHeight="1" x14ac:dyDescent="0.45">
      <c r="B56" s="23" t="s">
        <v>467</v>
      </c>
      <c r="C56" s="258">
        <f>SUM('Main Sheet'!$B$11:$B$13)*(AVERAGE('Vanpool ODs'!$I$3:$I$592)*'Main Sheet'!$B$35)*2</f>
        <v>7192</v>
      </c>
      <c r="D56" s="366" t="s">
        <v>468</v>
      </c>
      <c r="E56" s="366"/>
      <c r="F56" s="366"/>
      <c r="G56" s="366"/>
      <c r="H56" s="366"/>
      <c r="I56" s="366"/>
      <c r="J56" s="366"/>
      <c r="K56" s="366"/>
      <c r="L56" s="366"/>
      <c r="M56" s="366"/>
      <c r="N56" s="366"/>
      <c r="O56" s="331"/>
      <c r="P56" s="331"/>
      <c r="Q56" s="234"/>
      <c r="R56" s="234"/>
      <c r="S56" s="234"/>
      <c r="T56" s="234"/>
      <c r="U56" s="234"/>
      <c r="V56" s="331"/>
      <c r="W56" s="331"/>
      <c r="X56" s="331"/>
      <c r="Y56" s="331"/>
      <c r="Z56" s="331"/>
      <c r="AA56" s="331"/>
      <c r="AB56" s="331"/>
      <c r="AC56" s="331"/>
      <c r="AD56" s="331"/>
      <c r="AE56" s="234"/>
      <c r="AF56" s="234"/>
      <c r="AG56" s="234"/>
      <c r="AH56" s="234"/>
      <c r="AI56" s="234"/>
      <c r="AJ56" s="331"/>
      <c r="AK56" s="331"/>
      <c r="AL56" s="331"/>
      <c r="AM56" s="331"/>
      <c r="AN56" s="331"/>
      <c r="AO56" s="331"/>
      <c r="AP56" s="331"/>
    </row>
    <row r="57" spans="2:42" ht="15" customHeight="1" x14ac:dyDescent="0.45">
      <c r="B57" s="30" t="s">
        <v>469</v>
      </c>
      <c r="C57" s="258">
        <f>2*0.027*1600000</f>
        <v>86400</v>
      </c>
      <c r="D57" s="331" t="s">
        <v>470</v>
      </c>
      <c r="E57" s="331"/>
      <c r="F57" s="331"/>
      <c r="G57" s="331"/>
      <c r="H57" s="331"/>
      <c r="I57" s="331"/>
      <c r="J57" s="331"/>
      <c r="K57" s="331"/>
      <c r="L57" s="331"/>
      <c r="M57" s="331"/>
      <c r="N57" s="331"/>
      <c r="O57" s="331"/>
      <c r="P57" s="331"/>
      <c r="Q57" s="234"/>
      <c r="R57" s="234"/>
      <c r="S57" s="234"/>
      <c r="T57" s="234"/>
      <c r="U57" s="234"/>
      <c r="V57" s="331"/>
      <c r="W57" s="331"/>
      <c r="X57" s="331"/>
      <c r="Y57" s="331"/>
      <c r="Z57" s="331"/>
      <c r="AA57" s="331"/>
      <c r="AB57" s="331"/>
      <c r="AC57" s="331"/>
      <c r="AD57" s="331"/>
      <c r="AE57" s="234"/>
      <c r="AF57" s="234"/>
      <c r="AG57" s="234"/>
      <c r="AH57" s="234"/>
      <c r="AI57" s="234"/>
      <c r="AJ57" s="331"/>
      <c r="AK57" s="331"/>
      <c r="AL57" s="331"/>
      <c r="AM57" s="331"/>
      <c r="AN57" s="331"/>
      <c r="AO57" s="331"/>
      <c r="AP57" s="331"/>
    </row>
    <row r="58" spans="2:42" x14ac:dyDescent="0.45">
      <c r="B58" s="23" t="s">
        <v>56</v>
      </c>
      <c r="C58" s="281">
        <f>C56/C57</f>
        <v>8.324074074074074E-2</v>
      </c>
      <c r="D58" s="282" t="s">
        <v>471</v>
      </c>
      <c r="E58" s="331"/>
      <c r="F58" s="331"/>
      <c r="G58" s="331"/>
      <c r="H58" s="331"/>
      <c r="I58" s="331"/>
      <c r="J58" s="331"/>
      <c r="K58" s="331"/>
      <c r="L58" s="331"/>
      <c r="M58" s="331"/>
      <c r="N58" s="331"/>
      <c r="O58" s="331"/>
      <c r="P58" s="331"/>
      <c r="Q58" s="234"/>
      <c r="R58" s="234"/>
      <c r="S58" s="234"/>
      <c r="T58" s="234"/>
      <c r="U58" s="234"/>
      <c r="V58" s="331"/>
      <c r="W58" s="331"/>
      <c r="X58" s="331"/>
      <c r="Y58" s="331"/>
      <c r="Z58" s="331"/>
      <c r="AA58" s="331"/>
      <c r="AB58" s="331"/>
      <c r="AC58" s="331"/>
      <c r="AD58" s="331"/>
      <c r="AE58" s="234"/>
      <c r="AF58" s="234"/>
      <c r="AG58" s="234"/>
      <c r="AH58" s="234"/>
      <c r="AI58" s="234"/>
      <c r="AJ58" s="331"/>
      <c r="AK58" s="331"/>
      <c r="AL58" s="331"/>
      <c r="AM58" s="331"/>
      <c r="AN58" s="331"/>
      <c r="AO58" s="331"/>
      <c r="AP58" s="331"/>
    </row>
    <row r="59" spans="2:42" x14ac:dyDescent="0.45">
      <c r="B59" s="23" t="s">
        <v>472</v>
      </c>
      <c r="C59" s="252">
        <v>-3.2000000000000001E-2</v>
      </c>
      <c r="D59" s="331" t="s">
        <v>473</v>
      </c>
      <c r="E59" s="331"/>
      <c r="F59" s="331"/>
      <c r="G59" s="331"/>
      <c r="H59" s="331"/>
      <c r="I59" s="331"/>
      <c r="J59" s="331"/>
      <c r="K59" s="331"/>
      <c r="L59" s="331"/>
      <c r="M59" s="331"/>
      <c r="N59" s="331"/>
      <c r="O59" s="331"/>
      <c r="P59" s="331"/>
      <c r="Q59" s="331"/>
      <c r="R59" s="331"/>
      <c r="S59" s="331"/>
      <c r="T59" s="331"/>
      <c r="U59" s="331"/>
      <c r="V59" s="331"/>
      <c r="W59" s="331"/>
      <c r="X59" s="331"/>
      <c r="Y59" s="331"/>
      <c r="Z59" s="331"/>
      <c r="AA59" s="331"/>
      <c r="AB59" s="331"/>
      <c r="AC59" s="331"/>
      <c r="AD59" s="331"/>
      <c r="AE59" s="331"/>
      <c r="AF59" s="331"/>
      <c r="AG59" s="331"/>
      <c r="AH59" s="331"/>
      <c r="AI59" s="331"/>
      <c r="AJ59" s="331"/>
      <c r="AK59" s="331"/>
      <c r="AL59" s="331"/>
      <c r="AM59" s="331"/>
      <c r="AN59" s="331"/>
      <c r="AO59" s="331"/>
      <c r="AP59" s="331"/>
    </row>
    <row r="61" spans="2:42" x14ac:dyDescent="0.45">
      <c r="B61" s="331"/>
      <c r="C61" s="365" t="s">
        <v>474</v>
      </c>
      <c r="D61" s="365"/>
      <c r="E61" s="365"/>
      <c r="F61" s="365"/>
      <c r="G61" s="365"/>
      <c r="H61" s="365"/>
      <c r="I61" s="365"/>
      <c r="J61" s="365"/>
      <c r="K61" s="365"/>
      <c r="L61" s="365"/>
      <c r="M61" s="365"/>
      <c r="N61" s="365"/>
      <c r="O61" s="331"/>
      <c r="P61" s="331"/>
      <c r="Q61" s="331"/>
      <c r="R61" s="331"/>
      <c r="S61" s="331"/>
      <c r="T61" s="331"/>
      <c r="U61" s="331"/>
      <c r="V61" s="331"/>
      <c r="W61" s="331"/>
      <c r="X61" s="331"/>
      <c r="Y61" s="331"/>
      <c r="Z61" s="331"/>
      <c r="AA61" s="331"/>
      <c r="AB61" s="331"/>
      <c r="AC61" s="331"/>
      <c r="AD61" s="331"/>
      <c r="AE61" s="331"/>
      <c r="AF61" s="331"/>
      <c r="AG61" s="331"/>
      <c r="AH61" s="331"/>
      <c r="AI61" s="331"/>
      <c r="AJ61" s="331"/>
      <c r="AK61" s="331"/>
      <c r="AL61" s="331"/>
      <c r="AM61" s="331"/>
      <c r="AN61" s="331"/>
      <c r="AO61" s="331"/>
      <c r="AP61" s="331"/>
    </row>
    <row r="62" spans="2:42" x14ac:dyDescent="0.45">
      <c r="B62" s="43" t="s">
        <v>475</v>
      </c>
      <c r="C62" s="44" t="s">
        <v>151</v>
      </c>
      <c r="D62" s="45" t="s">
        <v>164</v>
      </c>
      <c r="E62" s="45" t="s">
        <v>165</v>
      </c>
      <c r="F62" s="45" t="s">
        <v>166</v>
      </c>
      <c r="G62" s="45" t="s">
        <v>167</v>
      </c>
      <c r="H62" s="45" t="s">
        <v>168</v>
      </c>
      <c r="I62" s="46" t="s">
        <v>169</v>
      </c>
      <c r="J62" s="45" t="s">
        <v>170</v>
      </c>
      <c r="K62" s="45" t="s">
        <v>171</v>
      </c>
      <c r="L62" s="45" t="s">
        <v>172</v>
      </c>
      <c r="M62" s="45" t="s">
        <v>173</v>
      </c>
      <c r="N62" s="45" t="s">
        <v>174</v>
      </c>
      <c r="O62" s="331"/>
      <c r="P62" s="331"/>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c r="AN62" s="331"/>
      <c r="AO62" s="331"/>
      <c r="AP62" s="331"/>
    </row>
    <row r="63" spans="2:42" x14ac:dyDescent="0.45">
      <c r="B63" s="19" t="s">
        <v>151</v>
      </c>
      <c r="C63" s="33">
        <f>civt*C12*(1-probvp)</f>
        <v>-0.4511375863585067</v>
      </c>
      <c r="D63" s="33">
        <f t="shared" ref="C63:N63" si="0">civt*D12*(1-probvp)</f>
        <v>-0.62702300931627308</v>
      </c>
      <c r="E63" s="33">
        <f t="shared" si="0"/>
        <v>0</v>
      </c>
      <c r="F63" s="33">
        <f t="shared" si="0"/>
        <v>0</v>
      </c>
      <c r="G63" s="33">
        <f t="shared" si="0"/>
        <v>-1.7293109069167434</v>
      </c>
      <c r="H63" s="33">
        <f t="shared" si="0"/>
        <v>0</v>
      </c>
      <c r="I63" s="159">
        <f t="shared" si="0"/>
        <v>0</v>
      </c>
      <c r="J63" s="33">
        <f t="shared" si="0"/>
        <v>0</v>
      </c>
      <c r="K63" s="33">
        <f t="shared" si="0"/>
        <v>0</v>
      </c>
      <c r="L63" s="33">
        <f t="shared" si="0"/>
        <v>0</v>
      </c>
      <c r="M63" s="33">
        <f t="shared" si="0"/>
        <v>0</v>
      </c>
      <c r="N63" s="33">
        <f t="shared" si="0"/>
        <v>0</v>
      </c>
      <c r="O63" s="331"/>
      <c r="P63" s="331"/>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row>
    <row r="64" spans="2:42" x14ac:dyDescent="0.45">
      <c r="B64" s="19" t="s">
        <v>152</v>
      </c>
      <c r="C64" s="33">
        <f t="shared" ref="C64:N64" si="1">civt*C13*(1-probvp)</f>
        <v>-0.82196108248000543</v>
      </c>
      <c r="D64" s="33">
        <f t="shared" si="1"/>
        <v>-0.55052746072355718</v>
      </c>
      <c r="E64" s="33">
        <f t="shared" si="1"/>
        <v>0</v>
      </c>
      <c r="F64" s="33">
        <f t="shared" si="1"/>
        <v>0</v>
      </c>
      <c r="G64" s="33">
        <f t="shared" si="1"/>
        <v>-1.5756267342671475</v>
      </c>
      <c r="H64" s="33">
        <f t="shared" si="1"/>
        <v>0</v>
      </c>
      <c r="I64" s="159">
        <f t="shared" si="1"/>
        <v>0</v>
      </c>
      <c r="J64" s="33">
        <f t="shared" si="1"/>
        <v>0</v>
      </c>
      <c r="K64" s="33">
        <f t="shared" si="1"/>
        <v>0</v>
      </c>
      <c r="L64" s="33">
        <f t="shared" si="1"/>
        <v>0</v>
      </c>
      <c r="M64" s="33">
        <f t="shared" si="1"/>
        <v>0</v>
      </c>
      <c r="N64" s="33">
        <f t="shared" si="1"/>
        <v>0</v>
      </c>
      <c r="O64" s="331"/>
      <c r="P64" s="331"/>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row>
    <row r="65" spans="2:42" x14ac:dyDescent="0.45">
      <c r="B65" s="19" t="s">
        <v>153</v>
      </c>
      <c r="C65" s="33">
        <f t="shared" ref="C65:N65" si="2">civt*C14*(1-probvp)</f>
        <v>-0.64906111796332477</v>
      </c>
      <c r="D65" s="33">
        <f t="shared" si="2"/>
        <v>-0.92856662968215453</v>
      </c>
      <c r="E65" s="33">
        <f t="shared" si="2"/>
        <v>0</v>
      </c>
      <c r="F65" s="33">
        <f t="shared" si="2"/>
        <v>0</v>
      </c>
      <c r="G65" s="33">
        <f t="shared" si="2"/>
        <v>-2.081939431733598</v>
      </c>
      <c r="H65" s="33">
        <f t="shared" si="2"/>
        <v>0</v>
      </c>
      <c r="I65" s="159">
        <f t="shared" si="2"/>
        <v>0</v>
      </c>
      <c r="J65" s="33">
        <f t="shared" si="2"/>
        <v>0</v>
      </c>
      <c r="K65" s="33">
        <f t="shared" si="2"/>
        <v>0</v>
      </c>
      <c r="L65" s="33">
        <f t="shared" si="2"/>
        <v>0</v>
      </c>
      <c r="M65" s="33">
        <f t="shared" si="2"/>
        <v>0</v>
      </c>
      <c r="N65" s="33">
        <f t="shared" si="2"/>
        <v>0</v>
      </c>
      <c r="O65" s="331"/>
      <c r="P65" s="331"/>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row>
    <row r="66" spans="2:42" x14ac:dyDescent="0.45">
      <c r="B66" s="19" t="s">
        <v>154</v>
      </c>
      <c r="C66" s="33">
        <f t="shared" ref="C66:N66" si="3">civt*C15*(1-probvp)</f>
        <v>-0.93422203028732853</v>
      </c>
      <c r="D66" s="33">
        <f t="shared" si="3"/>
        <v>-0.83543079204476856</v>
      </c>
      <c r="E66" s="33">
        <f t="shared" si="3"/>
        <v>0</v>
      </c>
      <c r="F66" s="33">
        <f t="shared" si="3"/>
        <v>0</v>
      </c>
      <c r="G66" s="33">
        <f t="shared" si="3"/>
        <v>-1.9892833220163559</v>
      </c>
      <c r="H66" s="33">
        <f t="shared" si="3"/>
        <v>0</v>
      </c>
      <c r="I66" s="159">
        <f t="shared" si="3"/>
        <v>0</v>
      </c>
      <c r="J66" s="33">
        <f t="shared" si="3"/>
        <v>0</v>
      </c>
      <c r="K66" s="33">
        <f t="shared" si="3"/>
        <v>0</v>
      </c>
      <c r="L66" s="33">
        <f t="shared" si="3"/>
        <v>0</v>
      </c>
      <c r="M66" s="33">
        <f t="shared" si="3"/>
        <v>0</v>
      </c>
      <c r="N66" s="33">
        <f t="shared" si="3"/>
        <v>0</v>
      </c>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c r="AL66" s="331"/>
      <c r="AM66" s="331"/>
      <c r="AN66" s="331"/>
      <c r="AO66" s="331"/>
      <c r="AP66" s="331"/>
    </row>
    <row r="67" spans="2:42" x14ac:dyDescent="0.45">
      <c r="B67" s="19" t="s">
        <v>155</v>
      </c>
      <c r="C67" s="33">
        <f t="shared" ref="C67:N67" si="4">civt*C16*(1-probvp)</f>
        <v>-1.3829174599819576</v>
      </c>
      <c r="D67" s="33">
        <f t="shared" si="4"/>
        <v>-1.1110956986480631</v>
      </c>
      <c r="E67" s="33">
        <f t="shared" si="4"/>
        <v>0</v>
      </c>
      <c r="F67" s="33">
        <f t="shared" si="4"/>
        <v>0</v>
      </c>
      <c r="G67" s="33">
        <f t="shared" si="4"/>
        <v>-0.89854523490610827</v>
      </c>
      <c r="H67" s="33">
        <f t="shared" si="4"/>
        <v>0</v>
      </c>
      <c r="I67" s="159">
        <f t="shared" si="4"/>
        <v>0</v>
      </c>
      <c r="J67" s="33">
        <f t="shared" si="4"/>
        <v>0</v>
      </c>
      <c r="K67" s="33">
        <f t="shared" si="4"/>
        <v>0</v>
      </c>
      <c r="L67" s="33">
        <f t="shared" si="4"/>
        <v>0</v>
      </c>
      <c r="M67" s="33">
        <f t="shared" si="4"/>
        <v>0</v>
      </c>
      <c r="N67" s="33">
        <f t="shared" si="4"/>
        <v>0</v>
      </c>
      <c r="O67" s="331"/>
      <c r="P67" s="331"/>
      <c r="Q67" s="331"/>
      <c r="R67" s="331"/>
      <c r="S67" s="331"/>
      <c r="T67" s="331"/>
      <c r="U67" s="331"/>
      <c r="V67" s="331"/>
      <c r="W67" s="331"/>
      <c r="X67" s="331"/>
      <c r="Y67" s="331"/>
      <c r="Z67" s="331"/>
      <c r="AA67" s="331"/>
      <c r="AB67" s="331"/>
      <c r="AC67" s="331"/>
      <c r="AD67" s="331"/>
      <c r="AE67" s="331"/>
      <c r="AF67" s="331"/>
      <c r="AG67" s="331"/>
      <c r="AH67" s="331"/>
      <c r="AI67" s="331"/>
      <c r="AJ67" s="331"/>
      <c r="AK67" s="331"/>
      <c r="AL67" s="331"/>
      <c r="AM67" s="331"/>
      <c r="AN67" s="331"/>
      <c r="AO67" s="331"/>
      <c r="AP67" s="331"/>
    </row>
    <row r="68" spans="2:42" x14ac:dyDescent="0.45">
      <c r="B68" s="19" t="s">
        <v>156</v>
      </c>
      <c r="C68" s="33">
        <f t="shared" ref="C68:N68" si="5">civt*C17*(1-probvp)</f>
        <v>-1.5364591450116005</v>
      </c>
      <c r="D68" s="33">
        <f t="shared" si="5"/>
        <v>-1.1019870051676002</v>
      </c>
      <c r="E68" s="33">
        <f t="shared" si="5"/>
        <v>0</v>
      </c>
      <c r="F68" s="33">
        <f t="shared" si="5"/>
        <v>0</v>
      </c>
      <c r="G68" s="33">
        <f t="shared" si="5"/>
        <v>-1.1731315315219799</v>
      </c>
      <c r="H68" s="33">
        <f t="shared" si="5"/>
        <v>0</v>
      </c>
      <c r="I68" s="159">
        <f t="shared" si="5"/>
        <v>0</v>
      </c>
      <c r="J68" s="33">
        <f t="shared" si="5"/>
        <v>0</v>
      </c>
      <c r="K68" s="33">
        <f t="shared" si="5"/>
        <v>0</v>
      </c>
      <c r="L68" s="33">
        <f t="shared" si="5"/>
        <v>0</v>
      </c>
      <c r="M68" s="33">
        <f t="shared" si="5"/>
        <v>0</v>
      </c>
      <c r="N68" s="33">
        <f t="shared" si="5"/>
        <v>0</v>
      </c>
      <c r="O68" s="331"/>
      <c r="P68" s="331"/>
      <c r="Q68" s="331"/>
      <c r="R68" s="331"/>
      <c r="S68" s="331"/>
      <c r="T68" s="331"/>
      <c r="U68" s="331"/>
      <c r="V68" s="331"/>
      <c r="W68" s="331"/>
      <c r="X68" s="331"/>
      <c r="Y68" s="331"/>
      <c r="Z68" s="331"/>
      <c r="AA68" s="331"/>
      <c r="AB68" s="331"/>
      <c r="AC68" s="331"/>
      <c r="AD68" s="331"/>
      <c r="AE68" s="331"/>
      <c r="AF68" s="331"/>
      <c r="AG68" s="331"/>
      <c r="AH68" s="331"/>
      <c r="AI68" s="331"/>
      <c r="AJ68" s="331"/>
      <c r="AK68" s="331"/>
      <c r="AL68" s="331"/>
      <c r="AM68" s="331"/>
      <c r="AN68" s="331"/>
      <c r="AO68" s="331"/>
      <c r="AP68" s="331"/>
    </row>
    <row r="69" spans="2:42" x14ac:dyDescent="0.45">
      <c r="B69" s="44" t="s">
        <v>157</v>
      </c>
      <c r="C69" s="156">
        <f t="shared" ref="C69:N69" si="6">civt*C18*(1-probvp)</f>
        <v>-2.4557782142944764</v>
      </c>
      <c r="D69" s="156">
        <f t="shared" si="6"/>
        <v>-2.3415156494230107</v>
      </c>
      <c r="E69" s="156">
        <f t="shared" si="6"/>
        <v>0</v>
      </c>
      <c r="F69" s="156">
        <f t="shared" si="6"/>
        <v>0</v>
      </c>
      <c r="G69" s="156">
        <f t="shared" si="6"/>
        <v>-3.1380951501978283</v>
      </c>
      <c r="H69" s="156">
        <f t="shared" si="6"/>
        <v>0</v>
      </c>
      <c r="I69" s="160">
        <f t="shared" si="6"/>
        <v>0</v>
      </c>
      <c r="J69" s="156">
        <f t="shared" si="6"/>
        <v>0</v>
      </c>
      <c r="K69" s="156">
        <f t="shared" si="6"/>
        <v>0</v>
      </c>
      <c r="L69" s="156">
        <f t="shared" si="6"/>
        <v>0</v>
      </c>
      <c r="M69" s="156">
        <f t="shared" si="6"/>
        <v>0</v>
      </c>
      <c r="N69" s="156">
        <f t="shared" si="6"/>
        <v>0</v>
      </c>
      <c r="O69" s="331"/>
      <c r="P69" s="331"/>
      <c r="Q69" s="331"/>
      <c r="R69" s="331"/>
      <c r="S69" s="331"/>
      <c r="T69" s="331"/>
      <c r="U69" s="331"/>
      <c r="V69" s="331"/>
      <c r="W69" s="331"/>
      <c r="X69" s="331"/>
      <c r="Y69" s="331"/>
      <c r="Z69" s="331"/>
      <c r="AA69" s="331"/>
      <c r="AB69" s="331"/>
      <c r="AC69" s="331"/>
      <c r="AD69" s="331"/>
      <c r="AE69" s="331"/>
      <c r="AF69" s="331"/>
      <c r="AG69" s="331"/>
      <c r="AH69" s="331"/>
      <c r="AI69" s="331"/>
      <c r="AJ69" s="331"/>
      <c r="AK69" s="331"/>
      <c r="AL69" s="331"/>
      <c r="AM69" s="331"/>
      <c r="AN69" s="331"/>
      <c r="AO69" s="331"/>
      <c r="AP69" s="331"/>
    </row>
    <row r="70" spans="2:42" x14ac:dyDescent="0.45">
      <c r="B70" s="19" t="s">
        <v>158</v>
      </c>
      <c r="C70" s="33">
        <f t="shared" ref="C70:I74" si="7">civt*C19*(1-probvp)</f>
        <v>-1.6934733579395427</v>
      </c>
      <c r="D70" s="33">
        <f t="shared" si="7"/>
        <v>-1.2574015742549176</v>
      </c>
      <c r="E70" s="33">
        <f t="shared" si="7"/>
        <v>0</v>
      </c>
      <c r="F70" s="33">
        <f t="shared" si="7"/>
        <v>0</v>
      </c>
      <c r="G70" s="33">
        <f t="shared" si="7"/>
        <v>-1.124497892207392</v>
      </c>
      <c r="H70" s="33">
        <f t="shared" si="7"/>
        <v>0</v>
      </c>
      <c r="I70" s="159">
        <f t="shared" si="7"/>
        <v>0</v>
      </c>
      <c r="J70" s="146"/>
      <c r="K70" s="147"/>
      <c r="L70" s="147"/>
      <c r="M70" s="147"/>
      <c r="N70" s="148"/>
      <c r="O70" s="331"/>
      <c r="P70" s="331"/>
      <c r="Q70" s="331"/>
      <c r="R70" s="331"/>
      <c r="S70" s="331"/>
      <c r="T70" s="331"/>
      <c r="U70" s="331"/>
      <c r="V70" s="331"/>
      <c r="W70" s="331"/>
      <c r="X70" s="331"/>
      <c r="Y70" s="331"/>
      <c r="Z70" s="331"/>
      <c r="AA70" s="331"/>
      <c r="AB70" s="331"/>
      <c r="AC70" s="331"/>
      <c r="AD70" s="331"/>
      <c r="AE70" s="331"/>
      <c r="AF70" s="331"/>
      <c r="AG70" s="331"/>
      <c r="AH70" s="331"/>
      <c r="AI70" s="331"/>
      <c r="AJ70" s="331"/>
      <c r="AK70" s="331"/>
      <c r="AL70" s="331"/>
      <c r="AM70" s="331"/>
      <c r="AN70" s="331"/>
      <c r="AO70" s="331"/>
      <c r="AP70" s="331"/>
    </row>
    <row r="71" spans="2:42" x14ac:dyDescent="0.45">
      <c r="B71" s="19" t="s">
        <v>159</v>
      </c>
      <c r="C71" s="33">
        <f t="shared" si="7"/>
        <v>-1.8011199046005444</v>
      </c>
      <c r="D71" s="33">
        <f t="shared" si="7"/>
        <v>-1.560253495411815</v>
      </c>
      <c r="E71" s="33">
        <f t="shared" si="7"/>
        <v>0</v>
      </c>
      <c r="F71" s="33">
        <f t="shared" si="7"/>
        <v>0</v>
      </c>
      <c r="G71" s="33">
        <f t="shared" si="7"/>
        <v>-0.95824798737702699</v>
      </c>
      <c r="H71" s="33">
        <f t="shared" si="7"/>
        <v>0</v>
      </c>
      <c r="I71" s="159">
        <f t="shared" si="7"/>
        <v>0</v>
      </c>
      <c r="J71" s="149"/>
      <c r="K71" s="150"/>
      <c r="L71" s="150"/>
      <c r="M71" s="150"/>
      <c r="N71" s="151"/>
      <c r="O71" s="331"/>
      <c r="P71" s="331"/>
      <c r="Q71" s="331"/>
      <c r="R71" s="331"/>
      <c r="S71" s="331"/>
      <c r="T71" s="331"/>
      <c r="U71" s="331"/>
      <c r="V71" s="331"/>
      <c r="W71" s="331"/>
      <c r="X71" s="331"/>
      <c r="Y71" s="331"/>
      <c r="Z71" s="331"/>
      <c r="AA71" s="331"/>
      <c r="AB71" s="331"/>
      <c r="AC71" s="331"/>
      <c r="AD71" s="331"/>
      <c r="AE71" s="331"/>
      <c r="AF71" s="331"/>
      <c r="AG71" s="331"/>
      <c r="AH71" s="331"/>
      <c r="AI71" s="331"/>
      <c r="AJ71" s="331"/>
      <c r="AK71" s="331"/>
      <c r="AL71" s="331"/>
      <c r="AM71" s="331"/>
      <c r="AN71" s="331"/>
      <c r="AO71" s="331"/>
      <c r="AP71" s="331"/>
    </row>
    <row r="72" spans="2:42" x14ac:dyDescent="0.45">
      <c r="B72" s="19" t="s">
        <v>160</v>
      </c>
      <c r="C72" s="33">
        <f t="shared" si="7"/>
        <v>-2.1884323758499717</v>
      </c>
      <c r="D72" s="33">
        <f t="shared" si="7"/>
        <v>-2.0813089668782565</v>
      </c>
      <c r="E72" s="33">
        <f t="shared" si="7"/>
        <v>0</v>
      </c>
      <c r="F72" s="33">
        <f t="shared" si="7"/>
        <v>0</v>
      </c>
      <c r="G72" s="33">
        <f t="shared" si="7"/>
        <v>-3.2945556908727487</v>
      </c>
      <c r="H72" s="33">
        <f t="shared" si="7"/>
        <v>0</v>
      </c>
      <c r="I72" s="159">
        <f t="shared" si="7"/>
        <v>0</v>
      </c>
      <c r="J72" s="149"/>
      <c r="K72" s="150"/>
      <c r="L72" s="155" t="s">
        <v>175</v>
      </c>
      <c r="M72" s="150"/>
      <c r="N72" s="151"/>
      <c r="O72" s="331"/>
      <c r="P72" s="331"/>
      <c r="Q72" s="331"/>
      <c r="R72" s="331"/>
      <c r="S72" s="331"/>
      <c r="T72" s="331"/>
      <c r="U72" s="331"/>
      <c r="V72" s="331"/>
      <c r="W72" s="331"/>
      <c r="X72" s="331"/>
      <c r="Y72" s="331"/>
      <c r="Z72" s="331"/>
      <c r="AA72" s="331"/>
      <c r="AB72" s="331"/>
      <c r="AC72" s="331"/>
      <c r="AD72" s="331"/>
      <c r="AE72" s="331"/>
      <c r="AF72" s="331"/>
      <c r="AG72" s="331"/>
      <c r="AH72" s="331"/>
      <c r="AI72" s="331"/>
      <c r="AJ72" s="331"/>
      <c r="AK72" s="331"/>
      <c r="AL72" s="331"/>
      <c r="AM72" s="331"/>
      <c r="AN72" s="331"/>
      <c r="AO72" s="331"/>
      <c r="AP72" s="331"/>
    </row>
    <row r="73" spans="2:42" x14ac:dyDescent="0.45">
      <c r="B73" s="19" t="s">
        <v>161</v>
      </c>
      <c r="C73" s="33">
        <f t="shared" si="7"/>
        <v>-2.4557782142944764</v>
      </c>
      <c r="D73" s="33">
        <f t="shared" si="7"/>
        <v>-2.3415156494230107</v>
      </c>
      <c r="E73" s="33">
        <f t="shared" si="7"/>
        <v>0</v>
      </c>
      <c r="F73" s="33">
        <f t="shared" si="7"/>
        <v>0</v>
      </c>
      <c r="G73" s="33">
        <f t="shared" si="7"/>
        <v>-3.1380951501978283</v>
      </c>
      <c r="H73" s="33">
        <f t="shared" si="7"/>
        <v>0</v>
      </c>
      <c r="I73" s="159">
        <f t="shared" si="7"/>
        <v>0</v>
      </c>
      <c r="J73" s="149"/>
      <c r="K73" s="150"/>
      <c r="L73" s="150"/>
      <c r="M73" s="150"/>
      <c r="N73" s="151"/>
      <c r="O73" s="331"/>
      <c r="P73" s="331"/>
      <c r="Q73" s="331"/>
      <c r="R73" s="331"/>
      <c r="S73" s="331"/>
      <c r="T73" s="331"/>
      <c r="U73" s="331"/>
      <c r="V73" s="331"/>
      <c r="W73" s="331"/>
      <c r="X73" s="331"/>
      <c r="Y73" s="331"/>
      <c r="Z73" s="331"/>
      <c r="AA73" s="331"/>
      <c r="AB73" s="331"/>
      <c r="AC73" s="331"/>
      <c r="AD73" s="331"/>
      <c r="AE73" s="331"/>
      <c r="AF73" s="331"/>
      <c r="AG73" s="331"/>
      <c r="AH73" s="331"/>
      <c r="AI73" s="331"/>
      <c r="AJ73" s="331"/>
      <c r="AK73" s="331"/>
      <c r="AL73" s="331"/>
      <c r="AM73" s="331"/>
      <c r="AN73" s="331"/>
      <c r="AO73" s="331"/>
      <c r="AP73" s="331"/>
    </row>
    <row r="74" spans="2:42" x14ac:dyDescent="0.45">
      <c r="B74" s="19" t="s">
        <v>162</v>
      </c>
      <c r="C74" s="33">
        <f t="shared" si="7"/>
        <v>-1.6934733579395427</v>
      </c>
      <c r="D74" s="33">
        <f t="shared" si="7"/>
        <v>-1.2574015742549176</v>
      </c>
      <c r="E74" s="33">
        <f t="shared" si="7"/>
        <v>0</v>
      </c>
      <c r="F74" s="33">
        <f t="shared" si="7"/>
        <v>0</v>
      </c>
      <c r="G74" s="33">
        <f t="shared" si="7"/>
        <v>-1.124497892207392</v>
      </c>
      <c r="H74" s="33">
        <f t="shared" si="7"/>
        <v>0</v>
      </c>
      <c r="I74" s="159">
        <f t="shared" si="7"/>
        <v>0</v>
      </c>
      <c r="J74" s="152"/>
      <c r="K74" s="153"/>
      <c r="L74" s="153"/>
      <c r="M74" s="153"/>
      <c r="N74" s="154"/>
      <c r="O74" s="331"/>
      <c r="P74" s="331"/>
      <c r="Q74" s="331"/>
      <c r="R74" s="331"/>
      <c r="S74" s="331"/>
      <c r="T74" s="331"/>
      <c r="U74" s="331"/>
      <c r="V74" s="331"/>
      <c r="W74" s="331"/>
      <c r="X74" s="331"/>
      <c r="Y74" s="331"/>
      <c r="Z74" s="331"/>
      <c r="AA74" s="331"/>
      <c r="AB74" s="331"/>
      <c r="AC74" s="331"/>
      <c r="AD74" s="331"/>
      <c r="AE74" s="331"/>
      <c r="AF74" s="331"/>
      <c r="AG74" s="331"/>
      <c r="AH74" s="331"/>
      <c r="AI74" s="331"/>
      <c r="AJ74" s="331"/>
      <c r="AK74" s="331"/>
      <c r="AL74" s="331"/>
      <c r="AM74" s="331"/>
      <c r="AN74" s="331"/>
      <c r="AO74" s="331"/>
      <c r="AP74" s="331"/>
    </row>
    <row r="77" spans="2:42" ht="18" x14ac:dyDescent="0.55000000000000004">
      <c r="B77" s="22"/>
      <c r="C77" s="331"/>
      <c r="D77" s="331"/>
      <c r="E77" s="331"/>
      <c r="F77" s="331"/>
      <c r="G77" s="331"/>
      <c r="H77" s="331"/>
      <c r="I77" s="331"/>
      <c r="J77" s="331"/>
      <c r="K77" s="331"/>
      <c r="L77" s="331"/>
      <c r="M77" s="331"/>
      <c r="N77" s="331"/>
      <c r="O77" s="331"/>
      <c r="P77" s="22" t="s">
        <v>476</v>
      </c>
      <c r="Q77" s="331"/>
      <c r="R77" s="331"/>
      <c r="S77" s="331"/>
      <c r="T77" s="331"/>
      <c r="U77" s="331"/>
      <c r="V77" s="331"/>
      <c r="W77" s="331"/>
      <c r="X77" s="331"/>
      <c r="Y77" s="331"/>
      <c r="Z77" s="331"/>
      <c r="AA77" s="331"/>
      <c r="AB77" s="331"/>
      <c r="AC77" s="331"/>
      <c r="AD77" s="22" t="s">
        <v>477</v>
      </c>
      <c r="AE77" s="331"/>
      <c r="AF77" s="331"/>
      <c r="AG77" s="331"/>
      <c r="AH77" s="331"/>
      <c r="AI77" s="331"/>
      <c r="AJ77" s="331"/>
      <c r="AK77" s="331"/>
      <c r="AL77" s="331"/>
      <c r="AM77" s="331"/>
      <c r="AN77" s="331"/>
      <c r="AO77" s="331"/>
      <c r="AP77" s="331"/>
    </row>
    <row r="79" spans="2:42" x14ac:dyDescent="0.45">
      <c r="B79" s="331"/>
      <c r="C79" s="365"/>
      <c r="D79" s="365"/>
      <c r="E79" s="365"/>
      <c r="F79" s="365"/>
      <c r="G79" s="365"/>
      <c r="H79" s="365"/>
      <c r="I79" s="365"/>
      <c r="J79" s="365"/>
      <c r="K79" s="365"/>
      <c r="L79" s="365"/>
      <c r="M79" s="365"/>
      <c r="N79" s="365"/>
      <c r="O79" s="331"/>
      <c r="P79" s="331"/>
      <c r="Q79" s="365" t="s">
        <v>474</v>
      </c>
      <c r="R79" s="365"/>
      <c r="S79" s="365"/>
      <c r="T79" s="365"/>
      <c r="U79" s="365"/>
      <c r="V79" s="365"/>
      <c r="W79" s="365"/>
      <c r="X79" s="365"/>
      <c r="Y79" s="365"/>
      <c r="Z79" s="365"/>
      <c r="AA79" s="365"/>
      <c r="AB79" s="365"/>
      <c r="AC79" s="331"/>
      <c r="AD79" s="331"/>
      <c r="AE79" s="365" t="s">
        <v>474</v>
      </c>
      <c r="AF79" s="365"/>
      <c r="AG79" s="365"/>
      <c r="AH79" s="365"/>
      <c r="AI79" s="365"/>
      <c r="AJ79" s="365"/>
      <c r="AK79" s="365"/>
      <c r="AL79" s="365"/>
      <c r="AM79" s="365"/>
      <c r="AN79" s="365"/>
      <c r="AO79" s="365"/>
      <c r="AP79" s="365"/>
    </row>
    <row r="80" spans="2:42" x14ac:dyDescent="0.45">
      <c r="B80" s="43"/>
      <c r="C80" s="44"/>
      <c r="D80" s="45"/>
      <c r="E80" s="45"/>
      <c r="F80" s="45"/>
      <c r="G80" s="45"/>
      <c r="H80" s="45"/>
      <c r="I80" s="46"/>
      <c r="J80" s="45"/>
      <c r="K80" s="45"/>
      <c r="L80" s="45"/>
      <c r="M80" s="45"/>
      <c r="N80" s="45"/>
      <c r="O80" s="331"/>
      <c r="P80" s="43" t="s">
        <v>475</v>
      </c>
      <c r="Q80" s="44" t="s">
        <v>151</v>
      </c>
      <c r="R80" s="45" t="s">
        <v>164</v>
      </c>
      <c r="S80" s="45" t="s">
        <v>165</v>
      </c>
      <c r="T80" s="45" t="s">
        <v>166</v>
      </c>
      <c r="U80" s="45" t="s">
        <v>167</v>
      </c>
      <c r="V80" s="45" t="s">
        <v>168</v>
      </c>
      <c r="W80" s="46" t="s">
        <v>169</v>
      </c>
      <c r="X80" s="45" t="s">
        <v>170</v>
      </c>
      <c r="Y80" s="45" t="s">
        <v>171</v>
      </c>
      <c r="Z80" s="45" t="s">
        <v>172</v>
      </c>
      <c r="AA80" s="45" t="s">
        <v>173</v>
      </c>
      <c r="AB80" s="45" t="s">
        <v>174</v>
      </c>
      <c r="AC80" s="331"/>
      <c r="AD80" s="43" t="s">
        <v>475</v>
      </c>
      <c r="AE80" s="44" t="s">
        <v>151</v>
      </c>
      <c r="AF80" s="45" t="s">
        <v>164</v>
      </c>
      <c r="AG80" s="45" t="s">
        <v>165</v>
      </c>
      <c r="AH80" s="45" t="s">
        <v>166</v>
      </c>
      <c r="AI80" s="45" t="s">
        <v>167</v>
      </c>
      <c r="AJ80" s="45" t="s">
        <v>168</v>
      </c>
      <c r="AK80" s="46" t="s">
        <v>169</v>
      </c>
      <c r="AL80" s="45" t="s">
        <v>170</v>
      </c>
      <c r="AM80" s="45" t="s">
        <v>171</v>
      </c>
      <c r="AN80" s="45" t="s">
        <v>172</v>
      </c>
      <c r="AO80" s="45" t="s">
        <v>173</v>
      </c>
      <c r="AP80" s="45" t="s">
        <v>174</v>
      </c>
    </row>
    <row r="81" spans="2:42" x14ac:dyDescent="0.45">
      <c r="B81" s="19"/>
      <c r="C81" s="34"/>
      <c r="D81" s="34"/>
      <c r="E81" s="34"/>
      <c r="F81" s="34"/>
      <c r="G81" s="34"/>
      <c r="H81" s="34"/>
      <c r="I81" s="161"/>
      <c r="J81" s="34"/>
      <c r="K81" s="34"/>
      <c r="L81" s="34"/>
      <c r="M81" s="34"/>
      <c r="N81" s="34"/>
      <c r="O81" s="331"/>
      <c r="P81" s="19" t="s">
        <v>151</v>
      </c>
      <c r="Q81" s="34">
        <f t="shared" ref="Q81:AB87" si="8">IF(C12&gt;0,C63*Q35/(C12),0)</f>
        <v>1.8132048350053689E-2</v>
      </c>
      <c r="R81" s="34">
        <f t="shared" si="8"/>
        <v>7.4939501472160233E-2</v>
      </c>
      <c r="S81" s="34">
        <f t="shared" si="8"/>
        <v>0</v>
      </c>
      <c r="T81" s="34">
        <f t="shared" si="8"/>
        <v>0</v>
      </c>
      <c r="U81" s="34">
        <f t="shared" si="8"/>
        <v>0.25178502947444664</v>
      </c>
      <c r="V81" s="34">
        <f t="shared" si="8"/>
        <v>0</v>
      </c>
      <c r="W81" s="161">
        <f t="shared" si="8"/>
        <v>0</v>
      </c>
      <c r="X81" s="34">
        <f t="shared" si="8"/>
        <v>0</v>
      </c>
      <c r="Y81" s="34">
        <f t="shared" si="8"/>
        <v>0</v>
      </c>
      <c r="Z81" s="34">
        <f t="shared" si="8"/>
        <v>0</v>
      </c>
      <c r="AA81" s="34">
        <f t="shared" si="8"/>
        <v>0</v>
      </c>
      <c r="AB81" s="34">
        <f t="shared" si="8"/>
        <v>0</v>
      </c>
      <c r="AC81" s="331"/>
      <c r="AD81" s="19" t="s">
        <v>151</v>
      </c>
      <c r="AE81" s="34">
        <f t="shared" ref="AE81:AP87" si="9">IF(C12&gt;0,C63*AE35/(C12),0)</f>
        <v>1.8573285657713198E-2</v>
      </c>
      <c r="AF81" s="34">
        <f t="shared" si="9"/>
        <v>7.2266466350759034E-2</v>
      </c>
      <c r="AG81" s="34">
        <f t="shared" si="9"/>
        <v>0</v>
      </c>
      <c r="AH81" s="34">
        <f t="shared" si="9"/>
        <v>0</v>
      </c>
      <c r="AI81" s="34">
        <f t="shared" si="9"/>
        <v>0.31443096659571562</v>
      </c>
      <c r="AJ81" s="34">
        <f t="shared" si="9"/>
        <v>0</v>
      </c>
      <c r="AK81" s="161">
        <f t="shared" si="9"/>
        <v>0</v>
      </c>
      <c r="AL81" s="34">
        <f t="shared" si="9"/>
        <v>0</v>
      </c>
      <c r="AM81" s="34">
        <f t="shared" si="9"/>
        <v>0</v>
      </c>
      <c r="AN81" s="34">
        <f t="shared" si="9"/>
        <v>0</v>
      </c>
      <c r="AO81" s="34">
        <f t="shared" si="9"/>
        <v>0</v>
      </c>
      <c r="AP81" s="34">
        <f t="shared" si="9"/>
        <v>0</v>
      </c>
    </row>
    <row r="82" spans="2:42" x14ac:dyDescent="0.45">
      <c r="B82" s="19"/>
      <c r="C82" s="34"/>
      <c r="D82" s="34"/>
      <c r="E82" s="34"/>
      <c r="F82" s="34"/>
      <c r="G82" s="34"/>
      <c r="H82" s="34"/>
      <c r="I82" s="161"/>
      <c r="J82" s="34"/>
      <c r="K82" s="34"/>
      <c r="L82" s="34"/>
      <c r="M82" s="34"/>
      <c r="N82" s="34"/>
      <c r="O82" s="331"/>
      <c r="P82" s="19" t="s">
        <v>152</v>
      </c>
      <c r="Q82" s="34">
        <f t="shared" si="8"/>
        <v>0.10861272472193097</v>
      </c>
      <c r="R82" s="34">
        <f t="shared" si="8"/>
        <v>4.851046258416692E-2</v>
      </c>
      <c r="S82" s="34">
        <f t="shared" si="8"/>
        <v>0</v>
      </c>
      <c r="T82" s="34">
        <f t="shared" si="8"/>
        <v>0</v>
      </c>
      <c r="U82" s="34">
        <f t="shared" si="8"/>
        <v>0.17879426597691256</v>
      </c>
      <c r="V82" s="34">
        <f t="shared" si="8"/>
        <v>0</v>
      </c>
      <c r="W82" s="161">
        <f t="shared" si="8"/>
        <v>0</v>
      </c>
      <c r="X82" s="34">
        <f t="shared" si="8"/>
        <v>0</v>
      </c>
      <c r="Y82" s="34">
        <f t="shared" si="8"/>
        <v>0</v>
      </c>
      <c r="Z82" s="34">
        <f t="shared" si="8"/>
        <v>0</v>
      </c>
      <c r="AA82" s="34">
        <f t="shared" si="8"/>
        <v>0</v>
      </c>
      <c r="AB82" s="34">
        <f t="shared" si="8"/>
        <v>0</v>
      </c>
      <c r="AC82" s="331"/>
      <c r="AD82" s="19" t="s">
        <v>152</v>
      </c>
      <c r="AE82" s="34">
        <f t="shared" si="9"/>
        <v>0.10068003753638043</v>
      </c>
      <c r="AF82" s="34">
        <f t="shared" si="9"/>
        <v>4.5184551510738531E-2</v>
      </c>
      <c r="AG82" s="34">
        <f t="shared" si="9"/>
        <v>0</v>
      </c>
      <c r="AH82" s="34">
        <f t="shared" si="9"/>
        <v>0</v>
      </c>
      <c r="AI82" s="34">
        <f t="shared" si="9"/>
        <v>0.2288925451166697</v>
      </c>
      <c r="AJ82" s="34">
        <f t="shared" si="9"/>
        <v>0</v>
      </c>
      <c r="AK82" s="161">
        <f t="shared" si="9"/>
        <v>0</v>
      </c>
      <c r="AL82" s="34">
        <f t="shared" si="9"/>
        <v>0</v>
      </c>
      <c r="AM82" s="34">
        <f t="shared" si="9"/>
        <v>0</v>
      </c>
      <c r="AN82" s="34">
        <f t="shared" si="9"/>
        <v>0</v>
      </c>
      <c r="AO82" s="34">
        <f t="shared" si="9"/>
        <v>0</v>
      </c>
      <c r="AP82" s="34">
        <f t="shared" si="9"/>
        <v>0</v>
      </c>
    </row>
    <row r="83" spans="2:42" x14ac:dyDescent="0.45">
      <c r="B83" s="19"/>
      <c r="C83" s="34"/>
      <c r="D83" s="34"/>
      <c r="E83" s="34"/>
      <c r="F83" s="34"/>
      <c r="G83" s="34"/>
      <c r="H83" s="34"/>
      <c r="I83" s="161"/>
      <c r="J83" s="34"/>
      <c r="K83" s="34"/>
      <c r="L83" s="34"/>
      <c r="M83" s="34"/>
      <c r="N83" s="34"/>
      <c r="O83" s="331"/>
      <c r="P83" s="19" t="s">
        <v>153</v>
      </c>
      <c r="Q83" s="34">
        <f t="shared" si="8"/>
        <v>6.1220823966262411E-2</v>
      </c>
      <c r="R83" s="34">
        <f t="shared" si="8"/>
        <v>0.2227097056273892</v>
      </c>
      <c r="S83" s="34">
        <f t="shared" si="8"/>
        <v>0</v>
      </c>
      <c r="T83" s="34">
        <f t="shared" si="8"/>
        <v>0</v>
      </c>
      <c r="U83" s="34">
        <f t="shared" si="8"/>
        <v>0.45074002231246196</v>
      </c>
      <c r="V83" s="34">
        <f t="shared" si="8"/>
        <v>0</v>
      </c>
      <c r="W83" s="161">
        <f t="shared" si="8"/>
        <v>0</v>
      </c>
      <c r="X83" s="34">
        <f t="shared" si="8"/>
        <v>0</v>
      </c>
      <c r="Y83" s="34">
        <f t="shared" si="8"/>
        <v>0</v>
      </c>
      <c r="Z83" s="34">
        <f t="shared" si="8"/>
        <v>0</v>
      </c>
      <c r="AA83" s="34">
        <f t="shared" si="8"/>
        <v>0</v>
      </c>
      <c r="AB83" s="34">
        <f t="shared" si="8"/>
        <v>0</v>
      </c>
      <c r="AC83" s="331"/>
      <c r="AD83" s="19" t="s">
        <v>153</v>
      </c>
      <c r="AE83" s="34">
        <f t="shared" si="9"/>
        <v>3.9514104004012417E-2</v>
      </c>
      <c r="AF83" s="34">
        <f t="shared" si="9"/>
        <v>0.18871017115337169</v>
      </c>
      <c r="AG83" s="34">
        <f t="shared" si="9"/>
        <v>0</v>
      </c>
      <c r="AH83" s="34">
        <f t="shared" si="9"/>
        <v>0</v>
      </c>
      <c r="AI83" s="34">
        <f t="shared" si="9"/>
        <v>0.48078534983547994</v>
      </c>
      <c r="AJ83" s="34">
        <f t="shared" si="9"/>
        <v>0</v>
      </c>
      <c r="AK83" s="161">
        <f t="shared" si="9"/>
        <v>0</v>
      </c>
      <c r="AL83" s="34">
        <f t="shared" si="9"/>
        <v>0</v>
      </c>
      <c r="AM83" s="34">
        <f t="shared" si="9"/>
        <v>0</v>
      </c>
      <c r="AN83" s="34">
        <f t="shared" si="9"/>
        <v>0</v>
      </c>
      <c r="AO83" s="34">
        <f t="shared" si="9"/>
        <v>0</v>
      </c>
      <c r="AP83" s="34">
        <f t="shared" si="9"/>
        <v>0</v>
      </c>
    </row>
    <row r="84" spans="2:42" x14ac:dyDescent="0.45">
      <c r="B84" s="19"/>
      <c r="C84" s="34"/>
      <c r="D84" s="34"/>
      <c r="E84" s="34"/>
      <c r="F84" s="34"/>
      <c r="G84" s="34"/>
      <c r="H84" s="34"/>
      <c r="I84" s="161"/>
      <c r="J84" s="34"/>
      <c r="K84" s="34"/>
      <c r="L84" s="34"/>
      <c r="M84" s="34"/>
      <c r="N84" s="34"/>
      <c r="O84" s="331"/>
      <c r="P84" s="19" t="s">
        <v>154</v>
      </c>
      <c r="Q84" s="34">
        <f t="shared" si="8"/>
        <v>0.10324308205393035</v>
      </c>
      <c r="R84" s="34">
        <f t="shared" si="8"/>
        <v>7.7414731597594252E-2</v>
      </c>
      <c r="S84" s="34">
        <f t="shared" si="8"/>
        <v>0</v>
      </c>
      <c r="T84" s="34">
        <f t="shared" si="8"/>
        <v>0</v>
      </c>
      <c r="U84" s="34">
        <f t="shared" si="8"/>
        <v>0.31472929927222476</v>
      </c>
      <c r="V84" s="34">
        <f t="shared" si="8"/>
        <v>0</v>
      </c>
      <c r="W84" s="161">
        <f t="shared" si="8"/>
        <v>0</v>
      </c>
      <c r="X84" s="34">
        <f t="shared" si="8"/>
        <v>0</v>
      </c>
      <c r="Y84" s="34">
        <f t="shared" si="8"/>
        <v>0</v>
      </c>
      <c r="Z84" s="34">
        <f t="shared" si="8"/>
        <v>0</v>
      </c>
      <c r="AA84" s="34">
        <f t="shared" si="8"/>
        <v>0</v>
      </c>
      <c r="AB84" s="34">
        <f t="shared" si="8"/>
        <v>0</v>
      </c>
      <c r="AC84" s="331"/>
      <c r="AD84" s="19" t="s">
        <v>154</v>
      </c>
      <c r="AE84" s="34">
        <f t="shared" si="9"/>
        <v>0.10118585562362697</v>
      </c>
      <c r="AF84" s="34">
        <f t="shared" si="9"/>
        <v>7.5240498161909683E-2</v>
      </c>
      <c r="AG84" s="34">
        <f t="shared" si="9"/>
        <v>0</v>
      </c>
      <c r="AH84" s="34">
        <f t="shared" si="9"/>
        <v>0</v>
      </c>
      <c r="AI84" s="34">
        <f t="shared" si="9"/>
        <v>0.36587366902713958</v>
      </c>
      <c r="AJ84" s="34">
        <f t="shared" si="9"/>
        <v>0</v>
      </c>
      <c r="AK84" s="161">
        <f t="shared" si="9"/>
        <v>0</v>
      </c>
      <c r="AL84" s="34">
        <f t="shared" si="9"/>
        <v>0</v>
      </c>
      <c r="AM84" s="34">
        <f t="shared" si="9"/>
        <v>0</v>
      </c>
      <c r="AN84" s="34">
        <f t="shared" si="9"/>
        <v>0</v>
      </c>
      <c r="AO84" s="34">
        <f t="shared" si="9"/>
        <v>0</v>
      </c>
      <c r="AP84" s="34">
        <f t="shared" si="9"/>
        <v>0</v>
      </c>
    </row>
    <row r="85" spans="2:42" x14ac:dyDescent="0.45">
      <c r="B85" s="19"/>
      <c r="C85" s="34"/>
      <c r="D85" s="34"/>
      <c r="E85" s="34"/>
      <c r="F85" s="34"/>
      <c r="G85" s="34"/>
      <c r="H85" s="34"/>
      <c r="I85" s="161"/>
      <c r="J85" s="34"/>
      <c r="K85" s="34"/>
      <c r="L85" s="34"/>
      <c r="M85" s="34"/>
      <c r="N85" s="34"/>
      <c r="O85" s="331"/>
      <c r="P85" s="19" t="s">
        <v>155</v>
      </c>
      <c r="Q85" s="34">
        <f t="shared" si="8"/>
        <v>0.23392654819543726</v>
      </c>
      <c r="R85" s="34">
        <f t="shared" si="8"/>
        <v>0.17487813494768592</v>
      </c>
      <c r="S85" s="34">
        <f t="shared" si="8"/>
        <v>0</v>
      </c>
      <c r="T85" s="34">
        <f t="shared" si="8"/>
        <v>0</v>
      </c>
      <c r="U85" s="34">
        <f t="shared" si="8"/>
        <v>1.2831446953327571E-2</v>
      </c>
      <c r="V85" s="34">
        <f t="shared" si="8"/>
        <v>0</v>
      </c>
      <c r="W85" s="161">
        <f t="shared" si="8"/>
        <v>0</v>
      </c>
      <c r="X85" s="34">
        <f t="shared" si="8"/>
        <v>0</v>
      </c>
      <c r="Y85" s="34">
        <f t="shared" si="8"/>
        <v>0</v>
      </c>
      <c r="Z85" s="34">
        <f t="shared" si="8"/>
        <v>0</v>
      </c>
      <c r="AA85" s="34">
        <f t="shared" si="8"/>
        <v>0</v>
      </c>
      <c r="AB85" s="34">
        <f t="shared" si="8"/>
        <v>0</v>
      </c>
      <c r="AC85" s="331"/>
      <c r="AD85" s="19" t="s">
        <v>155</v>
      </c>
      <c r="AE85" s="34">
        <f t="shared" si="9"/>
        <v>0.35042092126816604</v>
      </c>
      <c r="AF85" s="34">
        <f t="shared" si="9"/>
        <v>0.25882992970085827</v>
      </c>
      <c r="AG85" s="34">
        <f t="shared" si="9"/>
        <v>0</v>
      </c>
      <c r="AH85" s="34">
        <f t="shared" si="9"/>
        <v>0</v>
      </c>
      <c r="AI85" s="34">
        <f t="shared" si="9"/>
        <v>2.7189441335152761E-2</v>
      </c>
      <c r="AJ85" s="34">
        <f t="shared" si="9"/>
        <v>0</v>
      </c>
      <c r="AK85" s="161">
        <f t="shared" si="9"/>
        <v>0</v>
      </c>
      <c r="AL85" s="34">
        <f t="shared" si="9"/>
        <v>0</v>
      </c>
      <c r="AM85" s="34">
        <f t="shared" si="9"/>
        <v>0</v>
      </c>
      <c r="AN85" s="34">
        <f t="shared" si="9"/>
        <v>0</v>
      </c>
      <c r="AO85" s="34">
        <f t="shared" si="9"/>
        <v>0</v>
      </c>
      <c r="AP85" s="34">
        <f t="shared" si="9"/>
        <v>0</v>
      </c>
    </row>
    <row r="86" spans="2:42" x14ac:dyDescent="0.45">
      <c r="B86" s="19"/>
      <c r="C86" s="34"/>
      <c r="D86" s="34"/>
      <c r="E86" s="34"/>
      <c r="F86" s="34"/>
      <c r="G86" s="34"/>
      <c r="H86" s="34"/>
      <c r="I86" s="161"/>
      <c r="J86" s="34"/>
      <c r="K86" s="34"/>
      <c r="L86" s="34"/>
      <c r="M86" s="34"/>
      <c r="N86" s="34"/>
      <c r="O86" s="331"/>
      <c r="P86" s="19" t="s">
        <v>156</v>
      </c>
      <c r="Q86" s="34">
        <f t="shared" si="8"/>
        <v>0.27698991312691607</v>
      </c>
      <c r="R86" s="34">
        <f t="shared" si="8"/>
        <v>0.15086357739004244</v>
      </c>
      <c r="S86" s="34">
        <f t="shared" si="8"/>
        <v>0</v>
      </c>
      <c r="T86" s="34">
        <f t="shared" si="8"/>
        <v>0</v>
      </c>
      <c r="U86" s="34">
        <f t="shared" si="8"/>
        <v>7.5657532575184233E-2</v>
      </c>
      <c r="V86" s="34">
        <f t="shared" si="8"/>
        <v>0</v>
      </c>
      <c r="W86" s="161">
        <f t="shared" si="8"/>
        <v>0</v>
      </c>
      <c r="X86" s="34">
        <f t="shared" si="8"/>
        <v>0</v>
      </c>
      <c r="Y86" s="34">
        <f t="shared" si="8"/>
        <v>0</v>
      </c>
      <c r="Z86" s="34">
        <f t="shared" si="8"/>
        <v>0</v>
      </c>
      <c r="AA86" s="34">
        <f t="shared" si="8"/>
        <v>0</v>
      </c>
      <c r="AB86" s="34">
        <f t="shared" si="8"/>
        <v>0</v>
      </c>
      <c r="AC86" s="331"/>
      <c r="AD86" s="19" t="s">
        <v>156</v>
      </c>
      <c r="AE86" s="34">
        <f t="shared" si="9"/>
        <v>0.28059887741997741</v>
      </c>
      <c r="AF86" s="34">
        <f t="shared" si="9"/>
        <v>0.1622109893976065</v>
      </c>
      <c r="AG86" s="34">
        <f t="shared" si="9"/>
        <v>0</v>
      </c>
      <c r="AH86" s="34">
        <f t="shared" si="9"/>
        <v>0</v>
      </c>
      <c r="AI86" s="34">
        <f t="shared" si="9"/>
        <v>7.8838883978502972E-2</v>
      </c>
      <c r="AJ86" s="34">
        <f t="shared" si="9"/>
        <v>0</v>
      </c>
      <c r="AK86" s="161">
        <f t="shared" si="9"/>
        <v>0</v>
      </c>
      <c r="AL86" s="34">
        <f t="shared" si="9"/>
        <v>0</v>
      </c>
      <c r="AM86" s="34">
        <f t="shared" si="9"/>
        <v>0</v>
      </c>
      <c r="AN86" s="34">
        <f t="shared" si="9"/>
        <v>0</v>
      </c>
      <c r="AO86" s="34">
        <f t="shared" si="9"/>
        <v>0</v>
      </c>
      <c r="AP86" s="34">
        <f t="shared" si="9"/>
        <v>0</v>
      </c>
    </row>
    <row r="87" spans="2:42" x14ac:dyDescent="0.45">
      <c r="B87" s="19"/>
      <c r="C87" s="157"/>
      <c r="D87" s="157"/>
      <c r="E87" s="157"/>
      <c r="F87" s="157"/>
      <c r="G87" s="157"/>
      <c r="H87" s="157"/>
      <c r="I87" s="162"/>
      <c r="J87" s="157"/>
      <c r="K87" s="157"/>
      <c r="L87" s="157"/>
      <c r="M87" s="157"/>
      <c r="N87" s="157"/>
      <c r="O87" s="331"/>
      <c r="P87" s="44" t="s">
        <v>157</v>
      </c>
      <c r="Q87" s="157">
        <f t="shared" si="8"/>
        <v>0.18757812684426739</v>
      </c>
      <c r="R87" s="157">
        <f t="shared" si="8"/>
        <v>0.14543487743498021</v>
      </c>
      <c r="S87" s="157">
        <f t="shared" si="8"/>
        <v>0</v>
      </c>
      <c r="T87" s="157">
        <f t="shared" si="8"/>
        <v>0</v>
      </c>
      <c r="U87" s="157">
        <f t="shared" si="8"/>
        <v>0.1466734644386696</v>
      </c>
      <c r="V87" s="157">
        <f t="shared" si="8"/>
        <v>0</v>
      </c>
      <c r="W87" s="162">
        <f t="shared" si="8"/>
        <v>0</v>
      </c>
      <c r="X87" s="157">
        <f t="shared" si="8"/>
        <v>0</v>
      </c>
      <c r="Y87" s="157">
        <f t="shared" si="8"/>
        <v>0</v>
      </c>
      <c r="Z87" s="157">
        <f t="shared" si="8"/>
        <v>0</v>
      </c>
      <c r="AA87" s="157">
        <f t="shared" si="8"/>
        <v>0</v>
      </c>
      <c r="AB87" s="157">
        <f t="shared" si="8"/>
        <v>0</v>
      </c>
      <c r="AC87" s="331"/>
      <c r="AD87" s="44" t="s">
        <v>157</v>
      </c>
      <c r="AE87" s="157">
        <f t="shared" si="9"/>
        <v>0.19777569054188837</v>
      </c>
      <c r="AF87" s="157">
        <f t="shared" si="9"/>
        <v>0.14889176966723441</v>
      </c>
      <c r="AG87" s="157">
        <f t="shared" si="9"/>
        <v>0</v>
      </c>
      <c r="AH87" s="157">
        <f t="shared" si="9"/>
        <v>0</v>
      </c>
      <c r="AI87" s="157">
        <f t="shared" si="9"/>
        <v>0.17561605367888181</v>
      </c>
      <c r="AJ87" s="157">
        <f t="shared" si="9"/>
        <v>0</v>
      </c>
      <c r="AK87" s="162">
        <f t="shared" si="9"/>
        <v>0</v>
      </c>
      <c r="AL87" s="157">
        <f t="shared" si="9"/>
        <v>0</v>
      </c>
      <c r="AM87" s="157">
        <f t="shared" si="9"/>
        <v>0</v>
      </c>
      <c r="AN87" s="157">
        <f t="shared" si="9"/>
        <v>0</v>
      </c>
      <c r="AO87" s="157">
        <f t="shared" si="9"/>
        <v>0</v>
      </c>
      <c r="AP87" s="157">
        <f t="shared" si="9"/>
        <v>0</v>
      </c>
    </row>
    <row r="88" spans="2:42" x14ac:dyDescent="0.45">
      <c r="B88" s="19"/>
      <c r="C88" s="34"/>
      <c r="D88" s="34"/>
      <c r="E88" s="34"/>
      <c r="F88" s="34"/>
      <c r="G88" s="34"/>
      <c r="H88" s="34"/>
      <c r="I88" s="161"/>
      <c r="J88" s="146"/>
      <c r="K88" s="147"/>
      <c r="L88" s="147"/>
      <c r="M88" s="147"/>
      <c r="N88" s="148"/>
      <c r="O88" s="331"/>
      <c r="P88" s="19" t="s">
        <v>158</v>
      </c>
      <c r="Q88" s="34">
        <f t="shared" ref="Q88:W92" si="10">IF(C19&gt;0,C70*Q42/(C19),0)</f>
        <v>0.21510049777937501</v>
      </c>
      <c r="R88" s="34">
        <f t="shared" si="10"/>
        <v>8.6609465727629509E-2</v>
      </c>
      <c r="S88" s="34">
        <f t="shared" si="10"/>
        <v>0</v>
      </c>
      <c r="T88" s="34">
        <f t="shared" si="10"/>
        <v>0</v>
      </c>
      <c r="U88" s="34">
        <f t="shared" si="10"/>
        <v>0</v>
      </c>
      <c r="V88" s="34">
        <f t="shared" si="10"/>
        <v>0</v>
      </c>
      <c r="W88" s="161">
        <f t="shared" si="10"/>
        <v>0</v>
      </c>
      <c r="X88" s="146"/>
      <c r="Y88" s="147"/>
      <c r="Z88" s="147"/>
      <c r="AA88" s="147"/>
      <c r="AB88" s="148"/>
      <c r="AC88" s="331"/>
      <c r="AD88" s="19" t="s">
        <v>158</v>
      </c>
      <c r="AE88" s="34">
        <f t="shared" ref="AE88:AK92" si="11">IF(C19&gt;0,C70*AE42/(C19),0)</f>
        <v>0.36218030101258131</v>
      </c>
      <c r="AF88" s="34">
        <f t="shared" si="11"/>
        <v>0.2483649150179639</v>
      </c>
      <c r="AG88" s="34">
        <f t="shared" si="11"/>
        <v>0</v>
      </c>
      <c r="AH88" s="34">
        <f t="shared" si="11"/>
        <v>0</v>
      </c>
      <c r="AI88" s="34">
        <f t="shared" si="11"/>
        <v>2.3549924926757823E-2</v>
      </c>
      <c r="AJ88" s="34">
        <f t="shared" si="11"/>
        <v>0</v>
      </c>
      <c r="AK88" s="161">
        <f t="shared" si="11"/>
        <v>0</v>
      </c>
      <c r="AL88" s="146"/>
      <c r="AM88" s="147"/>
      <c r="AN88" s="147"/>
      <c r="AO88" s="147"/>
      <c r="AP88" s="148"/>
    </row>
    <row r="89" spans="2:42" x14ac:dyDescent="0.45">
      <c r="B89" s="19"/>
      <c r="C89" s="34"/>
      <c r="D89" s="34"/>
      <c r="E89" s="34"/>
      <c r="F89" s="34"/>
      <c r="G89" s="34"/>
      <c r="H89" s="34"/>
      <c r="I89" s="161"/>
      <c r="J89" s="149"/>
      <c r="K89" s="150"/>
      <c r="L89" s="150"/>
      <c r="M89" s="150"/>
      <c r="N89" s="151"/>
      <c r="O89" s="331"/>
      <c r="P89" s="19" t="s">
        <v>159</v>
      </c>
      <c r="Q89" s="34">
        <f t="shared" si="10"/>
        <v>0.27715703471619429</v>
      </c>
      <c r="R89" s="34">
        <f t="shared" si="10"/>
        <v>0.22856912970272114</v>
      </c>
      <c r="S89" s="34">
        <f t="shared" si="10"/>
        <v>0</v>
      </c>
      <c r="T89" s="34">
        <f t="shared" si="10"/>
        <v>0</v>
      </c>
      <c r="U89" s="34">
        <f t="shared" si="10"/>
        <v>0</v>
      </c>
      <c r="V89" s="34">
        <f t="shared" si="10"/>
        <v>0</v>
      </c>
      <c r="W89" s="161">
        <f t="shared" si="10"/>
        <v>0</v>
      </c>
      <c r="X89" s="149"/>
      <c r="Y89" s="150"/>
      <c r="Z89" s="150"/>
      <c r="AA89" s="150"/>
      <c r="AB89" s="151"/>
      <c r="AC89" s="331"/>
      <c r="AD89" s="19" t="s">
        <v>159</v>
      </c>
      <c r="AE89" s="34">
        <f t="shared" si="11"/>
        <v>0.61910122545030344</v>
      </c>
      <c r="AF89" s="34">
        <f t="shared" si="11"/>
        <v>0.54430700945818944</v>
      </c>
      <c r="AG89" s="34">
        <f t="shared" si="11"/>
        <v>0</v>
      </c>
      <c r="AH89" s="34">
        <f t="shared" si="11"/>
        <v>0</v>
      </c>
      <c r="AI89" s="34">
        <f t="shared" si="11"/>
        <v>5.8469029959219529E-2</v>
      </c>
      <c r="AJ89" s="34">
        <f t="shared" si="11"/>
        <v>0</v>
      </c>
      <c r="AK89" s="161">
        <f t="shared" si="11"/>
        <v>0</v>
      </c>
      <c r="AL89" s="149"/>
      <c r="AM89" s="150"/>
      <c r="AN89" s="150"/>
      <c r="AO89" s="150"/>
      <c r="AP89" s="151"/>
    </row>
    <row r="90" spans="2:42" x14ac:dyDescent="0.45">
      <c r="B90" s="19"/>
      <c r="C90" s="34"/>
      <c r="D90" s="34"/>
      <c r="E90" s="34"/>
      <c r="F90" s="34"/>
      <c r="G90" s="34"/>
      <c r="H90" s="34"/>
      <c r="I90" s="161"/>
      <c r="J90" s="149"/>
      <c r="K90" s="150"/>
      <c r="L90" s="155"/>
      <c r="M90" s="150"/>
      <c r="N90" s="151"/>
      <c r="O90" s="331"/>
      <c r="P90" s="19" t="s">
        <v>160</v>
      </c>
      <c r="Q90" s="34">
        <f t="shared" si="10"/>
        <v>0.12116031525035001</v>
      </c>
      <c r="R90" s="34">
        <f t="shared" si="10"/>
        <v>5.3585354606722951E-2</v>
      </c>
      <c r="S90" s="34">
        <f t="shared" si="10"/>
        <v>0</v>
      </c>
      <c r="T90" s="34">
        <f t="shared" si="10"/>
        <v>0</v>
      </c>
      <c r="U90" s="34">
        <f t="shared" si="10"/>
        <v>0.28663565997088403</v>
      </c>
      <c r="V90" s="34">
        <f t="shared" si="10"/>
        <v>0</v>
      </c>
      <c r="W90" s="161">
        <f t="shared" si="10"/>
        <v>0</v>
      </c>
      <c r="X90" s="149"/>
      <c r="Y90" s="150"/>
      <c r="Z90" s="155" t="s">
        <v>175</v>
      </c>
      <c r="AA90" s="150"/>
      <c r="AB90" s="151"/>
      <c r="AC90" s="331"/>
      <c r="AD90" s="19" t="s">
        <v>160</v>
      </c>
      <c r="AE90" s="34">
        <f t="shared" si="11"/>
        <v>0.13003045348367556</v>
      </c>
      <c r="AF90" s="34">
        <f t="shared" si="11"/>
        <v>4.56736804199218E-2</v>
      </c>
      <c r="AG90" s="34">
        <f t="shared" si="11"/>
        <v>0</v>
      </c>
      <c r="AH90" s="34">
        <f t="shared" si="11"/>
        <v>0</v>
      </c>
      <c r="AI90" s="34">
        <f t="shared" si="11"/>
        <v>0.3456249552860956</v>
      </c>
      <c r="AJ90" s="34">
        <f t="shared" si="11"/>
        <v>0</v>
      </c>
      <c r="AK90" s="161">
        <f t="shared" si="11"/>
        <v>0</v>
      </c>
      <c r="AL90" s="149"/>
      <c r="AM90" s="150"/>
      <c r="AN90" s="155" t="s">
        <v>175</v>
      </c>
      <c r="AO90" s="150"/>
      <c r="AP90" s="151"/>
    </row>
    <row r="91" spans="2:42" x14ac:dyDescent="0.45">
      <c r="B91" s="19"/>
      <c r="C91" s="34"/>
      <c r="D91" s="34"/>
      <c r="E91" s="34"/>
      <c r="F91" s="34"/>
      <c r="G91" s="34"/>
      <c r="H91" s="34"/>
      <c r="I91" s="161"/>
      <c r="J91" s="149"/>
      <c r="K91" s="150"/>
      <c r="L91" s="150"/>
      <c r="M91" s="150"/>
      <c r="N91" s="151"/>
      <c r="O91" s="331"/>
      <c r="P91" s="19" t="s">
        <v>161</v>
      </c>
      <c r="Q91" s="34">
        <f t="shared" si="10"/>
        <v>0.18757812684426739</v>
      </c>
      <c r="R91" s="34">
        <f t="shared" si="10"/>
        <v>0.14543487743498021</v>
      </c>
      <c r="S91" s="34">
        <f t="shared" si="10"/>
        <v>0</v>
      </c>
      <c r="T91" s="34">
        <f t="shared" si="10"/>
        <v>0</v>
      </c>
      <c r="U91" s="34">
        <f t="shared" si="10"/>
        <v>0.1466734644386696</v>
      </c>
      <c r="V91" s="34">
        <f t="shared" si="10"/>
        <v>0</v>
      </c>
      <c r="W91" s="161">
        <f t="shared" si="10"/>
        <v>0</v>
      </c>
      <c r="X91" s="149"/>
      <c r="Y91" s="150"/>
      <c r="Z91" s="150"/>
      <c r="AA91" s="150"/>
      <c r="AB91" s="151"/>
      <c r="AC91" s="331"/>
      <c r="AD91" s="19" t="s">
        <v>161</v>
      </c>
      <c r="AE91" s="34">
        <f t="shared" si="11"/>
        <v>0.19777569054188837</v>
      </c>
      <c r="AF91" s="34">
        <f t="shared" si="11"/>
        <v>0.14889176966723441</v>
      </c>
      <c r="AG91" s="34">
        <f t="shared" si="11"/>
        <v>0</v>
      </c>
      <c r="AH91" s="34">
        <f t="shared" si="11"/>
        <v>0</v>
      </c>
      <c r="AI91" s="34">
        <f t="shared" si="11"/>
        <v>0.17561605367888181</v>
      </c>
      <c r="AJ91" s="34">
        <f t="shared" si="11"/>
        <v>0</v>
      </c>
      <c r="AK91" s="161">
        <f t="shared" si="11"/>
        <v>0</v>
      </c>
      <c r="AL91" s="149"/>
      <c r="AM91" s="150"/>
      <c r="AN91" s="150"/>
      <c r="AO91" s="150"/>
      <c r="AP91" s="151"/>
    </row>
    <row r="92" spans="2:42" x14ac:dyDescent="0.45">
      <c r="B92" s="19"/>
      <c r="C92" s="34"/>
      <c r="D92" s="34"/>
      <c r="E92" s="34"/>
      <c r="F92" s="34"/>
      <c r="G92" s="34"/>
      <c r="H92" s="34"/>
      <c r="I92" s="161"/>
      <c r="J92" s="152"/>
      <c r="K92" s="153"/>
      <c r="L92" s="153"/>
      <c r="M92" s="153"/>
      <c r="N92" s="154"/>
      <c r="O92" s="331"/>
      <c r="P92" s="19" t="s">
        <v>162</v>
      </c>
      <c r="Q92" s="34">
        <f t="shared" si="10"/>
        <v>0.21510049777937501</v>
      </c>
      <c r="R92" s="34">
        <f t="shared" si="10"/>
        <v>8.6609465727629509E-2</v>
      </c>
      <c r="S92" s="34">
        <f t="shared" si="10"/>
        <v>0</v>
      </c>
      <c r="T92" s="34">
        <f t="shared" si="10"/>
        <v>0</v>
      </c>
      <c r="U92" s="34">
        <f t="shared" si="10"/>
        <v>0</v>
      </c>
      <c r="V92" s="34">
        <f t="shared" si="10"/>
        <v>0</v>
      </c>
      <c r="W92" s="161">
        <f t="shared" si="10"/>
        <v>0</v>
      </c>
      <c r="X92" s="152"/>
      <c r="Y92" s="153"/>
      <c r="Z92" s="153"/>
      <c r="AA92" s="153"/>
      <c r="AB92" s="154"/>
      <c r="AC92" s="331"/>
      <c r="AD92" s="19" t="s">
        <v>162</v>
      </c>
      <c r="AE92" s="34">
        <f t="shared" si="11"/>
        <v>0.36218030101258131</v>
      </c>
      <c r="AF92" s="34">
        <f t="shared" si="11"/>
        <v>0.2483649150179639</v>
      </c>
      <c r="AG92" s="34">
        <f t="shared" si="11"/>
        <v>0</v>
      </c>
      <c r="AH92" s="34">
        <f t="shared" si="11"/>
        <v>0</v>
      </c>
      <c r="AI92" s="34">
        <f t="shared" si="11"/>
        <v>2.3549924926757823E-2</v>
      </c>
      <c r="AJ92" s="34">
        <f t="shared" si="11"/>
        <v>0</v>
      </c>
      <c r="AK92" s="161">
        <f t="shared" si="11"/>
        <v>0</v>
      </c>
      <c r="AL92" s="152"/>
      <c r="AM92" s="153"/>
      <c r="AN92" s="153"/>
      <c r="AO92" s="153"/>
      <c r="AP92" s="154"/>
    </row>
    <row r="95" spans="2:42" ht="18" x14ac:dyDescent="0.55000000000000004">
      <c r="B95" s="22"/>
      <c r="C95" s="331"/>
      <c r="D95" s="331"/>
      <c r="E95" s="331"/>
      <c r="F95" s="331"/>
      <c r="G95" s="331"/>
      <c r="H95" s="331"/>
      <c r="I95" s="331"/>
      <c r="J95" s="331"/>
      <c r="K95" s="331"/>
      <c r="L95" s="331"/>
      <c r="M95" s="331"/>
      <c r="N95" s="331"/>
      <c r="O95" s="331"/>
      <c r="P95" s="22" t="s">
        <v>478</v>
      </c>
      <c r="Q95" s="331"/>
      <c r="R95" s="331"/>
      <c r="S95" s="331"/>
      <c r="T95" s="331"/>
      <c r="U95" s="331"/>
      <c r="V95" s="331"/>
      <c r="W95" s="331"/>
      <c r="X95" s="331"/>
      <c r="Y95" s="331"/>
      <c r="Z95" s="331"/>
      <c r="AA95" s="331"/>
      <c r="AB95" s="331"/>
      <c r="AC95" s="331"/>
      <c r="AD95" s="22" t="s">
        <v>479</v>
      </c>
      <c r="AE95" s="331"/>
      <c r="AF95" s="331"/>
      <c r="AG95" s="331"/>
      <c r="AH95" s="331"/>
      <c r="AI95" s="331"/>
      <c r="AJ95" s="331"/>
      <c r="AK95" s="331"/>
      <c r="AL95" s="331"/>
      <c r="AM95" s="331"/>
      <c r="AN95" s="331"/>
      <c r="AO95" s="331"/>
      <c r="AP95" s="331"/>
    </row>
    <row r="97" spans="2:42" x14ac:dyDescent="0.45">
      <c r="B97" s="331"/>
      <c r="C97" s="365"/>
      <c r="D97" s="365"/>
      <c r="E97" s="365"/>
      <c r="F97" s="365"/>
      <c r="G97" s="365"/>
      <c r="H97" s="365"/>
      <c r="I97" s="365"/>
      <c r="J97" s="365"/>
      <c r="K97" s="365"/>
      <c r="L97" s="365"/>
      <c r="M97" s="365"/>
      <c r="N97" s="365"/>
      <c r="O97" s="331"/>
      <c r="P97" s="331"/>
      <c r="Q97" s="365" t="s">
        <v>474</v>
      </c>
      <c r="R97" s="365"/>
      <c r="S97" s="365"/>
      <c r="T97" s="365"/>
      <c r="U97" s="365"/>
      <c r="V97" s="365"/>
      <c r="W97" s="365"/>
      <c r="X97" s="365"/>
      <c r="Y97" s="365"/>
      <c r="Z97" s="365"/>
      <c r="AA97" s="365"/>
      <c r="AB97" s="365"/>
      <c r="AC97" s="331"/>
      <c r="AD97" s="331"/>
      <c r="AE97" s="365" t="s">
        <v>474</v>
      </c>
      <c r="AF97" s="365"/>
      <c r="AG97" s="365"/>
      <c r="AH97" s="365"/>
      <c r="AI97" s="365"/>
      <c r="AJ97" s="365"/>
      <c r="AK97" s="365"/>
      <c r="AL97" s="365"/>
      <c r="AM97" s="365"/>
      <c r="AN97" s="365"/>
      <c r="AO97" s="365"/>
      <c r="AP97" s="365"/>
    </row>
    <row r="98" spans="2:42" x14ac:dyDescent="0.45">
      <c r="B98" s="43"/>
      <c r="C98" s="44"/>
      <c r="D98" s="45"/>
      <c r="E98" s="45"/>
      <c r="F98" s="45"/>
      <c r="G98" s="45"/>
      <c r="H98" s="45"/>
      <c r="I98" s="46"/>
      <c r="J98" s="45"/>
      <c r="K98" s="45"/>
      <c r="L98" s="45"/>
      <c r="M98" s="45"/>
      <c r="N98" s="45"/>
      <c r="O98" s="331"/>
      <c r="P98" s="43" t="s">
        <v>475</v>
      </c>
      <c r="Q98" s="44" t="s">
        <v>151</v>
      </c>
      <c r="R98" s="45" t="s">
        <v>164</v>
      </c>
      <c r="S98" s="45" t="s">
        <v>165</v>
      </c>
      <c r="T98" s="45" t="s">
        <v>166</v>
      </c>
      <c r="U98" s="45" t="s">
        <v>167</v>
      </c>
      <c r="V98" s="45" t="s">
        <v>168</v>
      </c>
      <c r="W98" s="46" t="s">
        <v>169</v>
      </c>
      <c r="X98" s="45" t="s">
        <v>170</v>
      </c>
      <c r="Y98" s="45" t="s">
        <v>171</v>
      </c>
      <c r="Z98" s="45" t="s">
        <v>172</v>
      </c>
      <c r="AA98" s="45" t="s">
        <v>173</v>
      </c>
      <c r="AB98" s="45" t="s">
        <v>174</v>
      </c>
      <c r="AC98" s="331"/>
      <c r="AD98" s="43" t="s">
        <v>475</v>
      </c>
      <c r="AE98" s="44" t="s">
        <v>151</v>
      </c>
      <c r="AF98" s="45" t="s">
        <v>164</v>
      </c>
      <c r="AG98" s="45" t="s">
        <v>165</v>
      </c>
      <c r="AH98" s="45" t="s">
        <v>166</v>
      </c>
      <c r="AI98" s="45" t="s">
        <v>167</v>
      </c>
      <c r="AJ98" s="45" t="s">
        <v>168</v>
      </c>
      <c r="AK98" s="46" t="s">
        <v>169</v>
      </c>
      <c r="AL98" s="45" t="s">
        <v>170</v>
      </c>
      <c r="AM98" s="45" t="s">
        <v>171</v>
      </c>
      <c r="AN98" s="45" t="s">
        <v>172</v>
      </c>
      <c r="AO98" s="45" t="s">
        <v>173</v>
      </c>
      <c r="AP98" s="45" t="s">
        <v>174</v>
      </c>
    </row>
    <row r="99" spans="2:42" x14ac:dyDescent="0.45">
      <c r="B99" s="19"/>
      <c r="C99" s="35"/>
      <c r="D99" s="35"/>
      <c r="E99" s="35"/>
      <c r="F99" s="35"/>
      <c r="G99" s="35"/>
      <c r="H99" s="35"/>
      <c r="I99" s="163"/>
      <c r="J99" s="35"/>
      <c r="K99" s="35"/>
      <c r="L99" s="35"/>
      <c r="M99" s="35"/>
      <c r="N99" s="35"/>
      <c r="O99" s="331"/>
      <c r="P99" s="19" t="s">
        <v>151</v>
      </c>
      <c r="Q99" s="35">
        <f>1+Q81</f>
        <v>1.0181320483500538</v>
      </c>
      <c r="R99" s="35">
        <f t="shared" ref="R99:AB99" si="12">1+R81</f>
        <v>1.0749395014721603</v>
      </c>
      <c r="S99" s="35">
        <f t="shared" si="12"/>
        <v>1</v>
      </c>
      <c r="T99" s="35">
        <f t="shared" si="12"/>
        <v>1</v>
      </c>
      <c r="U99" s="35">
        <f t="shared" si="12"/>
        <v>1.2517850294744466</v>
      </c>
      <c r="V99" s="35">
        <f t="shared" si="12"/>
        <v>1</v>
      </c>
      <c r="W99" s="163">
        <f t="shared" si="12"/>
        <v>1</v>
      </c>
      <c r="X99" s="35">
        <f t="shared" si="12"/>
        <v>1</v>
      </c>
      <c r="Y99" s="35">
        <f t="shared" si="12"/>
        <v>1</v>
      </c>
      <c r="Z99" s="35">
        <f t="shared" si="12"/>
        <v>1</v>
      </c>
      <c r="AA99" s="35">
        <f t="shared" si="12"/>
        <v>1</v>
      </c>
      <c r="AB99" s="35">
        <f t="shared" si="12"/>
        <v>1</v>
      </c>
      <c r="AC99" s="331"/>
      <c r="AD99" s="19" t="s">
        <v>151</v>
      </c>
      <c r="AE99" s="35">
        <f>1+AE81</f>
        <v>1.0185732856577132</v>
      </c>
      <c r="AF99" s="35">
        <f t="shared" ref="AF99:AP99" si="13">1+AF81</f>
        <v>1.0722664663507591</v>
      </c>
      <c r="AG99" s="35">
        <f t="shared" si="13"/>
        <v>1</v>
      </c>
      <c r="AH99" s="35">
        <f t="shared" si="13"/>
        <v>1</v>
      </c>
      <c r="AI99" s="35">
        <f t="shared" si="13"/>
        <v>1.3144309665957157</v>
      </c>
      <c r="AJ99" s="35">
        <f t="shared" si="13"/>
        <v>1</v>
      </c>
      <c r="AK99" s="163">
        <f t="shared" si="13"/>
        <v>1</v>
      </c>
      <c r="AL99" s="35">
        <f t="shared" si="13"/>
        <v>1</v>
      </c>
      <c r="AM99" s="35">
        <f t="shared" si="13"/>
        <v>1</v>
      </c>
      <c r="AN99" s="35">
        <f t="shared" si="13"/>
        <v>1</v>
      </c>
      <c r="AO99" s="35">
        <f t="shared" si="13"/>
        <v>1</v>
      </c>
      <c r="AP99" s="35">
        <f t="shared" si="13"/>
        <v>1</v>
      </c>
    </row>
    <row r="100" spans="2:42" x14ac:dyDescent="0.45">
      <c r="B100" s="19"/>
      <c r="C100" s="35"/>
      <c r="D100" s="35"/>
      <c r="E100" s="35"/>
      <c r="F100" s="35"/>
      <c r="G100" s="35"/>
      <c r="H100" s="35"/>
      <c r="I100" s="163"/>
      <c r="J100" s="35"/>
      <c r="K100" s="35"/>
      <c r="L100" s="35"/>
      <c r="M100" s="35"/>
      <c r="N100" s="35"/>
      <c r="O100" s="331"/>
      <c r="P100" s="19" t="s">
        <v>152</v>
      </c>
      <c r="Q100" s="35">
        <f t="shared" ref="Q100:AB110" si="14">1+Q82</f>
        <v>1.1086127247219311</v>
      </c>
      <c r="R100" s="35">
        <f t="shared" si="14"/>
        <v>1.048510462584167</v>
      </c>
      <c r="S100" s="35">
        <f t="shared" si="14"/>
        <v>1</v>
      </c>
      <c r="T100" s="35">
        <f t="shared" si="14"/>
        <v>1</v>
      </c>
      <c r="U100" s="35">
        <f t="shared" si="14"/>
        <v>1.1787942659769126</v>
      </c>
      <c r="V100" s="35">
        <f t="shared" si="14"/>
        <v>1</v>
      </c>
      <c r="W100" s="163">
        <f t="shared" si="14"/>
        <v>1</v>
      </c>
      <c r="X100" s="35">
        <f t="shared" si="14"/>
        <v>1</v>
      </c>
      <c r="Y100" s="35">
        <f t="shared" si="14"/>
        <v>1</v>
      </c>
      <c r="Z100" s="35">
        <f t="shared" si="14"/>
        <v>1</v>
      </c>
      <c r="AA100" s="35">
        <f t="shared" si="14"/>
        <v>1</v>
      </c>
      <c r="AB100" s="35">
        <f t="shared" si="14"/>
        <v>1</v>
      </c>
      <c r="AC100" s="331"/>
      <c r="AD100" s="19" t="s">
        <v>152</v>
      </c>
      <c r="AE100" s="35">
        <f t="shared" ref="AE100:AP110" si="15">1+AE82</f>
        <v>1.1006800375363803</v>
      </c>
      <c r="AF100" s="35">
        <f t="shared" si="15"/>
        <v>1.0451845515107385</v>
      </c>
      <c r="AG100" s="35">
        <f t="shared" si="15"/>
        <v>1</v>
      </c>
      <c r="AH100" s="35">
        <f t="shared" si="15"/>
        <v>1</v>
      </c>
      <c r="AI100" s="35">
        <f t="shared" si="15"/>
        <v>1.2288925451166697</v>
      </c>
      <c r="AJ100" s="35">
        <f t="shared" si="15"/>
        <v>1</v>
      </c>
      <c r="AK100" s="163">
        <f t="shared" si="15"/>
        <v>1</v>
      </c>
      <c r="AL100" s="35">
        <f t="shared" si="15"/>
        <v>1</v>
      </c>
      <c r="AM100" s="35">
        <f t="shared" si="15"/>
        <v>1</v>
      </c>
      <c r="AN100" s="35">
        <f t="shared" si="15"/>
        <v>1</v>
      </c>
      <c r="AO100" s="35">
        <f t="shared" si="15"/>
        <v>1</v>
      </c>
      <c r="AP100" s="35">
        <f t="shared" si="15"/>
        <v>1</v>
      </c>
    </row>
    <row r="101" spans="2:42" x14ac:dyDescent="0.45">
      <c r="B101" s="19"/>
      <c r="C101" s="35"/>
      <c r="D101" s="35"/>
      <c r="E101" s="35"/>
      <c r="F101" s="35"/>
      <c r="G101" s="35"/>
      <c r="H101" s="35"/>
      <c r="I101" s="163"/>
      <c r="J101" s="35"/>
      <c r="K101" s="35"/>
      <c r="L101" s="35"/>
      <c r="M101" s="35"/>
      <c r="N101" s="35"/>
      <c r="O101" s="331"/>
      <c r="P101" s="19" t="s">
        <v>153</v>
      </c>
      <c r="Q101" s="35">
        <f t="shared" si="14"/>
        <v>1.0612208239662624</v>
      </c>
      <c r="R101" s="35">
        <f t="shared" si="14"/>
        <v>1.2227097056273892</v>
      </c>
      <c r="S101" s="35">
        <f t="shared" si="14"/>
        <v>1</v>
      </c>
      <c r="T101" s="35">
        <f t="shared" si="14"/>
        <v>1</v>
      </c>
      <c r="U101" s="35">
        <f t="shared" si="14"/>
        <v>1.450740022312462</v>
      </c>
      <c r="V101" s="35">
        <f t="shared" si="14"/>
        <v>1</v>
      </c>
      <c r="W101" s="163">
        <f t="shared" si="14"/>
        <v>1</v>
      </c>
      <c r="X101" s="35">
        <f t="shared" si="14"/>
        <v>1</v>
      </c>
      <c r="Y101" s="35">
        <f t="shared" si="14"/>
        <v>1</v>
      </c>
      <c r="Z101" s="35">
        <f t="shared" si="14"/>
        <v>1</v>
      </c>
      <c r="AA101" s="35">
        <f t="shared" si="14"/>
        <v>1</v>
      </c>
      <c r="AB101" s="35">
        <f t="shared" si="14"/>
        <v>1</v>
      </c>
      <c r="AC101" s="331"/>
      <c r="AD101" s="19" t="s">
        <v>153</v>
      </c>
      <c r="AE101" s="35">
        <f t="shared" si="15"/>
        <v>1.0395141040040123</v>
      </c>
      <c r="AF101" s="35">
        <f t="shared" si="15"/>
        <v>1.1887101711533716</v>
      </c>
      <c r="AG101" s="35">
        <f t="shared" si="15"/>
        <v>1</v>
      </c>
      <c r="AH101" s="35">
        <f t="shared" si="15"/>
        <v>1</v>
      </c>
      <c r="AI101" s="35">
        <f t="shared" si="15"/>
        <v>1.4807853498354799</v>
      </c>
      <c r="AJ101" s="35">
        <f t="shared" si="15"/>
        <v>1</v>
      </c>
      <c r="AK101" s="163">
        <f t="shared" si="15"/>
        <v>1</v>
      </c>
      <c r="AL101" s="35">
        <f t="shared" si="15"/>
        <v>1</v>
      </c>
      <c r="AM101" s="35">
        <f t="shared" si="15"/>
        <v>1</v>
      </c>
      <c r="AN101" s="35">
        <f t="shared" si="15"/>
        <v>1</v>
      </c>
      <c r="AO101" s="35">
        <f t="shared" si="15"/>
        <v>1</v>
      </c>
      <c r="AP101" s="35">
        <f t="shared" si="15"/>
        <v>1</v>
      </c>
    </row>
    <row r="102" spans="2:42" x14ac:dyDescent="0.45">
      <c r="B102" s="19"/>
      <c r="C102" s="35"/>
      <c r="D102" s="35"/>
      <c r="E102" s="35"/>
      <c r="F102" s="35"/>
      <c r="G102" s="35"/>
      <c r="H102" s="35"/>
      <c r="I102" s="163"/>
      <c r="J102" s="35"/>
      <c r="K102" s="35"/>
      <c r="L102" s="35"/>
      <c r="M102" s="35"/>
      <c r="N102" s="35"/>
      <c r="O102" s="331"/>
      <c r="P102" s="19" t="s">
        <v>154</v>
      </c>
      <c r="Q102" s="35">
        <f t="shared" si="14"/>
        <v>1.1032430820539303</v>
      </c>
      <c r="R102" s="35">
        <f t="shared" si="14"/>
        <v>1.0774147315975942</v>
      </c>
      <c r="S102" s="35">
        <f t="shared" si="14"/>
        <v>1</v>
      </c>
      <c r="T102" s="35">
        <f t="shared" si="14"/>
        <v>1</v>
      </c>
      <c r="U102" s="35">
        <f t="shared" si="14"/>
        <v>1.3147292992722248</v>
      </c>
      <c r="V102" s="35">
        <f t="shared" si="14"/>
        <v>1</v>
      </c>
      <c r="W102" s="163">
        <f t="shared" si="14"/>
        <v>1</v>
      </c>
      <c r="X102" s="35">
        <f t="shared" si="14"/>
        <v>1</v>
      </c>
      <c r="Y102" s="35">
        <f t="shared" si="14"/>
        <v>1</v>
      </c>
      <c r="Z102" s="35">
        <f t="shared" si="14"/>
        <v>1</v>
      </c>
      <c r="AA102" s="35">
        <f t="shared" si="14"/>
        <v>1</v>
      </c>
      <c r="AB102" s="35">
        <f t="shared" si="14"/>
        <v>1</v>
      </c>
      <c r="AC102" s="331"/>
      <c r="AD102" s="19" t="s">
        <v>154</v>
      </c>
      <c r="AE102" s="35">
        <f t="shared" si="15"/>
        <v>1.1011858556236269</v>
      </c>
      <c r="AF102" s="35">
        <f t="shared" si="15"/>
        <v>1.0752404981619097</v>
      </c>
      <c r="AG102" s="35">
        <f t="shared" si="15"/>
        <v>1</v>
      </c>
      <c r="AH102" s="35">
        <f t="shared" si="15"/>
        <v>1</v>
      </c>
      <c r="AI102" s="35">
        <f t="shared" si="15"/>
        <v>1.3658736690271396</v>
      </c>
      <c r="AJ102" s="35">
        <f t="shared" si="15"/>
        <v>1</v>
      </c>
      <c r="AK102" s="163">
        <f t="shared" si="15"/>
        <v>1</v>
      </c>
      <c r="AL102" s="35">
        <f t="shared" si="15"/>
        <v>1</v>
      </c>
      <c r="AM102" s="35">
        <f t="shared" si="15"/>
        <v>1</v>
      </c>
      <c r="AN102" s="35">
        <f t="shared" si="15"/>
        <v>1</v>
      </c>
      <c r="AO102" s="35">
        <f t="shared" si="15"/>
        <v>1</v>
      </c>
      <c r="AP102" s="35">
        <f t="shared" si="15"/>
        <v>1</v>
      </c>
    </row>
    <row r="103" spans="2:42" x14ac:dyDescent="0.45">
      <c r="B103" s="19"/>
      <c r="C103" s="35"/>
      <c r="D103" s="35"/>
      <c r="E103" s="35"/>
      <c r="F103" s="35"/>
      <c r="G103" s="35"/>
      <c r="H103" s="35"/>
      <c r="I103" s="163"/>
      <c r="J103" s="35"/>
      <c r="K103" s="35"/>
      <c r="L103" s="35"/>
      <c r="M103" s="35"/>
      <c r="N103" s="35"/>
      <c r="O103" s="331"/>
      <c r="P103" s="19" t="s">
        <v>155</v>
      </c>
      <c r="Q103" s="35">
        <f t="shared" si="14"/>
        <v>1.2339265481954373</v>
      </c>
      <c r="R103" s="35">
        <f t="shared" si="14"/>
        <v>1.174878134947686</v>
      </c>
      <c r="S103" s="35">
        <f t="shared" si="14"/>
        <v>1</v>
      </c>
      <c r="T103" s="35">
        <f t="shared" si="14"/>
        <v>1</v>
      </c>
      <c r="U103" s="35">
        <f t="shared" si="14"/>
        <v>1.0128314469533275</v>
      </c>
      <c r="V103" s="35">
        <f t="shared" si="14"/>
        <v>1</v>
      </c>
      <c r="W103" s="163">
        <f t="shared" si="14"/>
        <v>1</v>
      </c>
      <c r="X103" s="35">
        <f t="shared" si="14"/>
        <v>1</v>
      </c>
      <c r="Y103" s="35">
        <f t="shared" si="14"/>
        <v>1</v>
      </c>
      <c r="Z103" s="35">
        <f t="shared" si="14"/>
        <v>1</v>
      </c>
      <c r="AA103" s="35">
        <f t="shared" si="14"/>
        <v>1</v>
      </c>
      <c r="AB103" s="35">
        <f t="shared" si="14"/>
        <v>1</v>
      </c>
      <c r="AC103" s="331"/>
      <c r="AD103" s="19" t="s">
        <v>155</v>
      </c>
      <c r="AE103" s="35">
        <f t="shared" si="15"/>
        <v>1.3504209212681659</v>
      </c>
      <c r="AF103" s="35">
        <f t="shared" si="15"/>
        <v>1.2588299297008583</v>
      </c>
      <c r="AG103" s="35">
        <f t="shared" si="15"/>
        <v>1</v>
      </c>
      <c r="AH103" s="35">
        <f t="shared" si="15"/>
        <v>1</v>
      </c>
      <c r="AI103" s="35">
        <f t="shared" si="15"/>
        <v>1.0271894413351528</v>
      </c>
      <c r="AJ103" s="35">
        <f t="shared" si="15"/>
        <v>1</v>
      </c>
      <c r="AK103" s="163">
        <f t="shared" si="15"/>
        <v>1</v>
      </c>
      <c r="AL103" s="35">
        <f t="shared" si="15"/>
        <v>1</v>
      </c>
      <c r="AM103" s="35">
        <f t="shared" si="15"/>
        <v>1</v>
      </c>
      <c r="AN103" s="35">
        <f t="shared" si="15"/>
        <v>1</v>
      </c>
      <c r="AO103" s="35">
        <f t="shared" si="15"/>
        <v>1</v>
      </c>
      <c r="AP103" s="35">
        <f t="shared" si="15"/>
        <v>1</v>
      </c>
    </row>
    <row r="104" spans="2:42" x14ac:dyDescent="0.45">
      <c r="B104" s="19"/>
      <c r="C104" s="35"/>
      <c r="D104" s="35"/>
      <c r="E104" s="35"/>
      <c r="F104" s="35"/>
      <c r="G104" s="35"/>
      <c r="H104" s="35"/>
      <c r="I104" s="163"/>
      <c r="J104" s="35"/>
      <c r="K104" s="35"/>
      <c r="L104" s="35"/>
      <c r="M104" s="35"/>
      <c r="N104" s="35"/>
      <c r="O104" s="331"/>
      <c r="P104" s="19" t="s">
        <v>156</v>
      </c>
      <c r="Q104" s="35">
        <f t="shared" si="14"/>
        <v>1.276989913126916</v>
      </c>
      <c r="R104" s="35">
        <f t="shared" si="14"/>
        <v>1.1508635773900424</v>
      </c>
      <c r="S104" s="35">
        <f t="shared" si="14"/>
        <v>1</v>
      </c>
      <c r="T104" s="35">
        <f t="shared" si="14"/>
        <v>1</v>
      </c>
      <c r="U104" s="35">
        <f t="shared" si="14"/>
        <v>1.0756575325751843</v>
      </c>
      <c r="V104" s="35">
        <f t="shared" si="14"/>
        <v>1</v>
      </c>
      <c r="W104" s="163">
        <f t="shared" si="14"/>
        <v>1</v>
      </c>
      <c r="X104" s="35">
        <f t="shared" si="14"/>
        <v>1</v>
      </c>
      <c r="Y104" s="35">
        <f t="shared" si="14"/>
        <v>1</v>
      </c>
      <c r="Z104" s="35">
        <f t="shared" si="14"/>
        <v>1</v>
      </c>
      <c r="AA104" s="35">
        <f t="shared" si="14"/>
        <v>1</v>
      </c>
      <c r="AB104" s="35">
        <f t="shared" si="14"/>
        <v>1</v>
      </c>
      <c r="AC104" s="331"/>
      <c r="AD104" s="19" t="s">
        <v>156</v>
      </c>
      <c r="AE104" s="35">
        <f t="shared" si="15"/>
        <v>1.2805988774199775</v>
      </c>
      <c r="AF104" s="35">
        <f t="shared" si="15"/>
        <v>1.1622109893976065</v>
      </c>
      <c r="AG104" s="35">
        <f t="shared" si="15"/>
        <v>1</v>
      </c>
      <c r="AH104" s="35">
        <f t="shared" si="15"/>
        <v>1</v>
      </c>
      <c r="AI104" s="35">
        <f t="shared" si="15"/>
        <v>1.078838883978503</v>
      </c>
      <c r="AJ104" s="35">
        <f t="shared" si="15"/>
        <v>1</v>
      </c>
      <c r="AK104" s="163">
        <f t="shared" si="15"/>
        <v>1</v>
      </c>
      <c r="AL104" s="35">
        <f t="shared" si="15"/>
        <v>1</v>
      </c>
      <c r="AM104" s="35">
        <f t="shared" si="15"/>
        <v>1</v>
      </c>
      <c r="AN104" s="35">
        <f t="shared" si="15"/>
        <v>1</v>
      </c>
      <c r="AO104" s="35">
        <f t="shared" si="15"/>
        <v>1</v>
      </c>
      <c r="AP104" s="35">
        <f t="shared" si="15"/>
        <v>1</v>
      </c>
    </row>
    <row r="105" spans="2:42" x14ac:dyDescent="0.45">
      <c r="B105" s="19"/>
      <c r="C105" s="158"/>
      <c r="D105" s="158"/>
      <c r="E105" s="158"/>
      <c r="F105" s="158"/>
      <c r="G105" s="158"/>
      <c r="H105" s="158"/>
      <c r="I105" s="164"/>
      <c r="J105" s="158"/>
      <c r="K105" s="158"/>
      <c r="L105" s="158"/>
      <c r="M105" s="158"/>
      <c r="N105" s="158"/>
      <c r="O105" s="331"/>
      <c r="P105" s="44" t="s">
        <v>157</v>
      </c>
      <c r="Q105" s="158">
        <f t="shared" si="14"/>
        <v>1.1875781268442673</v>
      </c>
      <c r="R105" s="158">
        <f t="shared" si="14"/>
        <v>1.1454348774349803</v>
      </c>
      <c r="S105" s="158">
        <f t="shared" si="14"/>
        <v>1</v>
      </c>
      <c r="T105" s="158">
        <f t="shared" si="14"/>
        <v>1</v>
      </c>
      <c r="U105" s="158">
        <f t="shared" si="14"/>
        <v>1.1466734644386696</v>
      </c>
      <c r="V105" s="158">
        <f t="shared" si="14"/>
        <v>1</v>
      </c>
      <c r="W105" s="164">
        <f t="shared" si="14"/>
        <v>1</v>
      </c>
      <c r="X105" s="158">
        <f t="shared" si="14"/>
        <v>1</v>
      </c>
      <c r="Y105" s="158">
        <f t="shared" si="14"/>
        <v>1</v>
      </c>
      <c r="Z105" s="158">
        <f t="shared" si="14"/>
        <v>1</v>
      </c>
      <c r="AA105" s="158">
        <f t="shared" si="14"/>
        <v>1</v>
      </c>
      <c r="AB105" s="158">
        <f t="shared" si="14"/>
        <v>1</v>
      </c>
      <c r="AC105" s="331"/>
      <c r="AD105" s="44" t="s">
        <v>157</v>
      </c>
      <c r="AE105" s="158">
        <f t="shared" si="15"/>
        <v>1.1977756905418884</v>
      </c>
      <c r="AF105" s="158">
        <f t="shared" si="15"/>
        <v>1.1488917696672345</v>
      </c>
      <c r="AG105" s="158">
        <f t="shared" si="15"/>
        <v>1</v>
      </c>
      <c r="AH105" s="158">
        <f t="shared" si="15"/>
        <v>1</v>
      </c>
      <c r="AI105" s="158">
        <f t="shared" si="15"/>
        <v>1.1756160536788818</v>
      </c>
      <c r="AJ105" s="158">
        <f t="shared" si="15"/>
        <v>1</v>
      </c>
      <c r="AK105" s="164">
        <f t="shared" si="15"/>
        <v>1</v>
      </c>
      <c r="AL105" s="158">
        <f t="shared" si="15"/>
        <v>1</v>
      </c>
      <c r="AM105" s="158">
        <f t="shared" si="15"/>
        <v>1</v>
      </c>
      <c r="AN105" s="158">
        <f t="shared" si="15"/>
        <v>1</v>
      </c>
      <c r="AO105" s="158">
        <f t="shared" si="15"/>
        <v>1</v>
      </c>
      <c r="AP105" s="158">
        <f t="shared" si="15"/>
        <v>1</v>
      </c>
    </row>
    <row r="106" spans="2:42" x14ac:dyDescent="0.45">
      <c r="B106" s="19"/>
      <c r="C106" s="35"/>
      <c r="D106" s="35"/>
      <c r="E106" s="35"/>
      <c r="F106" s="35"/>
      <c r="G106" s="35"/>
      <c r="H106" s="35"/>
      <c r="I106" s="163"/>
      <c r="J106" s="146"/>
      <c r="K106" s="147"/>
      <c r="L106" s="147"/>
      <c r="M106" s="147"/>
      <c r="N106" s="148"/>
      <c r="O106" s="331"/>
      <c r="P106" s="19" t="s">
        <v>158</v>
      </c>
      <c r="Q106" s="35">
        <f t="shared" si="14"/>
        <v>1.2151004977793751</v>
      </c>
      <c r="R106" s="35">
        <f t="shared" si="14"/>
        <v>1.0866094657276295</v>
      </c>
      <c r="S106" s="35">
        <f t="shared" si="14"/>
        <v>1</v>
      </c>
      <c r="T106" s="35">
        <f t="shared" si="14"/>
        <v>1</v>
      </c>
      <c r="U106" s="35">
        <f t="shared" si="14"/>
        <v>1</v>
      </c>
      <c r="V106" s="35">
        <f t="shared" si="14"/>
        <v>1</v>
      </c>
      <c r="W106" s="163">
        <f t="shared" si="14"/>
        <v>1</v>
      </c>
      <c r="X106" s="146"/>
      <c r="Y106" s="147"/>
      <c r="Z106" s="147"/>
      <c r="AA106" s="147"/>
      <c r="AB106" s="148"/>
      <c r="AC106" s="331"/>
      <c r="AD106" s="19" t="s">
        <v>158</v>
      </c>
      <c r="AE106" s="35">
        <f t="shared" si="15"/>
        <v>1.3621803010125813</v>
      </c>
      <c r="AF106" s="35">
        <f t="shared" si="15"/>
        <v>1.2483649150179639</v>
      </c>
      <c r="AG106" s="35">
        <f t="shared" si="15"/>
        <v>1</v>
      </c>
      <c r="AH106" s="35">
        <f t="shared" si="15"/>
        <v>1</v>
      </c>
      <c r="AI106" s="35">
        <f t="shared" si="15"/>
        <v>1.0235499249267579</v>
      </c>
      <c r="AJ106" s="35">
        <f t="shared" si="15"/>
        <v>1</v>
      </c>
      <c r="AK106" s="163">
        <f t="shared" si="15"/>
        <v>1</v>
      </c>
      <c r="AL106" s="146"/>
      <c r="AM106" s="147"/>
      <c r="AN106" s="147"/>
      <c r="AO106" s="147"/>
      <c r="AP106" s="148"/>
    </row>
    <row r="107" spans="2:42" x14ac:dyDescent="0.45">
      <c r="B107" s="19"/>
      <c r="C107" s="35"/>
      <c r="D107" s="35"/>
      <c r="E107" s="35"/>
      <c r="F107" s="35"/>
      <c r="G107" s="35"/>
      <c r="H107" s="35"/>
      <c r="I107" s="163"/>
      <c r="J107" s="149"/>
      <c r="K107" s="150"/>
      <c r="L107" s="150"/>
      <c r="M107" s="150"/>
      <c r="N107" s="151"/>
      <c r="O107" s="331"/>
      <c r="P107" s="19" t="s">
        <v>159</v>
      </c>
      <c r="Q107" s="35">
        <f t="shared" si="14"/>
        <v>1.2771570347161942</v>
      </c>
      <c r="R107" s="35">
        <f t="shared" si="14"/>
        <v>1.2285691297027213</v>
      </c>
      <c r="S107" s="35">
        <f t="shared" si="14"/>
        <v>1</v>
      </c>
      <c r="T107" s="35">
        <f t="shared" si="14"/>
        <v>1</v>
      </c>
      <c r="U107" s="35">
        <f t="shared" si="14"/>
        <v>1</v>
      </c>
      <c r="V107" s="35">
        <f t="shared" si="14"/>
        <v>1</v>
      </c>
      <c r="W107" s="163">
        <f t="shared" si="14"/>
        <v>1</v>
      </c>
      <c r="X107" s="149"/>
      <c r="Y107" s="150"/>
      <c r="Z107" s="150"/>
      <c r="AA107" s="150"/>
      <c r="AB107" s="151"/>
      <c r="AC107" s="331"/>
      <c r="AD107" s="19" t="s">
        <v>159</v>
      </c>
      <c r="AE107" s="35">
        <f t="shared" si="15"/>
        <v>1.6191012254503034</v>
      </c>
      <c r="AF107" s="35">
        <f t="shared" si="15"/>
        <v>1.5443070094581894</v>
      </c>
      <c r="AG107" s="35">
        <f t="shared" si="15"/>
        <v>1</v>
      </c>
      <c r="AH107" s="35">
        <f t="shared" si="15"/>
        <v>1</v>
      </c>
      <c r="AI107" s="35">
        <f t="shared" si="15"/>
        <v>1.0584690299592194</v>
      </c>
      <c r="AJ107" s="35">
        <f t="shared" si="15"/>
        <v>1</v>
      </c>
      <c r="AK107" s="163">
        <f t="shared" si="15"/>
        <v>1</v>
      </c>
      <c r="AL107" s="149"/>
      <c r="AM107" s="150"/>
      <c r="AN107" s="150"/>
      <c r="AO107" s="150"/>
      <c r="AP107" s="151"/>
    </row>
    <row r="108" spans="2:42" x14ac:dyDescent="0.45">
      <c r="B108" s="19"/>
      <c r="C108" s="35"/>
      <c r="D108" s="35"/>
      <c r="E108" s="35"/>
      <c r="F108" s="35"/>
      <c r="G108" s="35"/>
      <c r="H108" s="35"/>
      <c r="I108" s="163"/>
      <c r="J108" s="149"/>
      <c r="K108" s="150"/>
      <c r="L108" s="155"/>
      <c r="M108" s="150"/>
      <c r="N108" s="151"/>
      <c r="O108" s="331"/>
      <c r="P108" s="19" t="s">
        <v>160</v>
      </c>
      <c r="Q108" s="35">
        <f t="shared" si="14"/>
        <v>1.12116031525035</v>
      </c>
      <c r="R108" s="35">
        <f t="shared" si="14"/>
        <v>1.0535853546067229</v>
      </c>
      <c r="S108" s="35">
        <f t="shared" si="14"/>
        <v>1</v>
      </c>
      <c r="T108" s="35">
        <f t="shared" si="14"/>
        <v>1</v>
      </c>
      <c r="U108" s="35">
        <f t="shared" si="14"/>
        <v>1.2866356599708841</v>
      </c>
      <c r="V108" s="35">
        <f t="shared" si="14"/>
        <v>1</v>
      </c>
      <c r="W108" s="163">
        <f t="shared" si="14"/>
        <v>1</v>
      </c>
      <c r="X108" s="149"/>
      <c r="Y108" s="150"/>
      <c r="Z108" s="155" t="s">
        <v>175</v>
      </c>
      <c r="AA108" s="150"/>
      <c r="AB108" s="151"/>
      <c r="AC108" s="331"/>
      <c r="AD108" s="19" t="s">
        <v>160</v>
      </c>
      <c r="AE108" s="35">
        <f t="shared" si="15"/>
        <v>1.1300304534836756</v>
      </c>
      <c r="AF108" s="35">
        <f t="shared" si="15"/>
        <v>1.0456736804199218</v>
      </c>
      <c r="AG108" s="35">
        <f t="shared" si="15"/>
        <v>1</v>
      </c>
      <c r="AH108" s="35">
        <f t="shared" si="15"/>
        <v>1</v>
      </c>
      <c r="AI108" s="35">
        <f t="shared" si="15"/>
        <v>1.3456249552860955</v>
      </c>
      <c r="AJ108" s="35">
        <f t="shared" si="15"/>
        <v>1</v>
      </c>
      <c r="AK108" s="163">
        <f t="shared" si="15"/>
        <v>1</v>
      </c>
      <c r="AL108" s="149"/>
      <c r="AM108" s="150"/>
      <c r="AN108" s="155" t="s">
        <v>175</v>
      </c>
      <c r="AO108" s="150"/>
      <c r="AP108" s="151"/>
    </row>
    <row r="109" spans="2:42" x14ac:dyDescent="0.45">
      <c r="B109" s="19"/>
      <c r="C109" s="35"/>
      <c r="D109" s="35"/>
      <c r="E109" s="35"/>
      <c r="F109" s="35"/>
      <c r="G109" s="35"/>
      <c r="H109" s="35"/>
      <c r="I109" s="163"/>
      <c r="J109" s="149"/>
      <c r="K109" s="150"/>
      <c r="L109" s="150"/>
      <c r="M109" s="150"/>
      <c r="N109" s="151"/>
      <c r="O109" s="331"/>
      <c r="P109" s="19" t="s">
        <v>161</v>
      </c>
      <c r="Q109" s="35">
        <f t="shared" si="14"/>
        <v>1.1875781268442673</v>
      </c>
      <c r="R109" s="35">
        <f t="shared" si="14"/>
        <v>1.1454348774349803</v>
      </c>
      <c r="S109" s="35">
        <f t="shared" si="14"/>
        <v>1</v>
      </c>
      <c r="T109" s="35">
        <f t="shared" si="14"/>
        <v>1</v>
      </c>
      <c r="U109" s="35">
        <f t="shared" si="14"/>
        <v>1.1466734644386696</v>
      </c>
      <c r="V109" s="35">
        <f t="shared" si="14"/>
        <v>1</v>
      </c>
      <c r="W109" s="163">
        <f t="shared" si="14"/>
        <v>1</v>
      </c>
      <c r="X109" s="149"/>
      <c r="Y109" s="150"/>
      <c r="Z109" s="150"/>
      <c r="AA109" s="150"/>
      <c r="AB109" s="151"/>
      <c r="AC109" s="331"/>
      <c r="AD109" s="19" t="s">
        <v>161</v>
      </c>
      <c r="AE109" s="35">
        <f t="shared" si="15"/>
        <v>1.1977756905418884</v>
      </c>
      <c r="AF109" s="35">
        <f t="shared" si="15"/>
        <v>1.1488917696672345</v>
      </c>
      <c r="AG109" s="35">
        <f t="shared" si="15"/>
        <v>1</v>
      </c>
      <c r="AH109" s="35">
        <f t="shared" si="15"/>
        <v>1</v>
      </c>
      <c r="AI109" s="35">
        <f t="shared" si="15"/>
        <v>1.1756160536788818</v>
      </c>
      <c r="AJ109" s="35">
        <f t="shared" si="15"/>
        <v>1</v>
      </c>
      <c r="AK109" s="163">
        <f t="shared" si="15"/>
        <v>1</v>
      </c>
      <c r="AL109" s="149"/>
      <c r="AM109" s="150"/>
      <c r="AN109" s="150"/>
      <c r="AO109" s="150"/>
      <c r="AP109" s="151"/>
    </row>
    <row r="110" spans="2:42" x14ac:dyDescent="0.45">
      <c r="B110" s="19"/>
      <c r="C110" s="35"/>
      <c r="D110" s="35"/>
      <c r="E110" s="35"/>
      <c r="F110" s="35"/>
      <c r="G110" s="35"/>
      <c r="H110" s="35"/>
      <c r="I110" s="163"/>
      <c r="J110" s="152"/>
      <c r="K110" s="153"/>
      <c r="L110" s="153"/>
      <c r="M110" s="153"/>
      <c r="N110" s="154"/>
      <c r="O110" s="331"/>
      <c r="P110" s="19" t="s">
        <v>162</v>
      </c>
      <c r="Q110" s="35">
        <f t="shared" si="14"/>
        <v>1.2151004977793751</v>
      </c>
      <c r="R110" s="35">
        <f t="shared" si="14"/>
        <v>1.0866094657276295</v>
      </c>
      <c r="S110" s="35">
        <f t="shared" si="14"/>
        <v>1</v>
      </c>
      <c r="T110" s="35">
        <f t="shared" si="14"/>
        <v>1</v>
      </c>
      <c r="U110" s="35">
        <f t="shared" si="14"/>
        <v>1</v>
      </c>
      <c r="V110" s="35">
        <f t="shared" si="14"/>
        <v>1</v>
      </c>
      <c r="W110" s="163">
        <f t="shared" si="14"/>
        <v>1</v>
      </c>
      <c r="X110" s="152"/>
      <c r="Y110" s="153"/>
      <c r="Z110" s="153"/>
      <c r="AA110" s="153"/>
      <c r="AB110" s="154"/>
      <c r="AC110" s="331"/>
      <c r="AD110" s="19" t="s">
        <v>162</v>
      </c>
      <c r="AE110" s="35">
        <f t="shared" si="15"/>
        <v>1.3621803010125813</v>
      </c>
      <c r="AF110" s="35">
        <f t="shared" si="15"/>
        <v>1.2483649150179639</v>
      </c>
      <c r="AG110" s="35">
        <f t="shared" si="15"/>
        <v>1</v>
      </c>
      <c r="AH110" s="35">
        <f t="shared" si="15"/>
        <v>1</v>
      </c>
      <c r="AI110" s="35">
        <f t="shared" si="15"/>
        <v>1.0235499249267579</v>
      </c>
      <c r="AJ110" s="35">
        <f t="shared" si="15"/>
        <v>1</v>
      </c>
      <c r="AK110" s="163">
        <f t="shared" si="15"/>
        <v>1</v>
      </c>
      <c r="AL110" s="152"/>
      <c r="AM110" s="153"/>
      <c r="AN110" s="153"/>
      <c r="AO110" s="153"/>
      <c r="AP110" s="154"/>
    </row>
    <row r="140" spans="2:2" x14ac:dyDescent="0.45">
      <c r="B140" s="220"/>
    </row>
  </sheetData>
  <mergeCells count="20">
    <mergeCell ref="C61:N61"/>
    <mergeCell ref="C79:N79"/>
    <mergeCell ref="C97:N97"/>
    <mergeCell ref="AE33:AP33"/>
    <mergeCell ref="AE79:AP79"/>
    <mergeCell ref="AE97:AP97"/>
    <mergeCell ref="D56:N56"/>
    <mergeCell ref="Q33:AB33"/>
    <mergeCell ref="Q79:AB79"/>
    <mergeCell ref="Q97:AB97"/>
    <mergeCell ref="B49:N49"/>
    <mergeCell ref="P49:AB49"/>
    <mergeCell ref="AD49:AP49"/>
    <mergeCell ref="C33:N33"/>
    <mergeCell ref="B29:N29"/>
    <mergeCell ref="B5:N5"/>
    <mergeCell ref="B25:N25"/>
    <mergeCell ref="B27:N27"/>
    <mergeCell ref="B28:N28"/>
    <mergeCell ref="C10:N10"/>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sheetPr>
  <dimension ref="B3:BC112"/>
  <sheetViews>
    <sheetView topLeftCell="A40" zoomScale="73" zoomScaleNormal="73" workbookViewId="0">
      <selection activeCell="C59" sqref="C59"/>
    </sheetView>
  </sheetViews>
  <sheetFormatPr defaultRowHeight="14.25" x14ac:dyDescent="0.45"/>
  <cols>
    <col min="2" max="2" width="30.73046875" customWidth="1"/>
    <col min="3" max="14" width="10.73046875" customWidth="1"/>
    <col min="16" max="16" width="30.73046875" customWidth="1"/>
    <col min="17" max="28" width="9.265625" customWidth="1"/>
    <col min="30" max="30" width="30.73046875" customWidth="1"/>
    <col min="31" max="42" width="9.265625" customWidth="1"/>
  </cols>
  <sheetData>
    <row r="3" spans="2:14" ht="21" x14ac:dyDescent="0.65">
      <c r="B3" s="21" t="s">
        <v>480</v>
      </c>
      <c r="C3" s="331"/>
      <c r="D3" s="331"/>
      <c r="E3" s="331"/>
      <c r="F3" s="331"/>
      <c r="G3" s="331"/>
      <c r="H3" s="331"/>
      <c r="I3" s="331"/>
      <c r="J3" s="331"/>
      <c r="K3" s="331"/>
      <c r="L3" s="331"/>
      <c r="M3" s="331"/>
      <c r="N3" s="331"/>
    </row>
    <row r="4" spans="2:14" ht="21" x14ac:dyDescent="0.65">
      <c r="B4" s="21"/>
      <c r="C4" s="331"/>
      <c r="D4" s="331"/>
      <c r="E4" s="331"/>
      <c r="F4" s="331"/>
      <c r="G4" s="331"/>
      <c r="H4" s="331"/>
      <c r="I4" s="331"/>
      <c r="J4" s="331"/>
      <c r="K4" s="331"/>
      <c r="L4" s="331"/>
      <c r="M4" s="331"/>
      <c r="N4" s="331"/>
    </row>
    <row r="5" spans="2:14" ht="137.25" customHeight="1" x14ac:dyDescent="0.45">
      <c r="B5" s="363" t="s">
        <v>481</v>
      </c>
      <c r="C5" s="364"/>
      <c r="D5" s="364"/>
      <c r="E5" s="364"/>
      <c r="F5" s="364"/>
      <c r="G5" s="364"/>
      <c r="H5" s="364"/>
      <c r="I5" s="364"/>
      <c r="J5" s="364"/>
      <c r="K5" s="364"/>
      <c r="L5" s="364"/>
      <c r="M5" s="364"/>
      <c r="N5" s="364"/>
    </row>
    <row r="8" spans="2:14" ht="18" x14ac:dyDescent="0.55000000000000004">
      <c r="B8" s="22" t="s">
        <v>456</v>
      </c>
      <c r="C8" s="331"/>
      <c r="D8" s="331"/>
      <c r="E8" s="331"/>
      <c r="F8" s="331"/>
      <c r="G8" s="331"/>
      <c r="H8" s="331"/>
      <c r="I8" s="331"/>
      <c r="J8" s="331"/>
      <c r="K8" s="331"/>
      <c r="L8" s="331"/>
      <c r="M8" s="331"/>
      <c r="N8" s="331"/>
    </row>
    <row r="10" spans="2:14" x14ac:dyDescent="0.45">
      <c r="B10" s="41"/>
      <c r="C10" s="369" t="s">
        <v>482</v>
      </c>
      <c r="D10" s="369"/>
      <c r="E10" s="369"/>
      <c r="F10" s="369"/>
      <c r="G10" s="369"/>
      <c r="H10" s="369"/>
      <c r="I10" s="369"/>
      <c r="J10" s="369"/>
      <c r="K10" s="369"/>
      <c r="L10" s="369"/>
      <c r="M10" s="369"/>
      <c r="N10" s="369"/>
    </row>
    <row r="11" spans="2:14" x14ac:dyDescent="0.45">
      <c r="B11" s="43" t="s">
        <v>475</v>
      </c>
      <c r="C11" s="44" t="s">
        <v>151</v>
      </c>
      <c r="D11" s="45" t="s">
        <v>164</v>
      </c>
      <c r="E11" s="45" t="s">
        <v>165</v>
      </c>
      <c r="F11" s="45" t="s">
        <v>166</v>
      </c>
      <c r="G11" s="45" t="s">
        <v>167</v>
      </c>
      <c r="H11" s="45" t="s">
        <v>168</v>
      </c>
      <c r="I11" s="46" t="s">
        <v>169</v>
      </c>
      <c r="J11" s="45" t="s">
        <v>170</v>
      </c>
      <c r="K11" s="45" t="s">
        <v>171</v>
      </c>
      <c r="L11" s="45" t="s">
        <v>172</v>
      </c>
      <c r="M11" s="45" t="s">
        <v>173</v>
      </c>
      <c r="N11" s="45" t="s">
        <v>174</v>
      </c>
    </row>
    <row r="12" spans="2:14" x14ac:dyDescent="0.45">
      <c r="B12" s="19" t="s">
        <v>151</v>
      </c>
      <c r="C12" s="245">
        <v>13.454539443899799</v>
      </c>
      <c r="D12" s="245">
        <v>24.103124998979901</v>
      </c>
      <c r="E12" s="245">
        <v>21.794328211535699</v>
      </c>
      <c r="F12" s="245">
        <v>26.955944820114301</v>
      </c>
      <c r="G12" s="245">
        <v>41.837807610843399</v>
      </c>
      <c r="H12" s="245">
        <v>46.927641598170602</v>
      </c>
      <c r="I12" s="246">
        <v>79.614738005161897</v>
      </c>
      <c r="J12" s="245">
        <v>54.409568720342598</v>
      </c>
      <c r="K12" s="245">
        <v>57.230301551377003</v>
      </c>
      <c r="L12" s="245">
        <v>70.603743033979896</v>
      </c>
      <c r="M12" s="245">
        <v>79.614738005161897</v>
      </c>
      <c r="N12" s="245">
        <v>54.409568720342598</v>
      </c>
    </row>
    <row r="13" spans="2:14" x14ac:dyDescent="0.45">
      <c r="B13" s="19" t="s">
        <v>152</v>
      </c>
      <c r="C13" s="245">
        <v>24.716473555831101</v>
      </c>
      <c r="D13" s="245">
        <v>21.9786728861862</v>
      </c>
      <c r="E13" s="245">
        <v>34.818099374088597</v>
      </c>
      <c r="F13" s="245">
        <v>32.369601430277903</v>
      </c>
      <c r="G13" s="245">
        <v>36.445539898169997</v>
      </c>
      <c r="H13" s="245">
        <v>39.907728644608298</v>
      </c>
      <c r="I13" s="246">
        <v>81.406881105697096</v>
      </c>
      <c r="J13" s="245">
        <v>47.7134219277687</v>
      </c>
      <c r="K13" s="245">
        <v>51.991595148803199</v>
      </c>
      <c r="L13" s="245">
        <v>76.831118414937606</v>
      </c>
      <c r="M13" s="245">
        <v>81.406881105697096</v>
      </c>
      <c r="N13" s="245">
        <v>47.7134219277687</v>
      </c>
    </row>
    <row r="14" spans="2:14" x14ac:dyDescent="0.45">
      <c r="B14" s="19" t="s">
        <v>153</v>
      </c>
      <c r="C14" s="245">
        <v>22.8769385811141</v>
      </c>
      <c r="D14" s="245">
        <v>34.864317671907003</v>
      </c>
      <c r="E14" s="245">
        <v>14.482643396413099</v>
      </c>
      <c r="F14" s="245">
        <v>32.060666370386201</v>
      </c>
      <c r="G14" s="245">
        <v>53.777067250039103</v>
      </c>
      <c r="H14" s="245">
        <v>57.028884267445598</v>
      </c>
      <c r="I14" s="246">
        <v>85.389998136682706</v>
      </c>
      <c r="J14" s="245">
        <v>64.395975721643296</v>
      </c>
      <c r="K14" s="245">
        <v>69.2505159499797</v>
      </c>
      <c r="L14" s="245">
        <v>78.790173372309297</v>
      </c>
      <c r="M14" s="245">
        <v>85.389998136682706</v>
      </c>
      <c r="N14" s="245">
        <v>64.395975721643296</v>
      </c>
    </row>
    <row r="15" spans="2:14" x14ac:dyDescent="0.45">
      <c r="B15" s="19" t="s">
        <v>154</v>
      </c>
      <c r="C15" s="245">
        <v>28.4182978342306</v>
      </c>
      <c r="D15" s="245">
        <v>32.946778383055403</v>
      </c>
      <c r="E15" s="245">
        <v>33.098471493094898</v>
      </c>
      <c r="F15" s="245">
        <v>22.038963510369499</v>
      </c>
      <c r="G15" s="245">
        <v>50.913375929372201</v>
      </c>
      <c r="H15" s="245">
        <v>51.743004714939602</v>
      </c>
      <c r="I15" s="246">
        <v>68.268699787249204</v>
      </c>
      <c r="J15" s="245">
        <v>59.6242951736074</v>
      </c>
      <c r="K15" s="245">
        <v>66.092102891705906</v>
      </c>
      <c r="L15" s="245">
        <v>61.7843131408316</v>
      </c>
      <c r="M15" s="245">
        <v>68.268699787249204</v>
      </c>
      <c r="N15" s="245">
        <v>59.6242951736074</v>
      </c>
    </row>
    <row r="16" spans="2:14" x14ac:dyDescent="0.45">
      <c r="B16" s="19" t="s">
        <v>155</v>
      </c>
      <c r="C16" s="245">
        <v>43.7885249153356</v>
      </c>
      <c r="D16" s="245">
        <v>38.1492372235329</v>
      </c>
      <c r="E16" s="245">
        <v>54.8535661050255</v>
      </c>
      <c r="F16" s="245">
        <v>52.047774278832598</v>
      </c>
      <c r="G16" s="245">
        <v>18.8047360594834</v>
      </c>
      <c r="H16" s="245">
        <v>31.558580659711001</v>
      </c>
      <c r="I16" s="246">
        <v>94.946110462087105</v>
      </c>
      <c r="J16" s="245">
        <v>44.1515074598111</v>
      </c>
      <c r="K16" s="245">
        <v>30.173432444750802</v>
      </c>
      <c r="L16" s="245">
        <v>99.479812770936505</v>
      </c>
      <c r="M16" s="245">
        <v>94.946110462087105</v>
      </c>
      <c r="N16" s="245">
        <v>44.1515074598111</v>
      </c>
    </row>
    <row r="17" spans="2:42" x14ac:dyDescent="0.45">
      <c r="B17" s="19" t="s">
        <v>156</v>
      </c>
      <c r="C17" s="245">
        <v>49.1124632908001</v>
      </c>
      <c r="D17" s="245">
        <v>41.554562483794001</v>
      </c>
      <c r="E17" s="245">
        <v>58.458877356008998</v>
      </c>
      <c r="F17" s="245">
        <v>54.005266335746597</v>
      </c>
      <c r="G17" s="245">
        <v>32.297022965032902</v>
      </c>
      <c r="H17" s="245">
        <v>22.3692988852778</v>
      </c>
      <c r="I17" s="246">
        <v>87.993369370529905</v>
      </c>
      <c r="J17" s="245">
        <v>26.729034652985199</v>
      </c>
      <c r="K17" s="245">
        <v>42.9615102994455</v>
      </c>
      <c r="L17" s="245">
        <v>107.530275647569</v>
      </c>
      <c r="M17" s="245">
        <v>87.993369370529905</v>
      </c>
      <c r="N17" s="245">
        <v>26.729034652985199</v>
      </c>
      <c r="O17" s="331"/>
      <c r="P17" s="331"/>
      <c r="Q17" s="331"/>
      <c r="R17" s="331"/>
      <c r="S17" s="331"/>
      <c r="T17" s="331"/>
      <c r="U17" s="331"/>
      <c r="V17" s="331"/>
      <c r="W17" s="331"/>
      <c r="X17" s="331"/>
      <c r="Y17" s="331"/>
      <c r="Z17" s="331"/>
      <c r="AA17" s="331"/>
      <c r="AB17" s="331"/>
      <c r="AC17" s="331"/>
      <c r="AD17" s="331"/>
      <c r="AE17" s="331"/>
      <c r="AF17" s="331"/>
      <c r="AG17" s="331"/>
      <c r="AH17" s="331"/>
      <c r="AI17" s="331"/>
      <c r="AJ17" s="331"/>
      <c r="AK17" s="331"/>
      <c r="AL17" s="331"/>
      <c r="AM17" s="331"/>
      <c r="AN17" s="331"/>
      <c r="AO17" s="331"/>
      <c r="AP17" s="331"/>
    </row>
    <row r="18" spans="2:42" x14ac:dyDescent="0.45">
      <c r="B18" s="44" t="s">
        <v>157</v>
      </c>
      <c r="C18" s="247">
        <v>80.159514753719293</v>
      </c>
      <c r="D18" s="247">
        <v>82.0254051374868</v>
      </c>
      <c r="E18" s="247">
        <v>85.681796861991302</v>
      </c>
      <c r="F18" s="247">
        <v>68.173605363371493</v>
      </c>
      <c r="G18" s="247">
        <v>93.932971839163898</v>
      </c>
      <c r="H18" s="247">
        <v>84.653284115295307</v>
      </c>
      <c r="I18" s="248">
        <v>58.883309817689003</v>
      </c>
      <c r="J18" s="247">
        <v>86.8564796712663</v>
      </c>
      <c r="K18" s="247">
        <v>108.87614303165</v>
      </c>
      <c r="L18" s="247">
        <v>67.102061089542204</v>
      </c>
      <c r="M18" s="247">
        <v>58.883309817689003</v>
      </c>
      <c r="N18" s="247">
        <v>86.8564796712663</v>
      </c>
      <c r="O18" s="331"/>
      <c r="P18" s="331"/>
      <c r="Q18" s="331"/>
      <c r="R18" s="331"/>
      <c r="S18" s="331"/>
      <c r="T18" s="331"/>
      <c r="U18" s="331"/>
      <c r="V18" s="331"/>
      <c r="W18" s="331"/>
      <c r="X18" s="331"/>
      <c r="Y18" s="331"/>
      <c r="Z18" s="331"/>
      <c r="AA18" s="331"/>
      <c r="AB18" s="331"/>
      <c r="AC18" s="331"/>
      <c r="AD18" s="331"/>
      <c r="AE18" s="331"/>
      <c r="AF18" s="331"/>
      <c r="AG18" s="331"/>
      <c r="AH18" s="331"/>
      <c r="AI18" s="331"/>
      <c r="AJ18" s="331"/>
      <c r="AK18" s="331"/>
      <c r="AL18" s="331"/>
      <c r="AM18" s="331"/>
      <c r="AN18" s="331"/>
      <c r="AO18" s="331"/>
      <c r="AP18" s="331"/>
    </row>
    <row r="19" spans="2:42" x14ac:dyDescent="0.45">
      <c r="B19" s="19" t="s">
        <v>158</v>
      </c>
      <c r="C19" s="245">
        <v>54.484304104072201</v>
      </c>
      <c r="D19" s="245">
        <v>47.187384884115701</v>
      </c>
      <c r="E19" s="245">
        <v>63.762584321042297</v>
      </c>
      <c r="F19" s="245">
        <v>60.078424594672398</v>
      </c>
      <c r="G19" s="245">
        <v>43.911126681071998</v>
      </c>
      <c r="H19" s="245">
        <v>25.8125445797758</v>
      </c>
      <c r="I19" s="246">
        <v>90.567041635513306</v>
      </c>
      <c r="J19" s="245" t="s">
        <v>458</v>
      </c>
      <c r="K19" s="245" t="s">
        <v>458</v>
      </c>
      <c r="L19" s="245" t="s">
        <v>458</v>
      </c>
      <c r="M19" s="245" t="s">
        <v>458</v>
      </c>
      <c r="N19" s="245" t="s">
        <v>458</v>
      </c>
      <c r="O19" s="331"/>
      <c r="P19" s="331"/>
      <c r="Q19" s="331"/>
      <c r="R19" s="331"/>
      <c r="S19" s="331"/>
      <c r="T19" s="331"/>
      <c r="U19" s="331"/>
      <c r="V19" s="331"/>
      <c r="W19" s="331"/>
      <c r="X19" s="331"/>
      <c r="Y19" s="331"/>
      <c r="Z19" s="331"/>
      <c r="AA19" s="331"/>
      <c r="AB19" s="331"/>
      <c r="AC19" s="331"/>
      <c r="AD19" s="331"/>
      <c r="AE19" s="331"/>
      <c r="AF19" s="331"/>
      <c r="AG19" s="331"/>
      <c r="AH19" s="331"/>
      <c r="AI19" s="331"/>
      <c r="AJ19" s="331"/>
      <c r="AK19" s="331"/>
      <c r="AL19" s="331"/>
      <c r="AM19" s="331"/>
      <c r="AN19" s="331"/>
      <c r="AO19" s="331"/>
      <c r="AP19" s="331"/>
    </row>
    <row r="20" spans="2:42" x14ac:dyDescent="0.45">
      <c r="B20" s="19" t="s">
        <v>159</v>
      </c>
      <c r="C20" s="245">
        <v>58.047725239315497</v>
      </c>
      <c r="D20" s="245">
        <v>52.803269547449197</v>
      </c>
      <c r="E20" s="245">
        <v>69.203000397377807</v>
      </c>
      <c r="F20" s="245">
        <v>66.189396472987298</v>
      </c>
      <c r="G20" s="245">
        <v>30.063698565475299</v>
      </c>
      <c r="H20" s="245">
        <v>43.112579965961899</v>
      </c>
      <c r="I20" s="246">
        <v>109.439399984148</v>
      </c>
      <c r="J20" s="245" t="s">
        <v>458</v>
      </c>
      <c r="K20" s="245" t="s">
        <v>458</v>
      </c>
      <c r="L20" s="245" t="s">
        <v>458</v>
      </c>
      <c r="M20" s="245" t="s">
        <v>458</v>
      </c>
      <c r="N20" s="245" t="s">
        <v>458</v>
      </c>
      <c r="O20" s="331"/>
      <c r="P20" s="331"/>
      <c r="Q20" s="331"/>
      <c r="R20" s="331"/>
      <c r="S20" s="331"/>
      <c r="T20" s="331"/>
      <c r="U20" s="331"/>
      <c r="V20" s="331"/>
      <c r="W20" s="331"/>
      <c r="X20" s="331"/>
      <c r="Y20" s="331"/>
      <c r="Z20" s="331"/>
      <c r="AA20" s="331"/>
      <c r="AB20" s="331"/>
      <c r="AC20" s="331"/>
      <c r="AD20" s="331"/>
      <c r="AE20" s="331"/>
      <c r="AF20" s="331"/>
      <c r="AG20" s="331"/>
      <c r="AH20" s="331"/>
      <c r="AI20" s="331"/>
      <c r="AJ20" s="331"/>
      <c r="AK20" s="331"/>
      <c r="AL20" s="331"/>
      <c r="AM20" s="331"/>
      <c r="AN20" s="331"/>
      <c r="AO20" s="331"/>
      <c r="AP20" s="331"/>
    </row>
    <row r="21" spans="2:42" x14ac:dyDescent="0.45">
      <c r="B21" s="19" t="s">
        <v>160</v>
      </c>
      <c r="C21" s="245">
        <v>70.839911199444501</v>
      </c>
      <c r="D21" s="245">
        <v>76.373710480646395</v>
      </c>
      <c r="E21" s="245">
        <v>79.310584015541906</v>
      </c>
      <c r="F21" s="245">
        <v>61.439511148800399</v>
      </c>
      <c r="G21" s="245">
        <v>95.026163340002498</v>
      </c>
      <c r="H21" s="245">
        <v>97.726882536588604</v>
      </c>
      <c r="I21" s="246">
        <v>67.660274469190199</v>
      </c>
      <c r="J21" s="245" t="s">
        <v>458</v>
      </c>
      <c r="K21" s="245" t="s">
        <v>458</v>
      </c>
      <c r="L21" s="245" t="s">
        <v>458</v>
      </c>
      <c r="M21" s="245" t="s">
        <v>458</v>
      </c>
      <c r="N21" s="245" t="s">
        <v>458</v>
      </c>
      <c r="O21" s="331"/>
      <c r="P21" s="331"/>
      <c r="Q21" s="331"/>
      <c r="R21" s="331"/>
      <c r="S21" s="331"/>
      <c r="T21" s="331"/>
      <c r="U21" s="331"/>
      <c r="V21" s="331"/>
      <c r="W21" s="331"/>
      <c r="X21" s="331"/>
      <c r="Y21" s="331"/>
      <c r="Z21" s="331"/>
      <c r="AA21" s="331"/>
      <c r="AB21" s="331"/>
      <c r="AC21" s="331"/>
      <c r="AD21" s="331"/>
      <c r="AE21" s="331"/>
      <c r="AF21" s="331"/>
      <c r="AG21" s="331"/>
      <c r="AH21" s="331"/>
      <c r="AI21" s="331"/>
      <c r="AJ21" s="331"/>
      <c r="AK21" s="331"/>
      <c r="AL21" s="331"/>
      <c r="AM21" s="331"/>
      <c r="AN21" s="331"/>
      <c r="AO21" s="331"/>
      <c r="AP21" s="331"/>
    </row>
    <row r="22" spans="2:42" x14ac:dyDescent="0.45">
      <c r="B22" s="19" t="s">
        <v>161</v>
      </c>
      <c r="C22" s="245">
        <v>80.159514753719293</v>
      </c>
      <c r="D22" s="245">
        <v>82.0254051374868</v>
      </c>
      <c r="E22" s="245">
        <v>85.681796861991302</v>
      </c>
      <c r="F22" s="245">
        <v>68.173605363371493</v>
      </c>
      <c r="G22" s="245">
        <v>93.932971839163898</v>
      </c>
      <c r="H22" s="245">
        <v>84.653284115295307</v>
      </c>
      <c r="I22" s="246">
        <v>58.883309817689003</v>
      </c>
      <c r="J22" s="245" t="s">
        <v>458</v>
      </c>
      <c r="K22" s="245" t="s">
        <v>458</v>
      </c>
      <c r="L22" s="245" t="s">
        <v>458</v>
      </c>
      <c r="M22" s="245" t="s">
        <v>458</v>
      </c>
      <c r="N22" s="245" t="s">
        <v>458</v>
      </c>
      <c r="O22" s="331"/>
      <c r="P22" s="331"/>
      <c r="Q22" s="331"/>
      <c r="R22" s="331"/>
      <c r="S22" s="331"/>
      <c r="T22" s="331"/>
      <c r="U22" s="331"/>
      <c r="V22" s="331"/>
      <c r="W22" s="331"/>
      <c r="X22" s="331"/>
      <c r="Y22" s="331"/>
      <c r="Z22" s="331"/>
      <c r="AA22" s="331"/>
      <c r="AB22" s="331"/>
      <c r="AC22" s="331"/>
      <c r="AD22" s="331"/>
      <c r="AE22" s="331"/>
      <c r="AF22" s="331"/>
      <c r="AG22" s="331"/>
      <c r="AH22" s="331"/>
      <c r="AI22" s="331"/>
      <c r="AJ22" s="331"/>
      <c r="AK22" s="331"/>
      <c r="AL22" s="331"/>
      <c r="AM22" s="331"/>
      <c r="AN22" s="331"/>
      <c r="AO22" s="331"/>
      <c r="AP22" s="331"/>
    </row>
    <row r="23" spans="2:42" x14ac:dyDescent="0.45">
      <c r="B23" s="19" t="s">
        <v>162</v>
      </c>
      <c r="C23" s="245">
        <v>54.484304104072201</v>
      </c>
      <c r="D23" s="245">
        <v>47.187384884115701</v>
      </c>
      <c r="E23" s="245">
        <v>63.762584321042297</v>
      </c>
      <c r="F23" s="245">
        <v>60.078424594672398</v>
      </c>
      <c r="G23" s="245">
        <v>43.911126681071998</v>
      </c>
      <c r="H23" s="245">
        <v>25.8125445797758</v>
      </c>
      <c r="I23" s="246">
        <v>90.567041635513306</v>
      </c>
      <c r="J23" s="245" t="s">
        <v>458</v>
      </c>
      <c r="K23" s="245" t="s">
        <v>458</v>
      </c>
      <c r="L23" s="245" t="s">
        <v>458</v>
      </c>
      <c r="M23" s="245" t="s">
        <v>458</v>
      </c>
      <c r="N23" s="245" t="s">
        <v>458</v>
      </c>
      <c r="O23" s="331"/>
      <c r="P23" s="331"/>
      <c r="Q23" s="331"/>
      <c r="R23" s="331"/>
      <c r="S23" s="331"/>
      <c r="T23" s="331"/>
      <c r="U23" s="331"/>
      <c r="V23" s="331"/>
      <c r="W23" s="331"/>
      <c r="X23" s="331"/>
      <c r="Y23" s="331"/>
      <c r="Z23" s="331"/>
      <c r="AA23" s="331"/>
      <c r="AB23" s="331"/>
      <c r="AC23" s="331"/>
      <c r="AD23" s="331"/>
      <c r="AE23" s="331"/>
      <c r="AF23" s="331"/>
      <c r="AG23" s="331"/>
      <c r="AH23" s="331"/>
      <c r="AI23" s="331"/>
      <c r="AJ23" s="331"/>
      <c r="AK23" s="331"/>
      <c r="AL23" s="331"/>
      <c r="AM23" s="331"/>
      <c r="AN23" s="331"/>
      <c r="AO23" s="331"/>
      <c r="AP23" s="331"/>
    </row>
    <row r="25" spans="2:42" x14ac:dyDescent="0.45">
      <c r="B25" s="339" t="s">
        <v>459</v>
      </c>
      <c r="C25" s="339"/>
      <c r="D25" s="339"/>
      <c r="E25" s="339"/>
      <c r="F25" s="339"/>
      <c r="G25" s="339"/>
      <c r="H25" s="339"/>
      <c r="I25" s="339"/>
      <c r="J25" s="339"/>
      <c r="K25" s="339"/>
      <c r="L25" s="339"/>
      <c r="M25" s="339"/>
      <c r="N25" s="339"/>
      <c r="O25" s="331"/>
      <c r="P25" s="331"/>
      <c r="Q25" s="331"/>
      <c r="R25" s="331"/>
      <c r="S25" s="331"/>
      <c r="T25" s="331"/>
      <c r="U25" s="331"/>
      <c r="V25" s="331"/>
      <c r="W25" s="331"/>
      <c r="X25" s="331"/>
      <c r="Y25" s="331"/>
      <c r="Z25" s="331"/>
      <c r="AA25" s="331"/>
      <c r="AB25" s="331"/>
      <c r="AC25" s="331"/>
      <c r="AD25" s="331"/>
      <c r="AE25" s="331"/>
      <c r="AF25" s="331"/>
      <c r="AG25" s="331"/>
      <c r="AH25" s="331"/>
      <c r="AI25" s="331"/>
      <c r="AJ25" s="331"/>
      <c r="AK25" s="331"/>
      <c r="AL25" s="331"/>
      <c r="AM25" s="331"/>
      <c r="AN25" s="331"/>
      <c r="AO25" s="331"/>
      <c r="AP25" s="331"/>
    </row>
    <row r="26" spans="2:42" x14ac:dyDescent="0.45">
      <c r="B26" s="171" t="s">
        <v>483</v>
      </c>
      <c r="C26" s="333"/>
      <c r="D26" s="333"/>
      <c r="E26" s="333"/>
      <c r="F26" s="333"/>
      <c r="G26" s="333"/>
      <c r="H26" s="333"/>
      <c r="I26" s="333"/>
      <c r="J26" s="333"/>
      <c r="K26" s="333"/>
      <c r="L26" s="333"/>
      <c r="M26" s="333"/>
      <c r="N26" s="333"/>
      <c r="O26" s="331"/>
      <c r="P26" s="331"/>
      <c r="Q26" s="331"/>
      <c r="R26" s="331"/>
      <c r="S26" s="331"/>
      <c r="T26" s="331"/>
      <c r="U26" s="331"/>
      <c r="V26" s="331"/>
      <c r="W26" s="331"/>
      <c r="X26" s="331"/>
      <c r="Y26" s="331"/>
      <c r="Z26" s="331"/>
      <c r="AA26" s="331"/>
      <c r="AB26" s="331"/>
      <c r="AC26" s="331"/>
      <c r="AD26" s="331"/>
      <c r="AE26" s="331"/>
      <c r="AF26" s="331"/>
      <c r="AG26" s="331"/>
      <c r="AH26" s="331"/>
      <c r="AI26" s="331"/>
      <c r="AJ26" s="331"/>
      <c r="AK26" s="331"/>
      <c r="AL26" s="331"/>
      <c r="AM26" s="331"/>
      <c r="AN26" s="331"/>
      <c r="AO26" s="331"/>
      <c r="AP26" s="331"/>
    </row>
    <row r="27" spans="2:42" x14ac:dyDescent="0.45">
      <c r="B27" s="339" t="s">
        <v>460</v>
      </c>
      <c r="C27" s="339"/>
      <c r="D27" s="339"/>
      <c r="E27" s="339"/>
      <c r="F27" s="339"/>
      <c r="G27" s="339"/>
      <c r="H27" s="339"/>
      <c r="I27" s="339"/>
      <c r="J27" s="339"/>
      <c r="K27" s="339"/>
      <c r="L27" s="339"/>
      <c r="M27" s="339"/>
      <c r="N27" s="339"/>
      <c r="O27" s="331"/>
      <c r="P27" s="331"/>
      <c r="Q27" s="331"/>
      <c r="R27" s="331"/>
      <c r="S27" s="331"/>
      <c r="T27" s="331"/>
      <c r="U27" s="331"/>
      <c r="V27" s="331"/>
      <c r="W27" s="331"/>
      <c r="X27" s="331"/>
      <c r="Y27" s="331"/>
      <c r="Z27" s="331"/>
      <c r="AA27" s="331"/>
      <c r="AB27" s="331"/>
      <c r="AC27" s="331"/>
      <c r="AD27" s="331"/>
      <c r="AE27" s="331"/>
      <c r="AF27" s="331"/>
      <c r="AG27" s="331"/>
      <c r="AH27" s="331"/>
      <c r="AI27" s="331"/>
      <c r="AJ27" s="331"/>
      <c r="AK27" s="331"/>
      <c r="AL27" s="331"/>
      <c r="AM27" s="331"/>
      <c r="AN27" s="331"/>
      <c r="AO27" s="331"/>
      <c r="AP27" s="331"/>
    </row>
    <row r="28" spans="2:42" ht="30" customHeight="1" x14ac:dyDescent="0.45">
      <c r="B28" s="340" t="s">
        <v>461</v>
      </c>
      <c r="C28" s="340"/>
      <c r="D28" s="340"/>
      <c r="E28" s="340"/>
      <c r="F28" s="340"/>
      <c r="G28" s="340"/>
      <c r="H28" s="340"/>
      <c r="I28" s="340"/>
      <c r="J28" s="340"/>
      <c r="K28" s="340"/>
      <c r="L28" s="340"/>
      <c r="M28" s="340"/>
      <c r="N28" s="340"/>
      <c r="O28" s="331"/>
      <c r="P28" s="331"/>
      <c r="Q28" s="331"/>
      <c r="R28" s="331"/>
      <c r="S28" s="331"/>
      <c r="T28" s="331"/>
      <c r="U28" s="331"/>
      <c r="V28" s="331"/>
      <c r="W28" s="331"/>
      <c r="X28" s="331"/>
      <c r="Y28" s="331"/>
      <c r="Z28" s="331"/>
      <c r="AA28" s="331"/>
      <c r="AB28" s="331"/>
      <c r="AC28" s="331"/>
      <c r="AD28" s="331"/>
      <c r="AE28" s="331"/>
      <c r="AF28" s="331"/>
      <c r="AG28" s="331"/>
      <c r="AH28" s="331"/>
      <c r="AI28" s="331"/>
      <c r="AJ28" s="331"/>
      <c r="AK28" s="331"/>
      <c r="AL28" s="331"/>
      <c r="AM28" s="331"/>
      <c r="AN28" s="331"/>
      <c r="AO28" s="331"/>
      <c r="AP28" s="331"/>
    </row>
    <row r="29" spans="2:42" x14ac:dyDescent="0.45">
      <c r="B29" s="339" t="s">
        <v>484</v>
      </c>
      <c r="C29" s="339"/>
      <c r="D29" s="339"/>
      <c r="E29" s="339"/>
      <c r="F29" s="339"/>
      <c r="G29" s="339"/>
      <c r="H29" s="339"/>
      <c r="I29" s="339"/>
      <c r="J29" s="339"/>
      <c r="K29" s="339"/>
      <c r="L29" s="339"/>
      <c r="M29" s="339"/>
      <c r="N29" s="339"/>
      <c r="O29" s="331"/>
      <c r="P29" s="331"/>
      <c r="Q29" s="331"/>
      <c r="R29" s="331"/>
      <c r="S29" s="331"/>
      <c r="T29" s="331"/>
      <c r="U29" s="331"/>
      <c r="V29" s="331"/>
      <c r="W29" s="331"/>
      <c r="X29" s="331"/>
      <c r="Y29" s="331"/>
      <c r="Z29" s="331"/>
      <c r="AA29" s="331"/>
      <c r="AB29" s="331"/>
      <c r="AC29" s="331"/>
      <c r="AD29" s="331"/>
      <c r="AE29" s="331"/>
      <c r="AF29" s="331"/>
      <c r="AG29" s="331"/>
      <c r="AH29" s="331"/>
      <c r="AI29" s="331"/>
      <c r="AJ29" s="331"/>
      <c r="AK29" s="331"/>
      <c r="AL29" s="331"/>
      <c r="AM29" s="331"/>
      <c r="AN29" s="331"/>
      <c r="AO29" s="331"/>
      <c r="AP29" s="331"/>
    </row>
    <row r="31" spans="2:42" x14ac:dyDescent="0.45">
      <c r="B31" s="331"/>
      <c r="C31" s="20"/>
      <c r="D31" s="20"/>
      <c r="E31" s="20"/>
      <c r="F31" s="20"/>
      <c r="G31" s="20"/>
      <c r="H31" s="20"/>
      <c r="I31" s="20"/>
      <c r="J31" s="20"/>
      <c r="K31" s="20"/>
      <c r="L31" s="20"/>
      <c r="M31" s="20"/>
      <c r="N31" s="20"/>
      <c r="O31" s="331"/>
      <c r="P31" s="20"/>
      <c r="Q31" s="20"/>
      <c r="R31" s="20"/>
      <c r="S31" s="20"/>
      <c r="T31" s="20"/>
      <c r="U31" s="20"/>
      <c r="V31" s="20"/>
      <c r="W31" s="20"/>
      <c r="X31" s="20"/>
      <c r="Y31" s="20"/>
      <c r="Z31" s="20"/>
      <c r="AA31" s="331"/>
      <c r="AB31" s="20"/>
      <c r="AC31" s="20"/>
      <c r="AD31" s="20"/>
      <c r="AE31" s="20"/>
      <c r="AF31" s="20"/>
      <c r="AG31" s="20"/>
      <c r="AH31" s="20"/>
      <c r="AI31" s="20"/>
      <c r="AJ31" s="20"/>
      <c r="AK31" s="20"/>
      <c r="AL31" s="20"/>
      <c r="AM31" s="20"/>
      <c r="AN31" s="331"/>
      <c r="AO31" s="20"/>
      <c r="AP31" s="20"/>
    </row>
    <row r="32" spans="2:42" ht="18" x14ac:dyDescent="0.55000000000000004">
      <c r="B32" s="22"/>
      <c r="C32" s="331"/>
      <c r="D32" s="331"/>
      <c r="E32" s="331"/>
      <c r="F32" s="331"/>
      <c r="G32" s="331"/>
      <c r="H32" s="331"/>
      <c r="I32" s="331"/>
      <c r="J32" s="331"/>
      <c r="K32" s="331"/>
      <c r="L32" s="331"/>
      <c r="M32" s="331"/>
      <c r="N32" s="331"/>
      <c r="O32" s="331"/>
      <c r="P32" s="22" t="s">
        <v>463</v>
      </c>
      <c r="Q32" s="331"/>
      <c r="R32" s="331"/>
      <c r="S32" s="331"/>
      <c r="T32" s="331"/>
      <c r="U32" s="331"/>
      <c r="V32" s="331"/>
      <c r="W32" s="331"/>
      <c r="X32" s="331"/>
      <c r="Y32" s="331"/>
      <c r="Z32" s="331"/>
      <c r="AA32" s="331"/>
      <c r="AB32" s="331"/>
      <c r="AC32" s="331"/>
      <c r="AD32" s="22" t="s">
        <v>464</v>
      </c>
      <c r="AE32" s="22"/>
      <c r="AF32" s="331"/>
      <c r="AG32" s="331"/>
      <c r="AH32" s="331"/>
      <c r="AI32" s="331"/>
      <c r="AJ32" s="331"/>
      <c r="AK32" s="331"/>
      <c r="AL32" s="331"/>
      <c r="AM32" s="331"/>
      <c r="AN32" s="331"/>
      <c r="AO32" s="331"/>
      <c r="AP32" s="331"/>
    </row>
    <row r="34" spans="2:42" x14ac:dyDescent="0.45">
      <c r="B34" s="331"/>
      <c r="C34" s="331"/>
      <c r="D34" s="331"/>
      <c r="E34" s="331"/>
      <c r="F34" s="331"/>
      <c r="G34" s="331"/>
      <c r="H34" s="331"/>
      <c r="I34" s="331"/>
      <c r="J34" s="331"/>
      <c r="K34" s="331"/>
      <c r="L34" s="331"/>
      <c r="M34" s="331"/>
      <c r="N34" s="331"/>
      <c r="O34" s="331"/>
      <c r="P34" s="41"/>
      <c r="Q34" s="369" t="s">
        <v>482</v>
      </c>
      <c r="R34" s="369"/>
      <c r="S34" s="369"/>
      <c r="T34" s="369"/>
      <c r="U34" s="369"/>
      <c r="V34" s="369"/>
      <c r="W34" s="369"/>
      <c r="X34" s="369"/>
      <c r="Y34" s="369"/>
      <c r="Z34" s="369"/>
      <c r="AA34" s="369"/>
      <c r="AB34" s="369"/>
      <c r="AC34" s="331"/>
      <c r="AD34" s="41"/>
      <c r="AE34" s="369" t="s">
        <v>482</v>
      </c>
      <c r="AF34" s="369"/>
      <c r="AG34" s="369"/>
      <c r="AH34" s="369"/>
      <c r="AI34" s="369"/>
      <c r="AJ34" s="369"/>
      <c r="AK34" s="369"/>
      <c r="AL34" s="369"/>
      <c r="AM34" s="369"/>
      <c r="AN34" s="369"/>
      <c r="AO34" s="369"/>
      <c r="AP34" s="369"/>
    </row>
    <row r="35" spans="2:42" x14ac:dyDescent="0.45">
      <c r="B35" s="43"/>
      <c r="C35" s="331"/>
      <c r="D35" s="331"/>
      <c r="E35" s="331"/>
      <c r="F35" s="331"/>
      <c r="G35" s="331"/>
      <c r="H35" s="331"/>
      <c r="I35" s="331"/>
      <c r="J35" s="331"/>
      <c r="K35" s="331"/>
      <c r="L35" s="331"/>
      <c r="M35" s="331"/>
      <c r="N35" s="331"/>
      <c r="O35" s="331"/>
      <c r="P35" s="43" t="s">
        <v>475</v>
      </c>
      <c r="Q35" s="44" t="s">
        <v>151</v>
      </c>
      <c r="R35" s="45" t="s">
        <v>164</v>
      </c>
      <c r="S35" s="45" t="s">
        <v>165</v>
      </c>
      <c r="T35" s="45" t="s">
        <v>166</v>
      </c>
      <c r="U35" s="45" t="s">
        <v>167</v>
      </c>
      <c r="V35" s="45" t="s">
        <v>168</v>
      </c>
      <c r="W35" s="45" t="s">
        <v>169</v>
      </c>
      <c r="X35" s="45" t="s">
        <v>170</v>
      </c>
      <c r="Y35" s="45" t="s">
        <v>171</v>
      </c>
      <c r="Z35" s="45" t="s">
        <v>172</v>
      </c>
      <c r="AA35" s="45" t="s">
        <v>173</v>
      </c>
      <c r="AB35" s="45" t="s">
        <v>174</v>
      </c>
      <c r="AC35" s="331"/>
      <c r="AD35" s="43" t="s">
        <v>475</v>
      </c>
      <c r="AE35" s="44" t="s">
        <v>151</v>
      </c>
      <c r="AF35" s="45" t="s">
        <v>164</v>
      </c>
      <c r="AG35" s="45" t="s">
        <v>165</v>
      </c>
      <c r="AH35" s="45" t="s">
        <v>166</v>
      </c>
      <c r="AI35" s="45" t="s">
        <v>167</v>
      </c>
      <c r="AJ35" s="45" t="s">
        <v>168</v>
      </c>
      <c r="AK35" s="45" t="s">
        <v>169</v>
      </c>
      <c r="AL35" s="45" t="s">
        <v>170</v>
      </c>
      <c r="AM35" s="45" t="s">
        <v>171</v>
      </c>
      <c r="AN35" s="45" t="s">
        <v>172</v>
      </c>
      <c r="AO35" s="45" t="s">
        <v>173</v>
      </c>
      <c r="AP35" s="45" t="s">
        <v>174</v>
      </c>
    </row>
    <row r="36" spans="2:42" x14ac:dyDescent="0.45">
      <c r="B36" s="19"/>
      <c r="C36" s="331"/>
      <c r="D36" s="331"/>
      <c r="E36" s="331"/>
      <c r="F36" s="331"/>
      <c r="G36" s="331"/>
      <c r="H36" s="331"/>
      <c r="I36" s="331"/>
      <c r="J36" s="331"/>
      <c r="K36" s="331"/>
      <c r="L36" s="331"/>
      <c r="M36" s="331"/>
      <c r="N36" s="331"/>
      <c r="O36" s="331"/>
      <c r="P36" s="19" t="s">
        <v>151</v>
      </c>
      <c r="Q36" s="52">
        <v>-0.900422295691095</v>
      </c>
      <c r="R36" s="52">
        <v>-2.8399277549636799</v>
      </c>
      <c r="S36" s="52">
        <v>-2.5839751269608602</v>
      </c>
      <c r="T36" s="52">
        <v>-2.3216925354149001</v>
      </c>
      <c r="U36" s="52">
        <v>-7.6888045622099801</v>
      </c>
      <c r="V36" s="52">
        <v>-5.8246627435443203</v>
      </c>
      <c r="W36" s="53">
        <v>-5.2161838341838402</v>
      </c>
      <c r="X36" s="36">
        <v>-4.3400717923079704</v>
      </c>
      <c r="Y36" s="36">
        <v>-8.9415230622162607</v>
      </c>
      <c r="Z36" s="36">
        <v>-2.62757227687763</v>
      </c>
      <c r="AA36" s="36">
        <v>-5.2161838341838402</v>
      </c>
      <c r="AB36" s="36">
        <v>-4.3400717923079704</v>
      </c>
      <c r="AC36" s="331"/>
      <c r="AD36" s="19" t="s">
        <v>151</v>
      </c>
      <c r="AE36" s="52">
        <v>-0.94331057109197802</v>
      </c>
      <c r="AF36" s="52">
        <v>-2.74223348271848</v>
      </c>
      <c r="AG36" s="52">
        <v>-2.3285733129869901</v>
      </c>
      <c r="AH36" s="52">
        <v>-2.51130423855248</v>
      </c>
      <c r="AI36" s="52">
        <v>-8.6750389363606502</v>
      </c>
      <c r="AJ36" s="52">
        <v>-6.4604698849928601</v>
      </c>
      <c r="AK36" s="53">
        <v>-8.3379881951058206</v>
      </c>
      <c r="AL36" s="36">
        <v>-9.8211207813277692</v>
      </c>
      <c r="AM36" s="36">
        <v>-16.291754741005899</v>
      </c>
      <c r="AN36" s="36">
        <v>-3.0187729426792802</v>
      </c>
      <c r="AO36" s="36">
        <v>-8.3379881951058206</v>
      </c>
      <c r="AP36" s="36">
        <v>-9.8211207813277692</v>
      </c>
    </row>
    <row r="37" spans="2:42" x14ac:dyDescent="0.45">
      <c r="B37" s="19"/>
      <c r="C37" s="331"/>
      <c r="D37" s="331"/>
      <c r="E37" s="331"/>
      <c r="F37" s="331"/>
      <c r="G37" s="331"/>
      <c r="H37" s="331"/>
      <c r="I37" s="331"/>
      <c r="J37" s="331"/>
      <c r="K37" s="331"/>
      <c r="L37" s="331"/>
      <c r="M37" s="331"/>
      <c r="N37" s="331"/>
      <c r="O37" s="331"/>
      <c r="P37" s="19" t="s">
        <v>152</v>
      </c>
      <c r="Q37" s="36">
        <v>-2.92151805714236</v>
      </c>
      <c r="R37" s="36">
        <v>-1.84386151152286</v>
      </c>
      <c r="S37" s="36">
        <v>-5.8061296098380799</v>
      </c>
      <c r="T37" s="36">
        <v>-3.3185319780715798</v>
      </c>
      <c r="U37" s="36">
        <v>-4.8752448920105804</v>
      </c>
      <c r="V37" s="36">
        <v>-4.2596772613502303</v>
      </c>
      <c r="W37" s="53">
        <v>-4.2004116096321704</v>
      </c>
      <c r="X37" s="36">
        <v>-2.8008912581335701</v>
      </c>
      <c r="Y37" s="36">
        <v>-6.4534555628569903</v>
      </c>
      <c r="Z37" s="36">
        <v>-3.47800964673992</v>
      </c>
      <c r="AA37" s="36">
        <v>-4.2004116096321704</v>
      </c>
      <c r="AB37" s="36">
        <v>-2.8008912581335701</v>
      </c>
      <c r="AC37" s="331"/>
      <c r="AD37" s="19" t="s">
        <v>152</v>
      </c>
      <c r="AE37" s="36">
        <v>-2.8390378577185298</v>
      </c>
      <c r="AF37" s="36">
        <v>-1.8122667817331399</v>
      </c>
      <c r="AG37" s="36">
        <v>-5.6467458881373398</v>
      </c>
      <c r="AH37" s="36">
        <v>-3.2858162359476801</v>
      </c>
      <c r="AI37" s="36">
        <v>-5.81865816853065</v>
      </c>
      <c r="AJ37" s="36">
        <v>-5.22453660715684</v>
      </c>
      <c r="AK37" s="53">
        <v>-4.6226176644414503</v>
      </c>
      <c r="AL37" s="36">
        <v>-8.5807568358616599</v>
      </c>
      <c r="AM37" s="36">
        <v>-13.3759616715297</v>
      </c>
      <c r="AN37" s="36">
        <v>-3.3618759890910899</v>
      </c>
      <c r="AO37" s="36">
        <v>-4.6226176644414503</v>
      </c>
      <c r="AP37" s="36">
        <v>-8.5807568358616599</v>
      </c>
    </row>
    <row r="38" spans="2:42" x14ac:dyDescent="0.45">
      <c r="B38" s="19"/>
      <c r="C38" s="331"/>
      <c r="D38" s="331"/>
      <c r="E38" s="331"/>
      <c r="F38" s="331"/>
      <c r="G38" s="331"/>
      <c r="H38" s="331"/>
      <c r="I38" s="331"/>
      <c r="J38" s="331"/>
      <c r="K38" s="331"/>
      <c r="L38" s="331"/>
      <c r="M38" s="331"/>
      <c r="N38" s="331"/>
      <c r="O38" s="331"/>
      <c r="P38" s="19" t="s">
        <v>153</v>
      </c>
      <c r="Q38" s="36">
        <v>-4.3862973968396899</v>
      </c>
      <c r="R38" s="36">
        <v>-7.9299690824289</v>
      </c>
      <c r="S38" s="36">
        <v>-0.85337950337926205</v>
      </c>
      <c r="T38" s="36">
        <v>-4.0896111580538701</v>
      </c>
      <c r="U38" s="36">
        <v>-14.3966502995104</v>
      </c>
      <c r="V38" s="36">
        <v>-10.869884752988</v>
      </c>
      <c r="W38" s="53">
        <v>-6.3955932153877599</v>
      </c>
      <c r="X38" s="36">
        <v>-9.4057223949026501</v>
      </c>
      <c r="Y38" s="36">
        <v>-15.7233905061762</v>
      </c>
      <c r="Z38" s="36">
        <v>-7.6969634685110604</v>
      </c>
      <c r="AA38" s="36">
        <v>-6.3955932153877599</v>
      </c>
      <c r="AB38" s="36">
        <v>-9.4057223949026501</v>
      </c>
      <c r="AC38" s="331"/>
      <c r="AD38" s="19" t="s">
        <v>153</v>
      </c>
      <c r="AE38" s="36">
        <v>-3.30245399483813</v>
      </c>
      <c r="AF38" s="36">
        <v>-6.6425507943464099</v>
      </c>
      <c r="AG38" s="36">
        <v>-0.71690543952949803</v>
      </c>
      <c r="AH38" s="36">
        <v>-2.6212965484810602</v>
      </c>
      <c r="AI38" s="36">
        <v>-14.246639198325701</v>
      </c>
      <c r="AJ38" s="36">
        <v>-10.363024378923001</v>
      </c>
      <c r="AK38" s="53">
        <v>-8.6161700081599797</v>
      </c>
      <c r="AL38" s="36">
        <v>-13.8438269189064</v>
      </c>
      <c r="AM38" s="36">
        <v>-21.9623506505439</v>
      </c>
      <c r="AN38" s="36">
        <v>-7.8780536895102697</v>
      </c>
      <c r="AO38" s="36">
        <v>-8.6161700081599797</v>
      </c>
      <c r="AP38" s="36">
        <v>-13.8438269189064</v>
      </c>
    </row>
    <row r="39" spans="2:42" x14ac:dyDescent="0.45">
      <c r="B39" s="19"/>
      <c r="C39" s="331"/>
      <c r="D39" s="331"/>
      <c r="E39" s="331"/>
      <c r="F39" s="331"/>
      <c r="G39" s="331"/>
      <c r="H39" s="331"/>
      <c r="I39" s="331"/>
      <c r="J39" s="331"/>
      <c r="K39" s="331"/>
      <c r="L39" s="331"/>
      <c r="M39" s="331"/>
      <c r="N39" s="331"/>
      <c r="O39" s="331"/>
      <c r="P39" s="19" t="s">
        <v>154</v>
      </c>
      <c r="Q39" s="36">
        <v>-3.4547263027013502</v>
      </c>
      <c r="R39" s="36">
        <v>-4.1949754864933801</v>
      </c>
      <c r="S39" s="36">
        <v>-4.8703676577447599</v>
      </c>
      <c r="T39" s="36">
        <v>-0.71030948293505602</v>
      </c>
      <c r="U39" s="36">
        <v>-9.8073801375040794</v>
      </c>
      <c r="V39" s="36">
        <v>-7.5603550955207197</v>
      </c>
      <c r="W39" s="53">
        <v>-2.6324399260546198</v>
      </c>
      <c r="X39" s="36">
        <v>-6.6371003512678497</v>
      </c>
      <c r="Y39" s="36">
        <v>-11.087139364533799</v>
      </c>
      <c r="Z39" s="36">
        <v>-0.55851886072769497</v>
      </c>
      <c r="AA39" s="36">
        <v>-2.6324399260546198</v>
      </c>
      <c r="AB39" s="36">
        <v>-6.6371003512678497</v>
      </c>
      <c r="AC39" s="331"/>
      <c r="AD39" s="19" t="s">
        <v>154</v>
      </c>
      <c r="AE39" s="36">
        <v>-3.7109598447828001</v>
      </c>
      <c r="AF39" s="36">
        <v>-4.1902697530305799</v>
      </c>
      <c r="AG39" s="36">
        <v>-3.1934238637628698</v>
      </c>
      <c r="AH39" s="36">
        <v>-0.57437329466390397</v>
      </c>
      <c r="AI39" s="36">
        <v>-10.518954409427799</v>
      </c>
      <c r="AJ39" s="36">
        <v>-7.9705009337357096</v>
      </c>
      <c r="AK39" s="53">
        <v>-3.7925513362706802</v>
      </c>
      <c r="AL39" s="36">
        <v>-12.0161996099162</v>
      </c>
      <c r="AM39" s="36">
        <v>-18.0453060037397</v>
      </c>
      <c r="AN39" s="36">
        <v>-0.55085351784240499</v>
      </c>
      <c r="AO39" s="36">
        <v>-3.7925513362706802</v>
      </c>
      <c r="AP39" s="36">
        <v>-12.0161996099162</v>
      </c>
    </row>
    <row r="40" spans="2:42" x14ac:dyDescent="0.45">
      <c r="B40" s="19"/>
      <c r="C40" s="331"/>
      <c r="D40" s="331"/>
      <c r="E40" s="331"/>
      <c r="F40" s="331"/>
      <c r="G40" s="331"/>
      <c r="H40" s="331"/>
      <c r="I40" s="331"/>
      <c r="J40" s="331"/>
      <c r="K40" s="331"/>
      <c r="L40" s="331"/>
      <c r="M40" s="331"/>
      <c r="N40" s="331"/>
      <c r="O40" s="331"/>
      <c r="P40" s="19" t="s">
        <v>155</v>
      </c>
      <c r="Q40" s="36">
        <v>-7.4418001597474497</v>
      </c>
      <c r="R40" s="36">
        <v>-5.6596054522609496</v>
      </c>
      <c r="S40" s="36">
        <v>-11.336083252858501</v>
      </c>
      <c r="T40" s="36">
        <v>-9.0556332169356697</v>
      </c>
      <c r="U40" s="36">
        <v>-0.84674704594750605</v>
      </c>
      <c r="V40" s="36">
        <v>-2.2211899718966301</v>
      </c>
      <c r="W40" s="53">
        <v>-7.3935998022825498</v>
      </c>
      <c r="X40" s="36">
        <v>-2.3482902868007298</v>
      </c>
      <c r="Y40" s="36">
        <v>-0.64638872224141197</v>
      </c>
      <c r="Z40" s="36">
        <v>-11.836926939429301</v>
      </c>
      <c r="AA40" s="36">
        <v>-7.3935998022825498</v>
      </c>
      <c r="AB40" s="36">
        <v>-2.3482902868007298</v>
      </c>
      <c r="AC40" s="331"/>
      <c r="AD40" s="19" t="s">
        <v>155</v>
      </c>
      <c r="AE40" s="36">
        <v>-11.411698611698601</v>
      </c>
      <c r="AF40" s="36">
        <v>-8.7035446614075997</v>
      </c>
      <c r="AG40" s="36">
        <v>-15.410885272775801</v>
      </c>
      <c r="AH40" s="36">
        <v>-12.2262908452236</v>
      </c>
      <c r="AI40" s="36">
        <v>-1.2730932160975801</v>
      </c>
      <c r="AJ40" s="36">
        <v>-2.7024233381812999</v>
      </c>
      <c r="AK40" s="53">
        <v>-9.0260551177819899</v>
      </c>
      <c r="AL40" s="36">
        <v>-8.2175417241042208</v>
      </c>
      <c r="AM40" s="36">
        <v>-5.9497832817759901</v>
      </c>
      <c r="AN40" s="36">
        <v>-14.9407443286927</v>
      </c>
      <c r="AO40" s="36">
        <v>-9.0260551177819899</v>
      </c>
      <c r="AP40" s="36">
        <v>-8.2175417241042208</v>
      </c>
    </row>
    <row r="41" spans="2:42" x14ac:dyDescent="0.45">
      <c r="B41" s="19"/>
      <c r="C41" s="331"/>
      <c r="D41" s="331"/>
      <c r="E41" s="331"/>
      <c r="F41" s="331"/>
      <c r="G41" s="331"/>
      <c r="H41" s="331"/>
      <c r="I41" s="331"/>
      <c r="J41" s="331"/>
      <c r="K41" s="331"/>
      <c r="L41" s="331"/>
      <c r="M41" s="331"/>
      <c r="N41" s="331"/>
      <c r="O41" s="331"/>
      <c r="P41" s="19" t="s">
        <v>156</v>
      </c>
      <c r="Q41" s="36">
        <v>-8.1920014226832407</v>
      </c>
      <c r="R41" s="36">
        <v>-6.3471208741751202</v>
      </c>
      <c r="S41" s="36">
        <v>-10.7580648499757</v>
      </c>
      <c r="T41" s="36">
        <v>-9.8167999702399893</v>
      </c>
      <c r="U41" s="36">
        <v>-2.3898291120974702</v>
      </c>
      <c r="V41" s="36">
        <v>-0.87005220592911703</v>
      </c>
      <c r="W41" s="53">
        <v>-6.0666296290533896</v>
      </c>
      <c r="X41" s="36">
        <v>-0.81320880652797101</v>
      </c>
      <c r="Y41" s="36">
        <v>-3.19816627460103</v>
      </c>
      <c r="Z41" s="36">
        <v>-12.9545728152124</v>
      </c>
      <c r="AA41" s="36">
        <v>-6.0666296290533896</v>
      </c>
      <c r="AB41" s="36">
        <v>-0.81320880652797101</v>
      </c>
      <c r="AC41" s="331"/>
      <c r="AD41" s="19" t="s">
        <v>156</v>
      </c>
      <c r="AE41" s="36">
        <v>-8.7236344983195409</v>
      </c>
      <c r="AF41" s="36">
        <v>-7.2986085803145402</v>
      </c>
      <c r="AG41" s="36">
        <v>-11.300679076351001</v>
      </c>
      <c r="AH41" s="36">
        <v>-10.1072842248208</v>
      </c>
      <c r="AI41" s="36">
        <v>-2.76503486080406</v>
      </c>
      <c r="AJ41" s="36">
        <v>-1.14469529829816</v>
      </c>
      <c r="AK41" s="53">
        <v>-6.1520792688728196</v>
      </c>
      <c r="AL41" s="36">
        <v>-3.1271534527049298</v>
      </c>
      <c r="AM41" s="36">
        <v>-7.9655571724810104</v>
      </c>
      <c r="AN41" s="36">
        <v>-12.566313156144901</v>
      </c>
      <c r="AO41" s="36">
        <v>-6.1520792688728196</v>
      </c>
      <c r="AP41" s="36">
        <v>-3.1271534527049298</v>
      </c>
    </row>
    <row r="42" spans="2:42" x14ac:dyDescent="0.45">
      <c r="B42" s="44"/>
      <c r="C42" s="331"/>
      <c r="D42" s="331"/>
      <c r="E42" s="331"/>
      <c r="F42" s="331"/>
      <c r="G42" s="331"/>
      <c r="H42" s="331"/>
      <c r="I42" s="331"/>
      <c r="J42" s="331"/>
      <c r="K42" s="331"/>
      <c r="L42" s="331"/>
      <c r="M42" s="331"/>
      <c r="N42" s="331"/>
      <c r="O42" s="331"/>
      <c r="P42" s="44" t="s">
        <v>157</v>
      </c>
      <c r="Q42" s="47">
        <v>-5.8510950256038701</v>
      </c>
      <c r="R42" s="47">
        <v>-6.2583342631552803</v>
      </c>
      <c r="S42" s="47">
        <v>-7.5721239472675403</v>
      </c>
      <c r="T42" s="47">
        <v>-2.6777863688134902</v>
      </c>
      <c r="U42" s="47">
        <v>-7.2476907994150501</v>
      </c>
      <c r="V42" s="47">
        <v>-6.8801325904792501</v>
      </c>
      <c r="W42" s="54">
        <v>-0.452696021468043</v>
      </c>
      <c r="X42" s="47">
        <v>-7.6966736846499897</v>
      </c>
      <c r="Y42" s="47">
        <v>-8.5314446555243695</v>
      </c>
      <c r="Z42" s="47">
        <v>-8.73827934265137E-2</v>
      </c>
      <c r="AA42" s="47">
        <v>-0.452696021468043</v>
      </c>
      <c r="AB42" s="47">
        <v>-7.6966736846499897</v>
      </c>
      <c r="AC42" s="331"/>
      <c r="AD42" s="44" t="s">
        <v>157</v>
      </c>
      <c r="AE42" s="47">
        <v>-6.7127833068498397</v>
      </c>
      <c r="AF42" s="47">
        <v>-7.10438605083755</v>
      </c>
      <c r="AG42" s="47">
        <v>-7.7387081044785297</v>
      </c>
      <c r="AH42" s="47">
        <v>-3.0845041713658601</v>
      </c>
      <c r="AI42" s="47">
        <v>-7.9421215554886002</v>
      </c>
      <c r="AJ42" s="47">
        <v>-6.9872864113737299</v>
      </c>
      <c r="AK42" s="54">
        <v>-0.453704319083712</v>
      </c>
      <c r="AL42" s="47">
        <v>-8.28490193684895</v>
      </c>
      <c r="AM42" s="47">
        <v>-14.589891327751999</v>
      </c>
      <c r="AN42" s="47">
        <v>-0.12752144866519199</v>
      </c>
      <c r="AO42" s="47">
        <v>-0.453704319083712</v>
      </c>
      <c r="AP42" s="47">
        <v>-8.28490193684895</v>
      </c>
    </row>
    <row r="43" spans="2:42" x14ac:dyDescent="0.45">
      <c r="B43" s="19"/>
      <c r="C43" s="331"/>
      <c r="D43" s="331"/>
      <c r="E43" s="331"/>
      <c r="F43" s="331"/>
      <c r="G43" s="331"/>
      <c r="H43" s="331"/>
      <c r="I43" s="331"/>
      <c r="J43" s="331"/>
      <c r="K43" s="331"/>
      <c r="L43" s="331"/>
      <c r="M43" s="331"/>
      <c r="N43" s="331"/>
      <c r="O43" s="331"/>
      <c r="P43" s="19" t="s">
        <v>158</v>
      </c>
      <c r="Q43" s="36">
        <v>-5.9909780752704904</v>
      </c>
      <c r="R43" s="36">
        <v>-4.1731408234855998</v>
      </c>
      <c r="S43" s="36">
        <v>-8.5353745643128693</v>
      </c>
      <c r="T43" s="36">
        <v>-8.0842508635497392</v>
      </c>
      <c r="U43" s="36">
        <v>-2.8457130866322098</v>
      </c>
      <c r="V43" s="36">
        <v>-0.75095926140839397</v>
      </c>
      <c r="W43" s="53">
        <v>-6.1884931458367198</v>
      </c>
      <c r="X43" s="36" t="s">
        <v>458</v>
      </c>
      <c r="Y43" s="36" t="s">
        <v>458</v>
      </c>
      <c r="Z43" s="36" t="s">
        <v>458</v>
      </c>
      <c r="AA43" s="36" t="s">
        <v>458</v>
      </c>
      <c r="AB43" s="36" t="s">
        <v>458</v>
      </c>
      <c r="AC43" s="331"/>
      <c r="AD43" s="19" t="s">
        <v>158</v>
      </c>
      <c r="AE43" s="36">
        <v>-11.343156192293501</v>
      </c>
      <c r="AF43" s="36">
        <v>-9.8959531727178494</v>
      </c>
      <c r="AG43" s="36">
        <v>-14.138572051677301</v>
      </c>
      <c r="AH43" s="36">
        <v>-13.559122978172899</v>
      </c>
      <c r="AI43" s="36">
        <v>-8.3058315835348004</v>
      </c>
      <c r="AJ43" s="36">
        <v>-4.8149405488957298</v>
      </c>
      <c r="AK43" s="53">
        <v>-7.7140822940402503</v>
      </c>
      <c r="AL43" s="36" t="s">
        <v>458</v>
      </c>
      <c r="AM43" s="36" t="s">
        <v>458</v>
      </c>
      <c r="AN43" s="36" t="s">
        <v>458</v>
      </c>
      <c r="AO43" s="36" t="s">
        <v>458</v>
      </c>
      <c r="AP43" s="36" t="s">
        <v>458</v>
      </c>
    </row>
    <row r="44" spans="2:42" x14ac:dyDescent="0.45">
      <c r="B44" s="19"/>
      <c r="C44" s="331"/>
      <c r="D44" s="331"/>
      <c r="E44" s="331"/>
      <c r="F44" s="331"/>
      <c r="G44" s="331"/>
      <c r="H44" s="331"/>
      <c r="I44" s="331"/>
      <c r="J44" s="331"/>
      <c r="K44" s="331"/>
      <c r="L44" s="331"/>
      <c r="M44" s="331"/>
      <c r="N44" s="331"/>
      <c r="O44" s="331"/>
      <c r="P44" s="19" t="s">
        <v>159</v>
      </c>
      <c r="Q44" s="36">
        <v>-8.9405316238697896</v>
      </c>
      <c r="R44" s="36">
        <v>-7.8744707771134399</v>
      </c>
      <c r="S44" s="36">
        <v>-12.8750064606362</v>
      </c>
      <c r="T44" s="36">
        <v>-10.5004544563481</v>
      </c>
      <c r="U44" s="36">
        <v>-0.87518141831809304</v>
      </c>
      <c r="V44" s="36">
        <v>-3.4421713656511201</v>
      </c>
      <c r="W44" s="53">
        <v>-9.4316491021050393</v>
      </c>
      <c r="X44" s="36" t="s">
        <v>458</v>
      </c>
      <c r="Y44" s="36" t="s">
        <v>458</v>
      </c>
      <c r="Z44" s="36" t="s">
        <v>458</v>
      </c>
      <c r="AA44" s="36" t="s">
        <v>458</v>
      </c>
      <c r="AB44" s="36" t="s">
        <v>458</v>
      </c>
      <c r="AC44" s="331"/>
      <c r="AD44" s="19" t="s">
        <v>159</v>
      </c>
      <c r="AE44" s="36">
        <v>-20.596174858711901</v>
      </c>
      <c r="AF44" s="36">
        <v>-17.853101180514599</v>
      </c>
      <c r="AG44" s="36">
        <v>-24.736352084545398</v>
      </c>
      <c r="AH44" s="36">
        <v>-21.293994612294501</v>
      </c>
      <c r="AI44" s="36">
        <v>-6.3715546429641803</v>
      </c>
      <c r="AJ44" s="36">
        <v>-8.1315056549986799</v>
      </c>
      <c r="AK44" s="53">
        <v>-17.278271198272702</v>
      </c>
      <c r="AL44" s="36" t="s">
        <v>458</v>
      </c>
      <c r="AM44" s="36" t="s">
        <v>458</v>
      </c>
      <c r="AN44" s="36" t="s">
        <v>458</v>
      </c>
      <c r="AO44" s="36" t="s">
        <v>458</v>
      </c>
      <c r="AP44" s="36" t="s">
        <v>458</v>
      </c>
    </row>
    <row r="45" spans="2:42" x14ac:dyDescent="0.45">
      <c r="B45" s="19"/>
      <c r="C45" s="331"/>
      <c r="D45" s="331"/>
      <c r="E45" s="331"/>
      <c r="F45" s="331"/>
      <c r="G45" s="331"/>
      <c r="H45" s="331"/>
      <c r="I45" s="331"/>
      <c r="J45" s="331"/>
      <c r="K45" s="331"/>
      <c r="L45" s="331"/>
      <c r="M45" s="331"/>
      <c r="N45" s="331"/>
      <c r="O45" s="331"/>
      <c r="P45" s="19" t="s">
        <v>160</v>
      </c>
      <c r="Q45" s="36">
        <v>-3.8626803468093001</v>
      </c>
      <c r="R45" s="36">
        <v>-4.0339396421762403</v>
      </c>
      <c r="S45" s="36">
        <v>-11.0496363213722</v>
      </c>
      <c r="T45" s="36">
        <v>-0.76200046445349301</v>
      </c>
      <c r="U45" s="36">
        <v>-11.9459756370482</v>
      </c>
      <c r="V45" s="36">
        <v>-16.324658375866001</v>
      </c>
      <c r="W45" s="53">
        <v>-0.19647701581318699</v>
      </c>
      <c r="X45" s="36" t="s">
        <v>458</v>
      </c>
      <c r="Y45" s="36" t="s">
        <v>458</v>
      </c>
      <c r="Z45" s="145" t="s">
        <v>458</v>
      </c>
      <c r="AA45" s="36" t="s">
        <v>458</v>
      </c>
      <c r="AB45" s="36" t="s">
        <v>458</v>
      </c>
      <c r="AC45" s="331"/>
      <c r="AD45" s="19" t="s">
        <v>160</v>
      </c>
      <c r="AE45" s="36">
        <v>-4.5027516781133103</v>
      </c>
      <c r="AF45" s="36">
        <v>-4.0691718638061802</v>
      </c>
      <c r="AG45" s="36">
        <v>-11.7473999185765</v>
      </c>
      <c r="AH45" s="36">
        <v>-0.80145785608902997</v>
      </c>
      <c r="AI45" s="36">
        <v>-12.880805175284999</v>
      </c>
      <c r="AJ45" s="36">
        <v>-16.144249775301201</v>
      </c>
      <c r="AK45" s="53">
        <v>-0.15147989326052899</v>
      </c>
      <c r="AL45" s="36" t="s">
        <v>458</v>
      </c>
      <c r="AM45" s="36" t="s">
        <v>458</v>
      </c>
      <c r="AN45" s="145" t="s">
        <v>458</v>
      </c>
      <c r="AO45" s="36" t="s">
        <v>458</v>
      </c>
      <c r="AP45" s="36" t="s">
        <v>458</v>
      </c>
    </row>
    <row r="46" spans="2:42" x14ac:dyDescent="0.45">
      <c r="B46" s="19"/>
      <c r="C46" s="331"/>
      <c r="D46" s="331"/>
      <c r="E46" s="331"/>
      <c r="F46" s="331"/>
      <c r="G46" s="331"/>
      <c r="H46" s="331"/>
      <c r="I46" s="331"/>
      <c r="J46" s="331"/>
      <c r="K46" s="331"/>
      <c r="L46" s="331"/>
      <c r="M46" s="331"/>
      <c r="N46" s="331"/>
      <c r="O46" s="331"/>
      <c r="P46" s="19" t="s">
        <v>161</v>
      </c>
      <c r="Q46" s="36">
        <v>-5.8510950256038701</v>
      </c>
      <c r="R46" s="36">
        <v>-6.2583342631552803</v>
      </c>
      <c r="S46" s="36">
        <v>-7.5721239472675403</v>
      </c>
      <c r="T46" s="36">
        <v>-2.6777863688134902</v>
      </c>
      <c r="U46" s="36">
        <v>-7.2476907994150501</v>
      </c>
      <c r="V46" s="36">
        <v>-6.8801325904792501</v>
      </c>
      <c r="W46" s="53">
        <v>-0.452696021468043</v>
      </c>
      <c r="X46" s="36" t="s">
        <v>458</v>
      </c>
      <c r="Y46" s="36" t="s">
        <v>458</v>
      </c>
      <c r="Z46" s="36" t="s">
        <v>458</v>
      </c>
      <c r="AA46" s="36" t="s">
        <v>458</v>
      </c>
      <c r="AB46" s="36" t="s">
        <v>458</v>
      </c>
      <c r="AC46" s="331"/>
      <c r="AD46" s="19" t="s">
        <v>161</v>
      </c>
      <c r="AE46" s="36">
        <v>-6.7127833068498397</v>
      </c>
      <c r="AF46" s="36">
        <v>-7.10438605083755</v>
      </c>
      <c r="AG46" s="36">
        <v>-7.7387081044785297</v>
      </c>
      <c r="AH46" s="36">
        <v>-3.0845041713658601</v>
      </c>
      <c r="AI46" s="36">
        <v>-7.9421215554886002</v>
      </c>
      <c r="AJ46" s="36">
        <v>-6.9872864113737299</v>
      </c>
      <c r="AK46" s="53">
        <v>-0.453704319083712</v>
      </c>
      <c r="AL46" s="36" t="s">
        <v>458</v>
      </c>
      <c r="AM46" s="36" t="s">
        <v>458</v>
      </c>
      <c r="AN46" s="36" t="s">
        <v>458</v>
      </c>
      <c r="AO46" s="36" t="s">
        <v>458</v>
      </c>
      <c r="AP46" s="36" t="s">
        <v>458</v>
      </c>
    </row>
    <row r="47" spans="2:42" x14ac:dyDescent="0.45">
      <c r="B47" s="19"/>
      <c r="C47" s="331"/>
      <c r="D47" s="331"/>
      <c r="E47" s="331"/>
      <c r="F47" s="331"/>
      <c r="G47" s="331"/>
      <c r="H47" s="331"/>
      <c r="I47" s="331"/>
      <c r="J47" s="331"/>
      <c r="K47" s="331"/>
      <c r="L47" s="331"/>
      <c r="M47" s="331"/>
      <c r="N47" s="331"/>
      <c r="O47" s="331"/>
      <c r="P47" s="19" t="s">
        <v>162</v>
      </c>
      <c r="Q47" s="36">
        <v>-5.9909780752704904</v>
      </c>
      <c r="R47" s="36">
        <v>-4.1731408234855998</v>
      </c>
      <c r="S47" s="36">
        <v>-8.5353745643128693</v>
      </c>
      <c r="T47" s="36">
        <v>-8.0842508635497392</v>
      </c>
      <c r="U47" s="36">
        <v>-2.8457130866322098</v>
      </c>
      <c r="V47" s="36">
        <v>-0.75095926140839397</v>
      </c>
      <c r="W47" s="53">
        <v>-6.1884931458367198</v>
      </c>
      <c r="X47" s="36" t="s">
        <v>458</v>
      </c>
      <c r="Y47" s="36" t="s">
        <v>458</v>
      </c>
      <c r="Z47" s="36" t="s">
        <v>458</v>
      </c>
      <c r="AA47" s="36" t="s">
        <v>458</v>
      </c>
      <c r="AB47" s="36" t="s">
        <v>458</v>
      </c>
      <c r="AC47" s="331"/>
      <c r="AD47" s="19" t="s">
        <v>162</v>
      </c>
      <c r="AE47" s="36">
        <v>-11.343156192293501</v>
      </c>
      <c r="AF47" s="36">
        <v>-9.8959531727178494</v>
      </c>
      <c r="AG47" s="36">
        <v>-14.138572051677301</v>
      </c>
      <c r="AH47" s="36">
        <v>-13.559122978172899</v>
      </c>
      <c r="AI47" s="36">
        <v>-8.3058315835348004</v>
      </c>
      <c r="AJ47" s="36">
        <v>-4.8149405488957298</v>
      </c>
      <c r="AK47" s="53">
        <v>-7.7140822940402503</v>
      </c>
      <c r="AL47" s="36" t="s">
        <v>458</v>
      </c>
      <c r="AM47" s="36" t="s">
        <v>458</v>
      </c>
      <c r="AN47" s="36" t="s">
        <v>458</v>
      </c>
      <c r="AO47" s="36" t="s">
        <v>458</v>
      </c>
      <c r="AP47" s="36" t="s">
        <v>458</v>
      </c>
    </row>
    <row r="49" spans="2:55" x14ac:dyDescent="0.45">
      <c r="B49" s="331"/>
      <c r="C49" s="331"/>
      <c r="D49" s="331"/>
      <c r="E49" s="331"/>
      <c r="F49" s="331"/>
      <c r="G49" s="331"/>
      <c r="H49" s="331"/>
      <c r="I49" s="331"/>
      <c r="J49" s="331"/>
      <c r="K49" s="331"/>
      <c r="L49" s="331"/>
      <c r="M49" s="331"/>
      <c r="N49" s="331"/>
      <c r="O49" s="331"/>
      <c r="P49" s="331" t="s">
        <v>459</v>
      </c>
      <c r="Q49" s="331"/>
      <c r="R49" s="331"/>
      <c r="S49" s="331"/>
      <c r="T49" s="331"/>
      <c r="U49" s="331"/>
      <c r="V49" s="331"/>
      <c r="W49" s="331"/>
      <c r="X49" s="331"/>
      <c r="Y49" s="331"/>
      <c r="Z49" s="331"/>
      <c r="AA49" s="331"/>
      <c r="AB49" s="331"/>
      <c r="AC49" s="331"/>
      <c r="AD49" s="331" t="s">
        <v>459</v>
      </c>
      <c r="AE49" s="331"/>
      <c r="AF49" s="331"/>
      <c r="AG49" s="331"/>
      <c r="AH49" s="331"/>
      <c r="AI49" s="331"/>
      <c r="AJ49" s="331"/>
      <c r="AK49" s="331"/>
      <c r="AL49" s="331"/>
      <c r="AM49" s="331"/>
      <c r="AN49" s="331"/>
      <c r="AO49" s="331"/>
      <c r="AP49" s="331"/>
      <c r="AQ49" s="331"/>
      <c r="AR49" s="331"/>
      <c r="AS49" s="331"/>
      <c r="AT49" s="331"/>
      <c r="AU49" s="331"/>
      <c r="AV49" s="331"/>
      <c r="AW49" s="331"/>
      <c r="AX49" s="331"/>
      <c r="AY49" s="331"/>
      <c r="AZ49" s="331"/>
      <c r="BA49" s="331"/>
      <c r="BB49" s="331"/>
      <c r="BC49" s="331"/>
    </row>
    <row r="50" spans="2:55" x14ac:dyDescent="0.45">
      <c r="B50" s="331"/>
      <c r="C50" s="331"/>
      <c r="D50" s="331"/>
      <c r="E50" s="331"/>
      <c r="F50" s="331"/>
      <c r="G50" s="331"/>
      <c r="H50" s="331"/>
      <c r="I50" s="331"/>
      <c r="J50" s="331"/>
      <c r="K50" s="331"/>
      <c r="L50" s="331"/>
      <c r="M50" s="331"/>
      <c r="N50" s="331"/>
      <c r="O50" s="331"/>
      <c r="P50" s="331" t="s">
        <v>485</v>
      </c>
      <c r="Q50" s="331"/>
      <c r="R50" s="331"/>
      <c r="S50" s="331"/>
      <c r="T50" s="331"/>
      <c r="U50" s="331"/>
      <c r="V50" s="331"/>
      <c r="W50" s="331"/>
      <c r="X50" s="331"/>
      <c r="Y50" s="331"/>
      <c r="Z50" s="331"/>
      <c r="AA50" s="331"/>
      <c r="AB50" s="331"/>
      <c r="AC50" s="331"/>
      <c r="AD50" s="331" t="s">
        <v>485</v>
      </c>
      <c r="AE50" s="331"/>
      <c r="AF50" s="331"/>
      <c r="AG50" s="331"/>
      <c r="AH50" s="331"/>
      <c r="AI50" s="331"/>
      <c r="AJ50" s="331"/>
      <c r="AK50" s="331"/>
      <c r="AL50" s="331"/>
      <c r="AM50" s="331"/>
      <c r="AN50" s="331"/>
      <c r="AO50" s="331"/>
      <c r="AP50" s="331"/>
      <c r="AQ50" s="331"/>
      <c r="AR50" s="331"/>
      <c r="AS50" s="331"/>
      <c r="AT50" s="331"/>
      <c r="AU50" s="331"/>
      <c r="AV50" s="331"/>
      <c r="AW50" s="331"/>
      <c r="AX50" s="331"/>
      <c r="AY50" s="331"/>
      <c r="AZ50" s="331"/>
      <c r="BA50" s="331"/>
      <c r="BB50" s="331"/>
      <c r="BC50" s="331"/>
    </row>
    <row r="51" spans="2:55" x14ac:dyDescent="0.45">
      <c r="B51" s="331"/>
      <c r="C51" s="331"/>
      <c r="D51" s="331"/>
      <c r="E51" s="331"/>
      <c r="F51" s="331"/>
      <c r="G51" s="331"/>
      <c r="H51" s="331"/>
      <c r="I51" s="331"/>
      <c r="J51" s="331"/>
      <c r="K51" s="331"/>
      <c r="L51" s="331"/>
      <c r="M51" s="331"/>
      <c r="N51" s="331"/>
      <c r="O51" s="331"/>
      <c r="P51" s="331" t="s">
        <v>465</v>
      </c>
      <c r="Q51" s="331"/>
      <c r="R51" s="331"/>
      <c r="S51" s="331"/>
      <c r="T51" s="331"/>
      <c r="U51" s="331"/>
      <c r="V51" s="331"/>
      <c r="W51" s="331"/>
      <c r="X51" s="331"/>
      <c r="Y51" s="331"/>
      <c r="Z51" s="331"/>
      <c r="AA51" s="331"/>
      <c r="AB51" s="331"/>
      <c r="AC51" s="331"/>
      <c r="AD51" s="331" t="s">
        <v>465</v>
      </c>
      <c r="AE51" s="331"/>
      <c r="AF51" s="331"/>
      <c r="AG51" s="331"/>
      <c r="AH51" s="331"/>
      <c r="AI51" s="331"/>
      <c r="AJ51" s="331"/>
      <c r="AK51" s="331"/>
      <c r="AL51" s="331"/>
      <c r="AM51" s="331"/>
      <c r="AN51" s="331"/>
      <c r="AO51" s="331"/>
      <c r="AP51" s="331"/>
      <c r="AQ51" s="331"/>
      <c r="AR51" s="331"/>
      <c r="AS51" s="331"/>
      <c r="AT51" s="331"/>
      <c r="AU51" s="331"/>
      <c r="AV51" s="331"/>
      <c r="AW51" s="331"/>
      <c r="AX51" s="331"/>
      <c r="AY51" s="331"/>
      <c r="AZ51" s="331"/>
      <c r="BA51" s="331"/>
      <c r="BB51" s="331"/>
      <c r="BC51" s="331"/>
    </row>
    <row r="52" spans="2:55" x14ac:dyDescent="0.45">
      <c r="B52" s="331"/>
      <c r="C52" s="331"/>
      <c r="D52" s="331"/>
      <c r="E52" s="331"/>
      <c r="F52" s="331"/>
      <c r="G52" s="331"/>
      <c r="H52" s="331"/>
      <c r="I52" s="331"/>
      <c r="J52" s="331"/>
      <c r="K52" s="331"/>
      <c r="L52" s="331"/>
      <c r="M52" s="331"/>
      <c r="N52" s="331"/>
      <c r="O52" s="331"/>
      <c r="P52" s="331" t="s">
        <v>462</v>
      </c>
      <c r="Q52" s="331"/>
      <c r="R52" s="331"/>
      <c r="S52" s="331"/>
      <c r="T52" s="331"/>
      <c r="U52" s="331"/>
      <c r="V52" s="331"/>
      <c r="W52" s="331"/>
      <c r="X52" s="331"/>
      <c r="Y52" s="331"/>
      <c r="Z52" s="331"/>
      <c r="AA52" s="331"/>
      <c r="AB52" s="331"/>
      <c r="AC52" s="331"/>
      <c r="AD52" s="331" t="s">
        <v>462</v>
      </c>
      <c r="AE52" s="331"/>
      <c r="AF52" s="331"/>
      <c r="AG52" s="331"/>
      <c r="AH52" s="331"/>
      <c r="AI52" s="331"/>
      <c r="AJ52" s="331"/>
      <c r="AK52" s="331"/>
      <c r="AL52" s="331"/>
      <c r="AM52" s="331"/>
      <c r="AN52" s="331"/>
      <c r="AO52" s="331"/>
      <c r="AP52" s="331"/>
      <c r="AQ52" s="331"/>
      <c r="AR52" s="331"/>
      <c r="AS52" s="331"/>
      <c r="AT52" s="331"/>
      <c r="AU52" s="331"/>
      <c r="AV52" s="331"/>
      <c r="AW52" s="331"/>
      <c r="AX52" s="331"/>
      <c r="AY52" s="331"/>
      <c r="AZ52" s="331"/>
      <c r="BA52" s="331"/>
      <c r="BB52" s="331"/>
      <c r="BC52" s="331"/>
    </row>
    <row r="56" spans="2:55" ht="18" x14ac:dyDescent="0.55000000000000004">
      <c r="B56" s="22" t="s">
        <v>466</v>
      </c>
      <c r="C56" s="331"/>
      <c r="D56" s="331"/>
      <c r="E56" s="331"/>
      <c r="F56" s="331"/>
      <c r="G56" s="331"/>
      <c r="H56" s="331"/>
      <c r="I56" s="331"/>
      <c r="J56" s="331"/>
      <c r="K56" s="331"/>
      <c r="L56" s="331"/>
      <c r="M56" s="331"/>
      <c r="N56" s="331"/>
      <c r="O56" s="331"/>
      <c r="P56" s="331"/>
      <c r="Q56" s="331"/>
      <c r="R56" s="331"/>
      <c r="S56" s="331"/>
      <c r="T56" s="331"/>
      <c r="U56" s="331"/>
      <c r="V56" s="331"/>
      <c r="W56" s="331"/>
      <c r="X56" s="331"/>
      <c r="Y56" s="331"/>
      <c r="Z56" s="331"/>
      <c r="AA56" s="331"/>
      <c r="AB56" s="331"/>
      <c r="AC56" s="331"/>
      <c r="AD56" s="331"/>
      <c r="AE56" s="331"/>
      <c r="AF56" s="331"/>
      <c r="AG56" s="331"/>
      <c r="AH56" s="331"/>
      <c r="AI56" s="331"/>
      <c r="AJ56" s="331"/>
      <c r="AK56" s="331"/>
      <c r="AL56" s="331"/>
      <c r="AM56" s="331"/>
      <c r="AN56" s="331"/>
      <c r="AO56" s="331"/>
      <c r="AP56" s="331"/>
      <c r="AQ56" s="331"/>
      <c r="AR56" s="331"/>
      <c r="AS56" s="331"/>
      <c r="AT56" s="331"/>
      <c r="AU56" s="331"/>
      <c r="AV56" s="331"/>
      <c r="AW56" s="331"/>
      <c r="AX56" s="331"/>
      <c r="AY56" s="331"/>
      <c r="AZ56" s="331"/>
      <c r="BA56" s="331"/>
      <c r="BB56" s="331"/>
      <c r="BC56" s="331"/>
    </row>
    <row r="57" spans="2:55" ht="18" x14ac:dyDescent="0.55000000000000004">
      <c r="B57" s="22"/>
      <c r="C57" s="331"/>
      <c r="D57" s="331"/>
      <c r="E57" s="331"/>
      <c r="F57" s="331"/>
      <c r="G57" s="331"/>
      <c r="H57" s="331"/>
      <c r="I57" s="331"/>
      <c r="J57" s="331"/>
      <c r="K57" s="331"/>
      <c r="L57" s="331"/>
      <c r="M57" s="331"/>
      <c r="N57" s="331"/>
      <c r="O57" s="331"/>
      <c r="P57" s="331"/>
      <c r="Q57" s="331"/>
      <c r="R57" s="331"/>
      <c r="S57" s="331"/>
      <c r="T57" s="331"/>
      <c r="U57" s="331"/>
      <c r="V57" s="331"/>
      <c r="W57" s="331"/>
      <c r="X57" s="331"/>
      <c r="Y57" s="331"/>
      <c r="Z57" s="331"/>
      <c r="AA57" s="331"/>
      <c r="AB57" s="331"/>
      <c r="AC57" s="331"/>
      <c r="AD57" s="331"/>
      <c r="AE57" s="331"/>
      <c r="AF57" s="331"/>
      <c r="AG57" s="331"/>
      <c r="AH57" s="331"/>
      <c r="AI57" s="331"/>
      <c r="AJ57" s="331"/>
      <c r="AK57" s="331"/>
      <c r="AL57" s="331"/>
      <c r="AM57" s="331"/>
      <c r="AN57" s="331"/>
      <c r="AO57" s="331"/>
      <c r="AP57" s="331"/>
      <c r="AQ57" s="331"/>
      <c r="AR57" s="331"/>
      <c r="AS57" s="331"/>
      <c r="AT57" s="331"/>
      <c r="AU57" s="331"/>
      <c r="AV57" s="331"/>
      <c r="AW57" s="331"/>
      <c r="AX57" s="331"/>
      <c r="AY57" s="331"/>
      <c r="AZ57" s="331"/>
      <c r="BA57" s="331"/>
      <c r="BB57" s="331"/>
      <c r="BC57" s="331"/>
    </row>
    <row r="58" spans="2:55" ht="30" customHeight="1" x14ac:dyDescent="0.45">
      <c r="B58" s="23" t="s">
        <v>467</v>
      </c>
      <c r="C58" s="258">
        <f>SUM('Main Sheet'!$B$11:$B$13)*(AVERAGE('Vanpool ODs'!$I$3:$I$592)*'Main Sheet'!$B$35)*2</f>
        <v>7192</v>
      </c>
      <c r="D58" s="366" t="s">
        <v>468</v>
      </c>
      <c r="E58" s="366"/>
      <c r="F58" s="366"/>
      <c r="G58" s="366"/>
      <c r="H58" s="366"/>
      <c r="I58" s="366"/>
      <c r="J58" s="366"/>
      <c r="K58" s="366"/>
      <c r="L58" s="366"/>
      <c r="M58" s="366"/>
      <c r="N58" s="366"/>
      <c r="O58" s="331"/>
      <c r="P58" s="331"/>
      <c r="Q58" s="331"/>
      <c r="R58" s="331"/>
      <c r="S58" s="331"/>
      <c r="T58" s="331"/>
      <c r="U58" s="331"/>
      <c r="V58" s="331"/>
      <c r="W58" s="331"/>
      <c r="X58" s="331"/>
      <c r="Y58" s="331"/>
      <c r="Z58" s="331"/>
      <c r="AA58" s="331"/>
      <c r="AB58" s="331"/>
      <c r="AC58" s="331"/>
      <c r="AD58" s="331"/>
      <c r="AE58" s="331"/>
      <c r="AF58" s="331"/>
      <c r="AG58" s="331"/>
      <c r="AH58" s="331"/>
      <c r="AI58" s="331"/>
      <c r="AJ58" s="331"/>
      <c r="AK58" s="331"/>
      <c r="AL58" s="331"/>
      <c r="AM58" s="331"/>
      <c r="AN58" s="331"/>
      <c r="AO58" s="331"/>
      <c r="AP58" s="331"/>
      <c r="AQ58" s="331"/>
      <c r="AR58" s="331"/>
      <c r="AS58" s="331"/>
      <c r="AT58" s="331"/>
      <c r="AU58" s="331"/>
      <c r="AV58" s="331"/>
      <c r="AW58" s="331"/>
      <c r="AX58" s="331"/>
      <c r="AY58" s="331"/>
      <c r="AZ58" s="331"/>
      <c r="BA58" s="331"/>
      <c r="BB58" s="331"/>
      <c r="BC58" s="331"/>
    </row>
    <row r="59" spans="2:55" ht="28.5" x14ac:dyDescent="0.45">
      <c r="B59" s="30" t="s">
        <v>469</v>
      </c>
      <c r="C59" s="258">
        <f>2*0.027*1600000</f>
        <v>86400</v>
      </c>
      <c r="D59" s="331" t="s">
        <v>470</v>
      </c>
      <c r="E59" s="331"/>
      <c r="F59" s="331"/>
      <c r="G59" s="331"/>
      <c r="H59" s="331"/>
      <c r="I59" s="331"/>
      <c r="J59" s="331"/>
      <c r="K59" s="331"/>
      <c r="L59" s="331"/>
      <c r="M59" s="331"/>
      <c r="N59" s="331"/>
      <c r="O59" s="331"/>
      <c r="P59" s="331"/>
      <c r="Q59" s="331"/>
      <c r="R59" s="331"/>
      <c r="S59" s="331"/>
      <c r="T59" s="331"/>
      <c r="U59" s="331"/>
      <c r="V59" s="331"/>
      <c r="W59" s="331"/>
      <c r="X59" s="331"/>
      <c r="Y59" s="331"/>
      <c r="Z59" s="331"/>
      <c r="AA59" s="331"/>
      <c r="AB59" s="331"/>
      <c r="AC59" s="331"/>
      <c r="AD59" s="331"/>
      <c r="AE59" s="331"/>
      <c r="AF59" s="331"/>
      <c r="AG59" s="331"/>
      <c r="AH59" s="331"/>
      <c r="AI59" s="331"/>
      <c r="AJ59" s="331"/>
      <c r="AK59" s="331"/>
      <c r="AL59" s="331"/>
      <c r="AM59" s="331"/>
      <c r="AN59" s="331"/>
      <c r="AO59" s="331"/>
      <c r="AP59" s="331"/>
      <c r="AQ59" s="331"/>
      <c r="AR59" s="331"/>
      <c r="AS59" s="331"/>
      <c r="AT59" s="331"/>
      <c r="AU59" s="331"/>
      <c r="AV59" s="331"/>
      <c r="AW59" s="331"/>
      <c r="AX59" s="331"/>
      <c r="AY59" s="331"/>
      <c r="AZ59" s="331"/>
      <c r="BA59" s="331"/>
      <c r="BB59" s="331"/>
      <c r="BC59" s="331"/>
    </row>
    <row r="60" spans="2:55" x14ac:dyDescent="0.45">
      <c r="B60" s="23" t="s">
        <v>56</v>
      </c>
      <c r="C60" s="281">
        <f>C58/C59</f>
        <v>8.324074074074074E-2</v>
      </c>
      <c r="D60" s="282" t="s">
        <v>471</v>
      </c>
      <c r="E60" s="331"/>
      <c r="F60" s="331"/>
      <c r="G60" s="331"/>
      <c r="H60" s="331"/>
      <c r="I60" s="331"/>
      <c r="J60" s="331"/>
      <c r="K60" s="331"/>
      <c r="L60" s="331"/>
      <c r="M60" s="331"/>
      <c r="N60" s="331"/>
      <c r="O60" s="331"/>
      <c r="P60" s="331"/>
      <c r="Q60" s="331"/>
      <c r="R60" s="331"/>
      <c r="S60" s="331"/>
      <c r="T60" s="331"/>
      <c r="U60" s="331"/>
      <c r="V60" s="331"/>
      <c r="W60" s="331"/>
      <c r="X60" s="331"/>
      <c r="Y60" s="331"/>
      <c r="Z60" s="331"/>
      <c r="AA60" s="331"/>
      <c r="AB60" s="331"/>
      <c r="AC60" s="331"/>
      <c r="AD60" s="331"/>
      <c r="AE60" s="331"/>
      <c r="AF60" s="331"/>
      <c r="AG60" s="331"/>
      <c r="AH60" s="331"/>
      <c r="AI60" s="331"/>
      <c r="AJ60" s="331"/>
      <c r="AK60" s="331"/>
      <c r="AL60" s="331"/>
      <c r="AM60" s="331"/>
      <c r="AN60" s="331"/>
      <c r="AO60" s="331"/>
      <c r="AP60" s="331"/>
      <c r="AQ60" s="331"/>
      <c r="AR60" s="331"/>
      <c r="AS60" s="331"/>
      <c r="AT60" s="331"/>
      <c r="AU60" s="331"/>
      <c r="AV60" s="331"/>
      <c r="AW60" s="331"/>
      <c r="AX60" s="331"/>
      <c r="AY60" s="331"/>
      <c r="AZ60" s="331"/>
      <c r="BA60" s="331"/>
      <c r="BB60" s="331"/>
      <c r="BC60" s="331"/>
    </row>
    <row r="61" spans="2:55" x14ac:dyDescent="0.45">
      <c r="B61" s="23" t="s">
        <v>472</v>
      </c>
      <c r="C61" s="252">
        <v>-3.2000000000000001E-2</v>
      </c>
      <c r="D61" s="331" t="s">
        <v>473</v>
      </c>
      <c r="E61" s="331"/>
      <c r="F61" s="331"/>
      <c r="G61" s="331"/>
      <c r="H61" s="331"/>
      <c r="I61" s="331"/>
      <c r="J61" s="331"/>
      <c r="K61" s="331"/>
      <c r="L61" s="331"/>
      <c r="M61" s="331"/>
      <c r="N61" s="331"/>
      <c r="O61" s="331"/>
      <c r="P61" s="331"/>
      <c r="Q61" s="331"/>
      <c r="R61" s="331"/>
      <c r="S61" s="331"/>
      <c r="T61" s="331"/>
      <c r="U61" s="331"/>
      <c r="V61" s="331"/>
      <c r="W61" s="331"/>
      <c r="X61" s="331"/>
      <c r="Y61" s="331"/>
      <c r="Z61" s="331"/>
      <c r="AA61" s="331"/>
      <c r="AB61" s="331"/>
      <c r="AC61" s="331"/>
      <c r="AD61" s="331"/>
      <c r="AE61" s="331"/>
      <c r="AF61" s="331"/>
      <c r="AG61" s="331"/>
      <c r="AH61" s="331"/>
      <c r="AI61" s="331"/>
      <c r="AJ61" s="331"/>
      <c r="AK61" s="331"/>
      <c r="AL61" s="331"/>
      <c r="AM61" s="331"/>
      <c r="AN61" s="331"/>
      <c r="AO61" s="331"/>
      <c r="AP61" s="331"/>
      <c r="AQ61" s="331"/>
      <c r="AR61" s="331"/>
      <c r="AS61" s="331"/>
      <c r="AT61" s="331"/>
      <c r="AU61" s="331"/>
      <c r="AV61" s="331"/>
      <c r="AW61" s="331"/>
      <c r="AX61" s="331"/>
      <c r="AY61" s="331"/>
      <c r="AZ61" s="331"/>
      <c r="BA61" s="331"/>
      <c r="BB61" s="331"/>
      <c r="BC61" s="331"/>
    </row>
    <row r="63" spans="2:55" x14ac:dyDescent="0.45">
      <c r="B63" s="331"/>
      <c r="C63" s="369" t="s">
        <v>482</v>
      </c>
      <c r="D63" s="369"/>
      <c r="E63" s="369"/>
      <c r="F63" s="369"/>
      <c r="G63" s="369"/>
      <c r="H63" s="369"/>
      <c r="I63" s="369"/>
      <c r="J63" s="369"/>
      <c r="K63" s="369"/>
      <c r="L63" s="369"/>
      <c r="M63" s="369"/>
      <c r="N63" s="369"/>
      <c r="O63" s="331"/>
      <c r="P63" s="331"/>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c r="AQ63" s="331"/>
      <c r="AR63" s="1"/>
      <c r="AS63" s="331"/>
      <c r="AT63" s="331"/>
      <c r="AU63" s="331"/>
      <c r="AV63" s="331"/>
      <c r="AW63" s="331"/>
      <c r="AX63" s="331"/>
      <c r="AY63" s="331"/>
      <c r="AZ63" s="331"/>
      <c r="BA63" s="331"/>
      <c r="BB63" s="331"/>
      <c r="BC63" s="331"/>
    </row>
    <row r="64" spans="2:55" x14ac:dyDescent="0.45">
      <c r="B64" s="43" t="s">
        <v>475</v>
      </c>
      <c r="C64" s="44" t="s">
        <v>151</v>
      </c>
      <c r="D64" s="45" t="s">
        <v>164</v>
      </c>
      <c r="E64" s="45" t="s">
        <v>165</v>
      </c>
      <c r="F64" s="45" t="s">
        <v>166</v>
      </c>
      <c r="G64" s="45" t="s">
        <v>167</v>
      </c>
      <c r="H64" s="45" t="s">
        <v>168</v>
      </c>
      <c r="I64" s="46" t="s">
        <v>169</v>
      </c>
      <c r="J64" s="45" t="s">
        <v>170</v>
      </c>
      <c r="K64" s="45" t="s">
        <v>171</v>
      </c>
      <c r="L64" s="45" t="s">
        <v>172</v>
      </c>
      <c r="M64" s="45" t="s">
        <v>173</v>
      </c>
      <c r="N64" s="45" t="s">
        <v>174</v>
      </c>
      <c r="O64" s="331"/>
      <c r="P64" s="331"/>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c r="AQ64" s="331"/>
      <c r="AR64" s="19"/>
      <c r="AS64" s="20"/>
      <c r="AT64" s="20"/>
      <c r="AU64" s="20"/>
      <c r="AV64" s="20"/>
      <c r="AW64" s="20"/>
      <c r="AX64" s="20"/>
      <c r="AY64" s="20"/>
      <c r="AZ64" s="20"/>
      <c r="BA64" s="20"/>
      <c r="BB64" s="20"/>
      <c r="BC64" s="20"/>
    </row>
    <row r="65" spans="2:55" x14ac:dyDescent="0.45">
      <c r="B65" s="19" t="s">
        <v>151</v>
      </c>
      <c r="C65" s="33">
        <f>civt*C12*(1-probvp)</f>
        <v>-0.39470635565645013</v>
      </c>
      <c r="D65" s="33">
        <f t="shared" ref="D65:N65" si="0">civt*D12*(1-probvp)</f>
        <v>-0.70709641663674083</v>
      </c>
      <c r="E65" s="33">
        <f t="shared" si="0"/>
        <v>-0.63936486999234066</v>
      </c>
      <c r="F65" s="33">
        <f t="shared" si="0"/>
        <v>-0.79078758418948658</v>
      </c>
      <c r="G65" s="33">
        <f t="shared" si="0"/>
        <v>-1.2273663204591423</v>
      </c>
      <c r="H65" s="33">
        <f t="shared" si="0"/>
        <v>-1.3766831984103323</v>
      </c>
      <c r="I65" s="159">
        <f t="shared" si="0"/>
        <v>-2.335601543671431</v>
      </c>
      <c r="J65" s="33">
        <f t="shared" si="0"/>
        <v>-1.5961752293336653</v>
      </c>
      <c r="K65" s="33">
        <f t="shared" si="0"/>
        <v>-1.6789250834375815</v>
      </c>
      <c r="L65" s="33">
        <f t="shared" si="0"/>
        <v>-2.0712523252724</v>
      </c>
      <c r="M65" s="33">
        <f t="shared" si="0"/>
        <v>-2.335601543671431</v>
      </c>
      <c r="N65" s="33">
        <f t="shared" si="0"/>
        <v>-1.5961752293336653</v>
      </c>
      <c r="O65" s="331"/>
      <c r="P65" s="331"/>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c r="AQ65" s="331"/>
      <c r="AR65" s="33"/>
      <c r="AS65" s="33"/>
      <c r="AT65" s="33"/>
      <c r="AU65" s="33"/>
      <c r="AV65" s="33"/>
      <c r="AW65" s="33"/>
      <c r="AX65" s="33"/>
      <c r="AY65" s="33"/>
      <c r="AZ65" s="33"/>
      <c r="BA65" s="33"/>
      <c r="BB65" s="33"/>
      <c r="BC65" s="33"/>
    </row>
    <row r="66" spans="2:55" x14ac:dyDescent="0.45">
      <c r="B66" s="19" t="s">
        <v>152</v>
      </c>
      <c r="C66" s="33">
        <f t="shared" ref="C66:N66" si="1">civt*C13*(1-probvp)</f>
        <v>-0.72508979163343334</v>
      </c>
      <c r="D66" s="33">
        <f t="shared" si="1"/>
        <v>-0.64477285998853207</v>
      </c>
      <c r="E66" s="33">
        <f t="shared" si="1"/>
        <v>-1.0214340797121517</v>
      </c>
      <c r="F66" s="33">
        <f t="shared" si="1"/>
        <v>-0.94960421855164889</v>
      </c>
      <c r="G66" s="33">
        <f t="shared" si="1"/>
        <v>-1.0691771571312034</v>
      </c>
      <c r="H66" s="33">
        <f t="shared" si="1"/>
        <v>-1.1707449520304201</v>
      </c>
      <c r="I66" s="159">
        <f t="shared" si="1"/>
        <v>-2.3881763846740949</v>
      </c>
      <c r="J66" s="33">
        <f t="shared" si="1"/>
        <v>-1.3997350829832234</v>
      </c>
      <c r="K66" s="33">
        <f t="shared" si="1"/>
        <v>-1.5252408402023718</v>
      </c>
      <c r="L66" s="33">
        <f t="shared" si="1"/>
        <v>-2.2539404545964361</v>
      </c>
      <c r="M66" s="33">
        <f t="shared" si="1"/>
        <v>-2.3881763846740949</v>
      </c>
      <c r="N66" s="33">
        <f t="shared" si="1"/>
        <v>-1.3997350829832234</v>
      </c>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c r="AL66" s="331"/>
      <c r="AM66" s="331"/>
      <c r="AN66" s="331"/>
      <c r="AO66" s="331"/>
      <c r="AP66" s="331"/>
      <c r="AQ66" s="331"/>
      <c r="AR66" s="33"/>
      <c r="AS66" s="33"/>
      <c r="AT66" s="33"/>
      <c r="AU66" s="33"/>
      <c r="AV66" s="33"/>
      <c r="AW66" s="33"/>
      <c r="AX66" s="33"/>
      <c r="AY66" s="33"/>
      <c r="AZ66" s="33"/>
      <c r="BA66" s="33"/>
      <c r="BB66" s="33"/>
      <c r="BC66" s="33"/>
    </row>
    <row r="67" spans="2:55" x14ac:dyDescent="0.45">
      <c r="B67" s="19" t="s">
        <v>153</v>
      </c>
      <c r="C67" s="33">
        <f t="shared" ref="C67:N67" si="2">civt*C14*(1-probvp)</f>
        <v>-0.67112464856773546</v>
      </c>
      <c r="D67" s="33">
        <f t="shared" si="2"/>
        <v>-1.0227899533912628</v>
      </c>
      <c r="E67" s="33">
        <f t="shared" si="2"/>
        <v>-0.42486711783077363</v>
      </c>
      <c r="F67" s="33">
        <f t="shared" si="2"/>
        <v>-0.94054120809835196</v>
      </c>
      <c r="G67" s="33">
        <f t="shared" si="2"/>
        <v>-1.577619978792999</v>
      </c>
      <c r="H67" s="33">
        <f t="shared" si="2"/>
        <v>-1.6730162463169747</v>
      </c>
      <c r="I67" s="159">
        <f t="shared" si="2"/>
        <v>-2.5050262860779124</v>
      </c>
      <c r="J67" s="33">
        <f t="shared" si="2"/>
        <v>-1.8891394240592305</v>
      </c>
      <c r="K67" s="33">
        <f t="shared" si="2"/>
        <v>-2.031553654579997</v>
      </c>
      <c r="L67" s="33">
        <f t="shared" si="2"/>
        <v>-2.3114118712866203</v>
      </c>
      <c r="M67" s="33">
        <f t="shared" si="2"/>
        <v>-2.5050262860779124</v>
      </c>
      <c r="N67" s="33">
        <f t="shared" si="2"/>
        <v>-1.8891394240592305</v>
      </c>
      <c r="O67" s="331"/>
      <c r="P67" s="331"/>
      <c r="Q67" s="331"/>
      <c r="R67" s="331"/>
      <c r="S67" s="331"/>
      <c r="T67" s="331"/>
      <c r="U67" s="331"/>
      <c r="V67" s="331"/>
      <c r="W67" s="331"/>
      <c r="X67" s="331"/>
      <c r="Y67" s="331"/>
      <c r="Z67" s="331"/>
      <c r="AA67" s="331"/>
      <c r="AB67" s="331"/>
      <c r="AC67" s="331"/>
      <c r="AD67" s="331"/>
      <c r="AE67" s="331"/>
      <c r="AF67" s="331"/>
      <c r="AG67" s="331"/>
      <c r="AH67" s="331"/>
      <c r="AI67" s="331"/>
      <c r="AJ67" s="331"/>
      <c r="AK67" s="331"/>
      <c r="AL67" s="331"/>
      <c r="AM67" s="331"/>
      <c r="AN67" s="331"/>
      <c r="AO67" s="331"/>
      <c r="AP67" s="331"/>
      <c r="AQ67" s="331"/>
      <c r="AR67" s="33"/>
      <c r="AS67" s="33"/>
      <c r="AT67" s="33"/>
      <c r="AU67" s="33"/>
      <c r="AV67" s="33"/>
      <c r="AW67" s="33"/>
      <c r="AX67" s="33"/>
      <c r="AY67" s="33"/>
      <c r="AZ67" s="33"/>
      <c r="BA67" s="33"/>
      <c r="BB67" s="33"/>
      <c r="BC67" s="33"/>
    </row>
    <row r="68" spans="2:55" x14ac:dyDescent="0.45">
      <c r="B68" s="19" t="s">
        <v>154</v>
      </c>
      <c r="C68" s="33">
        <f t="shared" ref="C68:N68" si="3">civt*C15*(1-probvp)</f>
        <v>-0.83368760550138421</v>
      </c>
      <c r="D68" s="33">
        <f t="shared" si="3"/>
        <v>-0.96653645265372312</v>
      </c>
      <c r="E68" s="33">
        <f t="shared" si="3"/>
        <v>-0.97098656667594829</v>
      </c>
      <c r="F68" s="33">
        <f t="shared" si="3"/>
        <v>-0.64654156360346193</v>
      </c>
      <c r="G68" s="33">
        <f t="shared" si="3"/>
        <v>-1.4936098817087826</v>
      </c>
      <c r="H68" s="33">
        <f t="shared" si="3"/>
        <v>-1.5179481175781244</v>
      </c>
      <c r="I68" s="159">
        <f t="shared" si="3"/>
        <v>-2.0027508047216429</v>
      </c>
      <c r="J68" s="33">
        <f t="shared" si="3"/>
        <v>-1.749155989670776</v>
      </c>
      <c r="K68" s="33">
        <f t="shared" si="3"/>
        <v>-1.9388975132763857</v>
      </c>
      <c r="L68" s="33">
        <f t="shared" si="3"/>
        <v>-1.8125229167625887</v>
      </c>
      <c r="M68" s="33">
        <f t="shared" si="3"/>
        <v>-2.0027508047216429</v>
      </c>
      <c r="N68" s="33">
        <f t="shared" si="3"/>
        <v>-1.749155989670776</v>
      </c>
      <c r="O68" s="331"/>
      <c r="P68" s="331"/>
      <c r="Q68" s="331"/>
      <c r="R68" s="331"/>
      <c r="S68" s="331"/>
      <c r="T68" s="331"/>
      <c r="U68" s="331"/>
      <c r="V68" s="331"/>
      <c r="W68" s="331"/>
      <c r="X68" s="331"/>
      <c r="Y68" s="331"/>
      <c r="Z68" s="331"/>
      <c r="AA68" s="331"/>
      <c r="AB68" s="331"/>
      <c r="AC68" s="331"/>
      <c r="AD68" s="331"/>
      <c r="AE68" s="331"/>
      <c r="AF68" s="331"/>
      <c r="AG68" s="331"/>
      <c r="AH68" s="331"/>
      <c r="AI68" s="331"/>
      <c r="AJ68" s="331"/>
      <c r="AK68" s="331"/>
      <c r="AL68" s="331"/>
      <c r="AM68" s="331"/>
      <c r="AN68" s="331"/>
      <c r="AO68" s="331"/>
      <c r="AP68" s="331"/>
      <c r="AQ68" s="331"/>
      <c r="AR68" s="33"/>
      <c r="AS68" s="33"/>
      <c r="AT68" s="33"/>
      <c r="AU68" s="33"/>
      <c r="AV68" s="33"/>
      <c r="AW68" s="33"/>
      <c r="AX68" s="33"/>
      <c r="AY68" s="33"/>
      <c r="AZ68" s="33"/>
      <c r="BA68" s="33"/>
      <c r="BB68" s="33"/>
      <c r="BC68" s="33"/>
    </row>
    <row r="69" spans="2:55" x14ac:dyDescent="0.45">
      <c r="B69" s="19" t="s">
        <v>155</v>
      </c>
      <c r="C69" s="33">
        <f t="shared" ref="C69:N69" si="4">civt*C16*(1-probvp)</f>
        <v>-1.2845931412940379</v>
      </c>
      <c r="D69" s="33">
        <f t="shared" si="4"/>
        <v>-1.1191573266672572</v>
      </c>
      <c r="E69" s="33">
        <f t="shared" si="4"/>
        <v>-1.6092004681655037</v>
      </c>
      <c r="F69" s="33">
        <f t="shared" si="4"/>
        <v>-1.5268889278065825</v>
      </c>
      <c r="G69" s="33">
        <f t="shared" si="4"/>
        <v>-0.55166130881465225</v>
      </c>
      <c r="H69" s="33">
        <f t="shared" si="4"/>
        <v>-0.92581187292384781</v>
      </c>
      <c r="I69" s="159">
        <f t="shared" si="4"/>
        <v>-2.7853672286966651</v>
      </c>
      <c r="J69" s="33">
        <f t="shared" si="4"/>
        <v>-1.2952417047691547</v>
      </c>
      <c r="K69" s="33">
        <f t="shared" si="4"/>
        <v>-0.88517675447548949</v>
      </c>
      <c r="L69" s="33">
        <f t="shared" si="4"/>
        <v>-2.9183692629482736</v>
      </c>
      <c r="M69" s="33">
        <f t="shared" si="4"/>
        <v>-2.7853672286966651</v>
      </c>
      <c r="N69" s="33">
        <f t="shared" si="4"/>
        <v>-1.2952417047691547</v>
      </c>
      <c r="O69" s="331"/>
      <c r="P69" s="331"/>
      <c r="Q69" s="331"/>
      <c r="R69" s="331"/>
      <c r="S69" s="331"/>
      <c r="T69" s="331"/>
      <c r="U69" s="331"/>
      <c r="V69" s="331"/>
      <c r="W69" s="331"/>
      <c r="X69" s="331"/>
      <c r="Y69" s="331"/>
      <c r="Z69" s="331"/>
      <c r="AA69" s="331"/>
      <c r="AB69" s="331"/>
      <c r="AC69" s="331"/>
      <c r="AD69" s="331"/>
      <c r="AE69" s="331"/>
      <c r="AF69" s="331"/>
      <c r="AG69" s="331"/>
      <c r="AH69" s="331"/>
      <c r="AI69" s="331"/>
      <c r="AJ69" s="331"/>
      <c r="AK69" s="331"/>
      <c r="AL69" s="331"/>
      <c r="AM69" s="331"/>
      <c r="AN69" s="331"/>
      <c r="AO69" s="331"/>
      <c r="AP69" s="331"/>
      <c r="AQ69" s="331"/>
      <c r="AR69" s="33"/>
      <c r="AS69" s="33"/>
      <c r="AT69" s="33"/>
      <c r="AU69" s="33"/>
      <c r="AV69" s="33"/>
      <c r="AW69" s="33"/>
      <c r="AX69" s="33"/>
      <c r="AY69" s="33"/>
      <c r="AZ69" s="33"/>
      <c r="BA69" s="33"/>
      <c r="BB69" s="33"/>
      <c r="BC69" s="33"/>
    </row>
    <row r="70" spans="2:55" x14ac:dyDescent="0.45">
      <c r="B70" s="19" t="s">
        <v>156</v>
      </c>
      <c r="C70" s="33">
        <f t="shared" ref="C70:N70" si="5">civt*C17*(1-probvp)</f>
        <v>-1.4407777749398869</v>
      </c>
      <c r="D70" s="33">
        <f t="shared" si="5"/>
        <v>-1.219056957487539</v>
      </c>
      <c r="E70" s="33">
        <f t="shared" si="5"/>
        <v>-1.7149669472647262</v>
      </c>
      <c r="F70" s="33">
        <f t="shared" si="5"/>
        <v>-1.5843144947858581</v>
      </c>
      <c r="G70" s="33">
        <f t="shared" si="5"/>
        <v>-0.94747503519049114</v>
      </c>
      <c r="H70" s="33">
        <f t="shared" si="5"/>
        <v>-0.65623238003892004</v>
      </c>
      <c r="I70" s="159">
        <f t="shared" si="5"/>
        <v>-2.5813995559633085</v>
      </c>
      <c r="J70" s="33">
        <f t="shared" si="5"/>
        <v>-0.78413088029394507</v>
      </c>
      <c r="K70" s="33">
        <f t="shared" si="5"/>
        <v>-1.2603315954809182</v>
      </c>
      <c r="L70" s="33">
        <f t="shared" si="5"/>
        <v>-3.1545400272194986</v>
      </c>
      <c r="M70" s="33">
        <f t="shared" si="5"/>
        <v>-2.5813995559633085</v>
      </c>
      <c r="N70" s="33">
        <f t="shared" si="5"/>
        <v>-0.78413088029394507</v>
      </c>
      <c r="O70" s="331"/>
      <c r="P70" s="331"/>
      <c r="Q70" s="331"/>
      <c r="R70" s="331"/>
      <c r="S70" s="331"/>
      <c r="T70" s="331"/>
      <c r="U70" s="331"/>
      <c r="V70" s="331"/>
      <c r="W70" s="331"/>
      <c r="X70" s="331"/>
      <c r="Y70" s="331"/>
      <c r="Z70" s="331"/>
      <c r="AA70" s="331"/>
      <c r="AB70" s="331"/>
      <c r="AC70" s="331"/>
      <c r="AD70" s="331"/>
      <c r="AE70" s="331"/>
      <c r="AF70" s="331"/>
      <c r="AG70" s="331"/>
      <c r="AH70" s="331"/>
      <c r="AI70" s="331"/>
      <c r="AJ70" s="331"/>
      <c r="AK70" s="331"/>
      <c r="AL70" s="331"/>
      <c r="AM70" s="331"/>
      <c r="AN70" s="331"/>
      <c r="AO70" s="331"/>
      <c r="AP70" s="331"/>
      <c r="AQ70" s="331"/>
      <c r="AR70" s="33"/>
      <c r="AS70" s="33"/>
      <c r="AT70" s="33"/>
      <c r="AU70" s="33"/>
      <c r="AV70" s="33"/>
      <c r="AW70" s="33"/>
      <c r="AX70" s="33"/>
      <c r="AY70" s="33"/>
      <c r="AZ70" s="33"/>
      <c r="BA70" s="33"/>
      <c r="BB70" s="33"/>
      <c r="BC70" s="33"/>
    </row>
    <row r="71" spans="2:55" x14ac:dyDescent="0.45">
      <c r="B71" s="44" t="s">
        <v>157</v>
      </c>
      <c r="C71" s="156">
        <f t="shared" ref="C71:N71" si="6">civt*C18*(1-probvp)</f>
        <v>-2.3515832757824437</v>
      </c>
      <c r="D71" s="156">
        <f t="shared" si="6"/>
        <v>-2.4063215889370571</v>
      </c>
      <c r="E71" s="156">
        <f t="shared" si="6"/>
        <v>-2.5135865799424471</v>
      </c>
      <c r="F71" s="156">
        <f t="shared" si="6"/>
        <v>-1.9999610865266406</v>
      </c>
      <c r="G71" s="156">
        <f t="shared" si="6"/>
        <v>-2.7556454938653681</v>
      </c>
      <c r="H71" s="156">
        <f t="shared" si="6"/>
        <v>-2.4834138252608557</v>
      </c>
      <c r="I71" s="160">
        <f t="shared" si="6"/>
        <v>-1.7274182237183373</v>
      </c>
      <c r="J71" s="156">
        <f t="shared" si="6"/>
        <v>-2.5480474228895043</v>
      </c>
      <c r="K71" s="156">
        <f t="shared" si="6"/>
        <v>-3.1940227915744202</v>
      </c>
      <c r="L71" s="156">
        <f t="shared" si="6"/>
        <v>-1.9685259462149851</v>
      </c>
      <c r="M71" s="156">
        <f t="shared" si="6"/>
        <v>-1.7274182237183373</v>
      </c>
      <c r="N71" s="156">
        <f t="shared" si="6"/>
        <v>-2.5480474228895043</v>
      </c>
      <c r="O71" s="331"/>
      <c r="P71" s="331"/>
      <c r="Q71" s="331"/>
      <c r="R71" s="331"/>
      <c r="S71" s="331"/>
      <c r="T71" s="331"/>
      <c r="U71" s="331"/>
      <c r="V71" s="331"/>
      <c r="W71" s="331"/>
      <c r="X71" s="331"/>
      <c r="Y71" s="331"/>
      <c r="Z71" s="331"/>
      <c r="AA71" s="331"/>
      <c r="AB71" s="331"/>
      <c r="AC71" s="331"/>
      <c r="AD71" s="331"/>
      <c r="AE71" s="331"/>
      <c r="AF71" s="331"/>
      <c r="AG71" s="331"/>
      <c r="AH71" s="331"/>
      <c r="AI71" s="331"/>
      <c r="AJ71" s="331"/>
      <c r="AK71" s="331"/>
      <c r="AL71" s="331"/>
      <c r="AM71" s="331"/>
      <c r="AN71" s="331"/>
      <c r="AO71" s="331"/>
      <c r="AP71" s="331"/>
      <c r="AQ71" s="331"/>
      <c r="AR71" s="33"/>
      <c r="AS71" s="33"/>
      <c r="AT71" s="33"/>
      <c r="AU71" s="33"/>
      <c r="AV71" s="33"/>
      <c r="AW71" s="33"/>
      <c r="AX71" s="33"/>
      <c r="AY71" s="33"/>
      <c r="AZ71" s="33"/>
      <c r="BA71" s="33"/>
      <c r="BB71" s="33"/>
      <c r="BC71" s="33"/>
    </row>
    <row r="72" spans="2:55" x14ac:dyDescent="0.45">
      <c r="B72" s="19" t="s">
        <v>158</v>
      </c>
      <c r="C72" s="33">
        <f t="shared" ref="C72:I76" si="7">civt*C19*(1-probvp)</f>
        <v>-1.5983676886945744</v>
      </c>
      <c r="D72" s="33">
        <f t="shared" si="7"/>
        <v>-1.3843031044077914</v>
      </c>
      <c r="E72" s="33">
        <f t="shared" si="7"/>
        <v>-1.8705580662596735</v>
      </c>
      <c r="F72" s="33">
        <f t="shared" si="7"/>
        <v>-1.7624784649240042</v>
      </c>
      <c r="G72" s="33">
        <f t="shared" si="7"/>
        <v>-1.2881898230201301</v>
      </c>
      <c r="H72" s="33">
        <f t="shared" si="7"/>
        <v>-0.75724445595365986</v>
      </c>
      <c r="I72" s="159">
        <f t="shared" si="7"/>
        <v>-2.6569015680984216</v>
      </c>
      <c r="J72" s="146"/>
      <c r="K72" s="147"/>
      <c r="L72" s="147"/>
      <c r="M72" s="147"/>
      <c r="N72" s="148"/>
      <c r="O72" s="331"/>
      <c r="P72" s="331"/>
      <c r="Q72" s="331"/>
      <c r="R72" s="331"/>
      <c r="S72" s="331"/>
      <c r="T72" s="331"/>
      <c r="U72" s="331"/>
      <c r="V72" s="331"/>
      <c r="W72" s="331"/>
      <c r="X72" s="331"/>
      <c r="Y72" s="331"/>
      <c r="Z72" s="331"/>
      <c r="AA72" s="331"/>
      <c r="AB72" s="331"/>
      <c r="AC72" s="331"/>
      <c r="AD72" s="331"/>
      <c r="AE72" s="331"/>
      <c r="AF72" s="331"/>
      <c r="AG72" s="331"/>
      <c r="AH72" s="331"/>
      <c r="AI72" s="331"/>
      <c r="AJ72" s="331"/>
      <c r="AK72" s="331"/>
      <c r="AL72" s="331"/>
      <c r="AM72" s="331"/>
      <c r="AN72" s="331"/>
      <c r="AO72" s="331"/>
      <c r="AP72" s="331"/>
      <c r="AQ72" s="331"/>
      <c r="AR72" s="33"/>
      <c r="AS72" s="33"/>
      <c r="AT72" s="33"/>
      <c r="AU72" s="33"/>
      <c r="AV72" s="33"/>
      <c r="AW72" s="33"/>
      <c r="AX72" s="33"/>
      <c r="AY72" s="33"/>
      <c r="AZ72" s="33"/>
      <c r="BA72" s="33"/>
      <c r="BB72" s="33"/>
      <c r="BC72" s="33"/>
    </row>
    <row r="73" spans="2:55" x14ac:dyDescent="0.45">
      <c r="B73" s="19" t="s">
        <v>159</v>
      </c>
      <c r="C73" s="33">
        <f t="shared" si="7"/>
        <v>-1.7029052669465563</v>
      </c>
      <c r="D73" s="33">
        <f t="shared" si="7"/>
        <v>-1.5490523608571689</v>
      </c>
      <c r="E73" s="33">
        <f t="shared" si="7"/>
        <v>-2.0301597242501859</v>
      </c>
      <c r="F73" s="33">
        <f t="shared" si="7"/>
        <v>-1.9417517466045844</v>
      </c>
      <c r="G73" s="33">
        <f t="shared" si="7"/>
        <v>-0.88195756887932131</v>
      </c>
      <c r="H73" s="33">
        <f t="shared" si="7"/>
        <v>-1.2647634199792259</v>
      </c>
      <c r="I73" s="159">
        <f t="shared" si="7"/>
        <v>-3.2105466644238501</v>
      </c>
      <c r="J73" s="149"/>
      <c r="K73" s="150"/>
      <c r="L73" s="150"/>
      <c r="M73" s="150"/>
      <c r="N73" s="151"/>
      <c r="O73" s="331"/>
      <c r="P73" s="331"/>
      <c r="Q73" s="331"/>
      <c r="R73" s="331"/>
      <c r="S73" s="331"/>
      <c r="T73" s="331"/>
      <c r="U73" s="331"/>
      <c r="V73" s="331"/>
      <c r="W73" s="331"/>
      <c r="X73" s="331"/>
      <c r="Y73" s="331"/>
      <c r="Z73" s="331"/>
      <c r="AA73" s="331"/>
      <c r="AB73" s="331"/>
      <c r="AC73" s="331"/>
      <c r="AD73" s="331"/>
      <c r="AE73" s="331"/>
      <c r="AF73" s="331"/>
      <c r="AG73" s="331"/>
      <c r="AH73" s="331"/>
      <c r="AI73" s="331"/>
      <c r="AJ73" s="331"/>
      <c r="AK73" s="331"/>
      <c r="AL73" s="331"/>
      <c r="AM73" s="331"/>
      <c r="AN73" s="331"/>
      <c r="AO73" s="331"/>
      <c r="AP73" s="331"/>
      <c r="AQ73" s="331"/>
      <c r="AR73" s="33"/>
      <c r="AS73" s="33"/>
      <c r="AT73" s="33"/>
      <c r="AU73" s="33"/>
      <c r="AV73" s="33"/>
      <c r="AW73" s="33"/>
      <c r="AX73" s="33"/>
      <c r="AY73" s="33"/>
      <c r="AZ73" s="33"/>
      <c r="BA73" s="33"/>
      <c r="BB73" s="33"/>
      <c r="BC73" s="33"/>
    </row>
    <row r="74" spans="2:55" x14ac:dyDescent="0.45">
      <c r="B74" s="19" t="s">
        <v>160</v>
      </c>
      <c r="C74" s="33">
        <f t="shared" si="7"/>
        <v>-2.0781806245502223</v>
      </c>
      <c r="D74" s="33">
        <f t="shared" si="7"/>
        <v>-2.2405217999077927</v>
      </c>
      <c r="E74" s="33">
        <f t="shared" si="7"/>
        <v>-2.3266787921122383</v>
      </c>
      <c r="F74" s="33">
        <f t="shared" si="7"/>
        <v>-1.8024077033608081</v>
      </c>
      <c r="G74" s="33">
        <f t="shared" si="7"/>
        <v>-2.7877156836425621</v>
      </c>
      <c r="H74" s="33">
        <f t="shared" si="7"/>
        <v>-2.8669447822067076</v>
      </c>
      <c r="I74" s="159">
        <f t="shared" si="7"/>
        <v>-1.9849018593168954</v>
      </c>
      <c r="J74" s="149"/>
      <c r="K74" s="150"/>
      <c r="L74" s="155" t="s">
        <v>175</v>
      </c>
      <c r="M74" s="150"/>
      <c r="N74" s="151"/>
      <c r="O74" s="331"/>
      <c r="P74" s="331"/>
      <c r="Q74" s="331"/>
      <c r="R74" s="331"/>
      <c r="S74" s="331"/>
      <c r="T74" s="331"/>
      <c r="U74" s="331"/>
      <c r="V74" s="331"/>
      <c r="W74" s="331"/>
      <c r="X74" s="331"/>
      <c r="Y74" s="331"/>
      <c r="Z74" s="331"/>
      <c r="AA74" s="331"/>
      <c r="AB74" s="331"/>
      <c r="AC74" s="331"/>
      <c r="AD74" s="331"/>
      <c r="AE74" s="331"/>
      <c r="AF74" s="331"/>
      <c r="AG74" s="331"/>
      <c r="AH74" s="331"/>
      <c r="AI74" s="331"/>
      <c r="AJ74" s="331"/>
      <c r="AK74" s="331"/>
      <c r="AL74" s="331"/>
      <c r="AM74" s="331"/>
      <c r="AN74" s="331"/>
      <c r="AO74" s="331"/>
      <c r="AP74" s="331"/>
      <c r="AQ74" s="331"/>
      <c r="AR74" s="33"/>
      <c r="AS74" s="33"/>
      <c r="AT74" s="33"/>
      <c r="AU74" s="33"/>
      <c r="AV74" s="33"/>
      <c r="AW74" s="33"/>
      <c r="AX74" s="33"/>
      <c r="AY74" s="33"/>
      <c r="AZ74" s="33"/>
      <c r="BA74" s="33"/>
      <c r="BB74" s="33"/>
      <c r="BC74" s="33"/>
    </row>
    <row r="75" spans="2:55" x14ac:dyDescent="0.45">
      <c r="B75" s="19" t="s">
        <v>161</v>
      </c>
      <c r="C75" s="33">
        <f t="shared" si="7"/>
        <v>-2.3515832757824437</v>
      </c>
      <c r="D75" s="33">
        <f t="shared" si="7"/>
        <v>-2.4063215889370571</v>
      </c>
      <c r="E75" s="33">
        <f t="shared" si="7"/>
        <v>-2.5135865799424471</v>
      </c>
      <c r="F75" s="33">
        <f t="shared" si="7"/>
        <v>-1.9999610865266406</v>
      </c>
      <c r="G75" s="33">
        <f t="shared" si="7"/>
        <v>-2.7556454938653681</v>
      </c>
      <c r="H75" s="33">
        <f t="shared" si="7"/>
        <v>-2.4834138252608557</v>
      </c>
      <c r="I75" s="159">
        <f t="shared" si="7"/>
        <v>-1.7274182237183373</v>
      </c>
      <c r="J75" s="149"/>
      <c r="K75" s="150"/>
      <c r="L75" s="150"/>
      <c r="M75" s="150"/>
      <c r="N75" s="151"/>
      <c r="O75" s="331"/>
      <c r="P75" s="331"/>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
      <c r="AS75" s="33"/>
      <c r="AT75" s="33"/>
      <c r="AU75" s="33"/>
      <c r="AV75" s="33"/>
      <c r="AW75" s="33"/>
      <c r="AX75" s="33"/>
      <c r="AY75" s="33"/>
      <c r="AZ75" s="33"/>
      <c r="BA75" s="33"/>
      <c r="BB75" s="33"/>
      <c r="BC75" s="33"/>
    </row>
    <row r="76" spans="2:55" x14ac:dyDescent="0.45">
      <c r="B76" s="19" t="s">
        <v>162</v>
      </c>
      <c r="C76" s="33">
        <f t="shared" si="7"/>
        <v>-1.5983676886945744</v>
      </c>
      <c r="D76" s="33">
        <f t="shared" si="7"/>
        <v>-1.3843031044077914</v>
      </c>
      <c r="E76" s="33">
        <f t="shared" si="7"/>
        <v>-1.8705580662596735</v>
      </c>
      <c r="F76" s="33">
        <f t="shared" si="7"/>
        <v>-1.7624784649240042</v>
      </c>
      <c r="G76" s="33">
        <f t="shared" si="7"/>
        <v>-1.2881898230201301</v>
      </c>
      <c r="H76" s="33">
        <f t="shared" si="7"/>
        <v>-0.75724445595365986</v>
      </c>
      <c r="I76" s="159">
        <f t="shared" si="7"/>
        <v>-2.6569015680984216</v>
      </c>
      <c r="J76" s="152"/>
      <c r="K76" s="153"/>
      <c r="L76" s="153"/>
      <c r="M76" s="153"/>
      <c r="N76" s="154"/>
      <c r="O76" s="331"/>
      <c r="P76" s="331"/>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
      <c r="AS76" s="33"/>
      <c r="AT76" s="33"/>
      <c r="AU76" s="33"/>
      <c r="AV76" s="33"/>
      <c r="AW76" s="33"/>
      <c r="AX76" s="33"/>
      <c r="AY76" s="33"/>
      <c r="AZ76" s="33"/>
      <c r="BA76" s="33"/>
      <c r="BB76" s="33"/>
      <c r="BC76" s="33"/>
    </row>
    <row r="79" spans="2:55" ht="18" x14ac:dyDescent="0.55000000000000004">
      <c r="B79" s="331"/>
      <c r="C79" s="331"/>
      <c r="D79" s="331"/>
      <c r="E79" s="331"/>
      <c r="F79" s="331"/>
      <c r="G79" s="331"/>
      <c r="H79" s="331"/>
      <c r="I79" s="331"/>
      <c r="J79" s="331"/>
      <c r="K79" s="331"/>
      <c r="L79" s="331"/>
      <c r="M79" s="331"/>
      <c r="N79" s="331"/>
      <c r="O79" s="331"/>
      <c r="P79" s="22" t="s">
        <v>476</v>
      </c>
      <c r="Q79" s="331"/>
      <c r="R79" s="331"/>
      <c r="S79" s="331"/>
      <c r="T79" s="331"/>
      <c r="U79" s="331"/>
      <c r="V79" s="331"/>
      <c r="W79" s="331"/>
      <c r="X79" s="331"/>
      <c r="Y79" s="331"/>
      <c r="Z79" s="331"/>
      <c r="AA79" s="331"/>
      <c r="AB79" s="331"/>
      <c r="AC79" s="331"/>
      <c r="AD79" s="22" t="s">
        <v>477</v>
      </c>
      <c r="AE79" s="331"/>
      <c r="AF79" s="331"/>
      <c r="AG79" s="331"/>
      <c r="AH79" s="331"/>
      <c r="AI79" s="331"/>
      <c r="AJ79" s="331"/>
      <c r="AK79" s="331"/>
      <c r="AL79" s="331"/>
      <c r="AM79" s="331"/>
      <c r="AN79" s="331"/>
      <c r="AO79" s="331"/>
      <c r="AP79" s="331"/>
      <c r="AQ79" s="331"/>
      <c r="AR79" s="331"/>
      <c r="AS79" s="331"/>
      <c r="AT79" s="331"/>
      <c r="AU79" s="331"/>
      <c r="AV79" s="331"/>
      <c r="AW79" s="331"/>
      <c r="AX79" s="331"/>
      <c r="AY79" s="331"/>
      <c r="AZ79" s="331"/>
      <c r="BA79" s="331"/>
      <c r="BB79" s="331"/>
      <c r="BC79" s="331"/>
    </row>
    <row r="81" spans="16:42" x14ac:dyDescent="0.45">
      <c r="P81" s="331"/>
      <c r="Q81" s="369" t="s">
        <v>482</v>
      </c>
      <c r="R81" s="369"/>
      <c r="S81" s="369"/>
      <c r="T81" s="369"/>
      <c r="U81" s="369"/>
      <c r="V81" s="369"/>
      <c r="W81" s="369"/>
      <c r="X81" s="369"/>
      <c r="Y81" s="369"/>
      <c r="Z81" s="369"/>
      <c r="AA81" s="369"/>
      <c r="AB81" s="369"/>
      <c r="AC81" s="331"/>
      <c r="AD81" s="331"/>
      <c r="AE81" s="369" t="s">
        <v>482</v>
      </c>
      <c r="AF81" s="369"/>
      <c r="AG81" s="369"/>
      <c r="AH81" s="369"/>
      <c r="AI81" s="369"/>
      <c r="AJ81" s="369"/>
      <c r="AK81" s="369"/>
      <c r="AL81" s="369"/>
      <c r="AM81" s="369"/>
      <c r="AN81" s="369"/>
      <c r="AO81" s="369"/>
      <c r="AP81" s="369"/>
    </row>
    <row r="82" spans="16:42" x14ac:dyDescent="0.45">
      <c r="P82" s="43" t="s">
        <v>475</v>
      </c>
      <c r="Q82" s="44" t="s">
        <v>151</v>
      </c>
      <c r="R82" s="45" t="s">
        <v>164</v>
      </c>
      <c r="S82" s="45" t="s">
        <v>165</v>
      </c>
      <c r="T82" s="45" t="s">
        <v>166</v>
      </c>
      <c r="U82" s="45" t="s">
        <v>167</v>
      </c>
      <c r="V82" s="45" t="s">
        <v>168</v>
      </c>
      <c r="W82" s="46" t="s">
        <v>169</v>
      </c>
      <c r="X82" s="45" t="s">
        <v>170</v>
      </c>
      <c r="Y82" s="45" t="s">
        <v>171</v>
      </c>
      <c r="Z82" s="45" t="s">
        <v>172</v>
      </c>
      <c r="AA82" s="45" t="s">
        <v>173</v>
      </c>
      <c r="AB82" s="45" t="s">
        <v>174</v>
      </c>
      <c r="AC82" s="331"/>
      <c r="AD82" s="43" t="s">
        <v>475</v>
      </c>
      <c r="AE82" s="44" t="s">
        <v>151</v>
      </c>
      <c r="AF82" s="45" t="s">
        <v>164</v>
      </c>
      <c r="AG82" s="45" t="s">
        <v>165</v>
      </c>
      <c r="AH82" s="45" t="s">
        <v>166</v>
      </c>
      <c r="AI82" s="45" t="s">
        <v>167</v>
      </c>
      <c r="AJ82" s="45" t="s">
        <v>168</v>
      </c>
      <c r="AK82" s="46" t="s">
        <v>169</v>
      </c>
      <c r="AL82" s="45" t="s">
        <v>170</v>
      </c>
      <c r="AM82" s="45" t="s">
        <v>171</v>
      </c>
      <c r="AN82" s="45" t="s">
        <v>172</v>
      </c>
      <c r="AO82" s="45" t="s">
        <v>173</v>
      </c>
      <c r="AP82" s="45" t="s">
        <v>174</v>
      </c>
    </row>
    <row r="83" spans="16:42" x14ac:dyDescent="0.45">
      <c r="P83" s="19" t="s">
        <v>151</v>
      </c>
      <c r="Q83" s="34">
        <f t="shared" ref="Q83:AB89" si="8">IF(C12&gt;0,C65*Q36/(C12),0)</f>
        <v>2.6415055258185278E-2</v>
      </c>
      <c r="R83" s="34">
        <f t="shared" si="8"/>
        <v>8.3312962079690078E-2</v>
      </c>
      <c r="S83" s="34">
        <f t="shared" si="8"/>
        <v>7.5804259946783636E-2</v>
      </c>
      <c r="T83" s="34">
        <f t="shared" si="8"/>
        <v>6.8109860127830907E-2</v>
      </c>
      <c r="U83" s="34">
        <f t="shared" si="8"/>
        <v>0.2255610488013067</v>
      </c>
      <c r="V83" s="34">
        <f t="shared" si="8"/>
        <v>0.17087403207061427</v>
      </c>
      <c r="W83" s="161">
        <f t="shared" si="8"/>
        <v>0.153023514495568</v>
      </c>
      <c r="X83" s="34">
        <f t="shared" si="8"/>
        <v>0.12732163204634434</v>
      </c>
      <c r="Y83" s="34">
        <f t="shared" si="8"/>
        <v>0.2623111698933428</v>
      </c>
      <c r="Z83" s="34">
        <f t="shared" si="8"/>
        <v>7.708323885441605E-2</v>
      </c>
      <c r="AA83" s="34">
        <f t="shared" si="8"/>
        <v>0.153023514495568</v>
      </c>
      <c r="AB83" s="34">
        <f t="shared" si="8"/>
        <v>0.12732163204634434</v>
      </c>
      <c r="AC83" s="331"/>
      <c r="AD83" s="19" t="s">
        <v>151</v>
      </c>
      <c r="AE83" s="34">
        <f t="shared" ref="AE83:AP89" si="9">IF(C12&gt;0,C65*AE36/(C12),0)</f>
        <v>2.7673238412982738E-2</v>
      </c>
      <c r="AF83" s="34">
        <f t="shared" si="9"/>
        <v>8.044697396265385E-2</v>
      </c>
      <c r="AG83" s="34">
        <f t="shared" si="9"/>
        <v>6.8311716657434629E-2</v>
      </c>
      <c r="AH83" s="34">
        <f t="shared" si="9"/>
        <v>7.3672365232320319E-2</v>
      </c>
      <c r="AI83" s="34">
        <f t="shared" si="9"/>
        <v>0.25449351261898312</v>
      </c>
      <c r="AJ83" s="34">
        <f t="shared" si="9"/>
        <v>0.18952625875944981</v>
      </c>
      <c r="AK83" s="161">
        <f t="shared" si="9"/>
        <v>0.24460569220664513</v>
      </c>
      <c r="AL83" s="34">
        <f t="shared" si="9"/>
        <v>0.28811530920274442</v>
      </c>
      <c r="AM83" s="34">
        <f t="shared" si="9"/>
        <v>0.47793974426873903</v>
      </c>
      <c r="AN83" s="34">
        <f t="shared" si="9"/>
        <v>8.8559617497681639E-2</v>
      </c>
      <c r="AO83" s="34">
        <f t="shared" si="9"/>
        <v>0.24460569220664513</v>
      </c>
      <c r="AP83" s="34">
        <f t="shared" si="9"/>
        <v>0.28811530920274442</v>
      </c>
    </row>
    <row r="84" spans="16:42" x14ac:dyDescent="0.45">
      <c r="P84" s="19" t="s">
        <v>152</v>
      </c>
      <c r="Q84" s="34">
        <f t="shared" si="8"/>
        <v>8.5706519359308175E-2</v>
      </c>
      <c r="R84" s="34">
        <f t="shared" si="8"/>
        <v>5.4092067631371379E-2</v>
      </c>
      <c r="S84" s="34">
        <f t="shared" si="8"/>
        <v>0.17033033856890911</v>
      </c>
      <c r="T84" s="34">
        <f t="shared" si="8"/>
        <v>9.7353437377442106E-2</v>
      </c>
      <c r="U84" s="34">
        <f t="shared" si="8"/>
        <v>0.14302162866902743</v>
      </c>
      <c r="V84" s="34">
        <f t="shared" si="8"/>
        <v>0.12496315426556631</v>
      </c>
      <c r="W84" s="161">
        <f t="shared" si="8"/>
        <v>0.12322451954657222</v>
      </c>
      <c r="X84" s="34">
        <f t="shared" si="8"/>
        <v>8.2167775842312524E-2</v>
      </c>
      <c r="Y84" s="34">
        <f t="shared" si="8"/>
        <v>0.18932048452695427</v>
      </c>
      <c r="Z84" s="34">
        <f t="shared" si="8"/>
        <v>0.1020319215181391</v>
      </c>
      <c r="AA84" s="34">
        <f t="shared" si="8"/>
        <v>0.12322451954657222</v>
      </c>
      <c r="AB84" s="34">
        <f t="shared" si="8"/>
        <v>8.2167775842312524E-2</v>
      </c>
      <c r="AC84" s="331"/>
      <c r="AD84" s="19" t="s">
        <v>152</v>
      </c>
      <c r="AE84" s="34">
        <f t="shared" si="9"/>
        <v>8.3286855790433087E-2</v>
      </c>
      <c r="AF84" s="34">
        <f t="shared" si="9"/>
        <v>5.3165195276858729E-2</v>
      </c>
      <c r="AG84" s="34">
        <f t="shared" si="9"/>
        <v>0.16565461048428978</v>
      </c>
      <c r="AH84" s="34">
        <f t="shared" si="9"/>
        <v>9.6393678672942157E-2</v>
      </c>
      <c r="AI84" s="34">
        <f t="shared" si="9"/>
        <v>0.1706978800788799</v>
      </c>
      <c r="AJ84" s="34">
        <f t="shared" si="9"/>
        <v>0.15326855391839964</v>
      </c>
      <c r="AK84" s="161">
        <f t="shared" si="9"/>
        <v>0.13561048146854757</v>
      </c>
      <c r="AL84" s="34">
        <f t="shared" si="9"/>
        <v>0.25172762498330753</v>
      </c>
      <c r="AM84" s="34">
        <f t="shared" si="9"/>
        <v>0.39240117484389792</v>
      </c>
      <c r="AN84" s="34">
        <f t="shared" si="9"/>
        <v>9.862499012738038E-2</v>
      </c>
      <c r="AO84" s="34">
        <f t="shared" si="9"/>
        <v>0.13561048146854757</v>
      </c>
      <c r="AP84" s="34">
        <f t="shared" si="9"/>
        <v>0.25172762498330753</v>
      </c>
    </row>
    <row r="85" spans="16:42" x14ac:dyDescent="0.45">
      <c r="P85" s="19" t="s">
        <v>153</v>
      </c>
      <c r="Q85" s="34">
        <f t="shared" si="8"/>
        <v>0.12867772007736228</v>
      </c>
      <c r="R85" s="34">
        <f t="shared" si="8"/>
        <v>0.23263592262260302</v>
      </c>
      <c r="S85" s="34">
        <f t="shared" si="8"/>
        <v>2.5034993964320219E-2</v>
      </c>
      <c r="T85" s="34">
        <f t="shared" si="8"/>
        <v>0.11997404466930776</v>
      </c>
      <c r="U85" s="34">
        <f t="shared" si="8"/>
        <v>0.42234439886059993</v>
      </c>
      <c r="V85" s="34">
        <f t="shared" si="8"/>
        <v>0.31888215982024953</v>
      </c>
      <c r="W85" s="161">
        <f t="shared" si="8"/>
        <v>0.18762301755719765</v>
      </c>
      <c r="X85" s="34">
        <f t="shared" si="8"/>
        <v>0.27592905905757376</v>
      </c>
      <c r="Y85" s="34">
        <f t="shared" si="8"/>
        <v>0.46126604267155719</v>
      </c>
      <c r="Z85" s="34">
        <f t="shared" si="8"/>
        <v>0.22580040089400893</v>
      </c>
      <c r="AA85" s="34">
        <f t="shared" si="8"/>
        <v>0.18762301755719765</v>
      </c>
      <c r="AB85" s="34">
        <f t="shared" si="8"/>
        <v>0.27592905905757376</v>
      </c>
      <c r="AC85" s="331"/>
      <c r="AD85" s="19" t="s">
        <v>153</v>
      </c>
      <c r="AE85" s="34">
        <f t="shared" si="9"/>
        <v>9.6881768897458739E-2</v>
      </c>
      <c r="AF85" s="34">
        <f t="shared" si="9"/>
        <v>0.19486783826614457</v>
      </c>
      <c r="AG85" s="34">
        <f t="shared" si="9"/>
        <v>2.1031350390463881E-2</v>
      </c>
      <c r="AH85" s="34">
        <f t="shared" si="9"/>
        <v>7.6899132226699196E-2</v>
      </c>
      <c r="AI85" s="34">
        <f t="shared" si="9"/>
        <v>0.41794362874851188</v>
      </c>
      <c r="AJ85" s="34">
        <f t="shared" si="9"/>
        <v>0.30401275370582709</v>
      </c>
      <c r="AK85" s="161">
        <f t="shared" si="9"/>
        <v>0.25276651629864283</v>
      </c>
      <c r="AL85" s="34">
        <f t="shared" si="9"/>
        <v>0.40612660836768083</v>
      </c>
      <c r="AM85" s="34">
        <f t="shared" si="9"/>
        <v>0.64429402604751151</v>
      </c>
      <c r="AN85" s="34">
        <f t="shared" si="9"/>
        <v>0.23111291727360347</v>
      </c>
      <c r="AO85" s="34">
        <f t="shared" si="9"/>
        <v>0.25276651629864283</v>
      </c>
      <c r="AP85" s="34">
        <f t="shared" si="9"/>
        <v>0.40612660836768083</v>
      </c>
    </row>
    <row r="86" spans="16:42" x14ac:dyDescent="0.45">
      <c r="P86" s="19" t="s">
        <v>154</v>
      </c>
      <c r="Q86" s="34">
        <f t="shared" si="8"/>
        <v>0.10134887443865502</v>
      </c>
      <c r="R86" s="34">
        <f t="shared" si="8"/>
        <v>0.12306504382746949</v>
      </c>
      <c r="S86" s="34">
        <f t="shared" si="8"/>
        <v>0.14287854867949884</v>
      </c>
      <c r="T86" s="34">
        <f t="shared" si="8"/>
        <v>2.083784945345182E-2</v>
      </c>
      <c r="U86" s="34">
        <f t="shared" si="8"/>
        <v>0.28771220960423077</v>
      </c>
      <c r="V86" s="34">
        <f t="shared" si="8"/>
        <v>0.22179281718740934</v>
      </c>
      <c r="W86" s="161">
        <f t="shared" si="8"/>
        <v>7.7226037652938645E-2</v>
      </c>
      <c r="X86" s="34">
        <f t="shared" si="8"/>
        <v>0.19470794245304587</v>
      </c>
      <c r="Y86" s="34">
        <f t="shared" si="8"/>
        <v>0.32525560547629373</v>
      </c>
      <c r="Z86" s="34">
        <f t="shared" si="8"/>
        <v>1.6384874785377507E-2</v>
      </c>
      <c r="AA86" s="34">
        <f t="shared" si="8"/>
        <v>7.7226037652938645E-2</v>
      </c>
      <c r="AB86" s="34">
        <f t="shared" si="8"/>
        <v>0.19470794245304587</v>
      </c>
      <c r="AC86" s="331"/>
      <c r="AD86" s="19" t="s">
        <v>154</v>
      </c>
      <c r="AE86" s="34">
        <f t="shared" si="9"/>
        <v>0.10886581755020594</v>
      </c>
      <c r="AF86" s="34">
        <f t="shared" si="9"/>
        <v>0.12292699503631341</v>
      </c>
      <c r="AG86" s="34">
        <f t="shared" si="9"/>
        <v>9.3683228667010884E-2</v>
      </c>
      <c r="AH86" s="34">
        <f t="shared" si="9"/>
        <v>1.6849985156940188E-2</v>
      </c>
      <c r="AI86" s="34">
        <f t="shared" si="9"/>
        <v>0.30858716328220631</v>
      </c>
      <c r="AJ86" s="34">
        <f t="shared" si="9"/>
        <v>0.23382497702197705</v>
      </c>
      <c r="AK86" s="161">
        <f t="shared" si="9"/>
        <v>0.11125940971975114</v>
      </c>
      <c r="AL86" s="34">
        <f t="shared" si="9"/>
        <v>0.35251079211194164</v>
      </c>
      <c r="AM86" s="34">
        <f t="shared" si="9"/>
        <v>0.52938244368304221</v>
      </c>
      <c r="AN86" s="34">
        <f t="shared" si="9"/>
        <v>1.6160002015281932E-2</v>
      </c>
      <c r="AO86" s="34">
        <f t="shared" si="9"/>
        <v>0.11125940971975114</v>
      </c>
      <c r="AP86" s="34">
        <f t="shared" si="9"/>
        <v>0.35251079211194164</v>
      </c>
    </row>
    <row r="87" spans="16:42" x14ac:dyDescent="0.45">
      <c r="P87" s="19" t="s">
        <v>155</v>
      </c>
      <c r="Q87" s="34">
        <f t="shared" si="8"/>
        <v>0.21831485446417631</v>
      </c>
      <c r="R87" s="34">
        <f t="shared" si="8"/>
        <v>0.16603186246766125</v>
      </c>
      <c r="S87" s="34">
        <f t="shared" si="8"/>
        <v>0.33255869714533931</v>
      </c>
      <c r="T87" s="34">
        <f t="shared" si="8"/>
        <v>0.26565873920260763</v>
      </c>
      <c r="U87" s="34">
        <f t="shared" si="8"/>
        <v>2.4840422227929652E-2</v>
      </c>
      <c r="V87" s="34">
        <f t="shared" si="8"/>
        <v>6.5161487145921584E-2</v>
      </c>
      <c r="W87" s="161">
        <f t="shared" si="8"/>
        <v>0.21690083449599859</v>
      </c>
      <c r="X87" s="34">
        <f t="shared" si="8"/>
        <v>6.8890139643300818E-2</v>
      </c>
      <c r="Y87" s="34">
        <f t="shared" si="8"/>
        <v>1.8962651078258431E-2</v>
      </c>
      <c r="Z87" s="34">
        <f t="shared" si="8"/>
        <v>0.34725159593270966</v>
      </c>
      <c r="AA87" s="34">
        <f t="shared" si="8"/>
        <v>0.21690083449599859</v>
      </c>
      <c r="AB87" s="34">
        <f t="shared" si="8"/>
        <v>6.8890139643300818E-2</v>
      </c>
      <c r="AC87" s="331"/>
      <c r="AD87" s="19" t="s">
        <v>155</v>
      </c>
      <c r="AE87" s="34">
        <f t="shared" si="9"/>
        <v>0.33477697171682325</v>
      </c>
      <c r="AF87" s="34">
        <f t="shared" si="9"/>
        <v>0.25532976501510118</v>
      </c>
      <c r="AG87" s="34">
        <f t="shared" si="9"/>
        <v>0.45209829655037986</v>
      </c>
      <c r="AH87" s="34">
        <f t="shared" si="9"/>
        <v>0.35867409084017443</v>
      </c>
      <c r="AI87" s="34">
        <f t="shared" si="9"/>
        <v>3.7347839800243379E-2</v>
      </c>
      <c r="AJ87" s="34">
        <f t="shared" si="9"/>
        <v>7.9279091766912738E-2</v>
      </c>
      <c r="AK87" s="161">
        <f t="shared" si="9"/>
        <v>0.26479102732195403</v>
      </c>
      <c r="AL87" s="34">
        <f t="shared" si="9"/>
        <v>0.24107223884549894</v>
      </c>
      <c r="AM87" s="34">
        <f t="shared" si="9"/>
        <v>0.17454460525293061</v>
      </c>
      <c r="AN87" s="34">
        <f t="shared" si="9"/>
        <v>0.43830610251373753</v>
      </c>
      <c r="AO87" s="34">
        <f t="shared" si="9"/>
        <v>0.26479102732195403</v>
      </c>
      <c r="AP87" s="34">
        <f t="shared" si="9"/>
        <v>0.24107223884549894</v>
      </c>
    </row>
    <row r="88" spans="16:42" x14ac:dyDescent="0.45">
      <c r="P88" s="19" t="s">
        <v>156</v>
      </c>
      <c r="Q88" s="34">
        <f t="shared" si="8"/>
        <v>0.24032298099551636</v>
      </c>
      <c r="R88" s="34">
        <f t="shared" si="8"/>
        <v>0.18620101859320848</v>
      </c>
      <c r="S88" s="34">
        <f t="shared" si="8"/>
        <v>0.31560177801365752</v>
      </c>
      <c r="T88" s="34">
        <f t="shared" si="8"/>
        <v>0.28798855260843303</v>
      </c>
      <c r="U88" s="34">
        <f t="shared" si="8"/>
        <v>7.0108734930006092E-2</v>
      </c>
      <c r="V88" s="34">
        <f t="shared" si="8"/>
        <v>2.552410930638278E-2</v>
      </c>
      <c r="W88" s="161">
        <f t="shared" si="8"/>
        <v>0.17797244431780035</v>
      </c>
      <c r="X88" s="34">
        <f t="shared" si="8"/>
        <v>2.3856534499062047E-2</v>
      </c>
      <c r="Y88" s="34">
        <f t="shared" si="8"/>
        <v>9.382235343651793E-2</v>
      </c>
      <c r="Z88" s="34">
        <f t="shared" si="8"/>
        <v>0.38003918649901625</v>
      </c>
      <c r="AA88" s="34">
        <f t="shared" si="8"/>
        <v>0.17797244431780035</v>
      </c>
      <c r="AB88" s="34">
        <f t="shared" si="8"/>
        <v>2.3856534499062047E-2</v>
      </c>
      <c r="AC88" s="331"/>
      <c r="AD88" s="19" t="s">
        <v>156</v>
      </c>
      <c r="AE88" s="34">
        <f t="shared" si="9"/>
        <v>0.25591912642329417</v>
      </c>
      <c r="AF88" s="34">
        <f t="shared" si="9"/>
        <v>0.21411414386279778</v>
      </c>
      <c r="AG88" s="34">
        <f t="shared" si="9"/>
        <v>0.33152006973318893</v>
      </c>
      <c r="AH88" s="34">
        <f t="shared" si="9"/>
        <v>0.2965102847702244</v>
      </c>
      <c r="AI88" s="34">
        <f t="shared" si="9"/>
        <v>8.1115881946136295E-2</v>
      </c>
      <c r="AJ88" s="34">
        <f t="shared" si="9"/>
        <v>3.3581120439852098E-2</v>
      </c>
      <c r="AK88" s="161">
        <f t="shared" si="9"/>
        <v>0.18047922026995492</v>
      </c>
      <c r="AL88" s="34">
        <f t="shared" si="9"/>
        <v>9.1739100252537814E-2</v>
      </c>
      <c r="AM88" s="34">
        <f t="shared" si="9"/>
        <v>0.23367994537699105</v>
      </c>
      <c r="AN88" s="34">
        <f t="shared" si="9"/>
        <v>0.36864908610071312</v>
      </c>
      <c r="AO88" s="34">
        <f t="shared" si="9"/>
        <v>0.18047922026995492</v>
      </c>
      <c r="AP88" s="34">
        <f t="shared" si="9"/>
        <v>9.1739100252537814E-2</v>
      </c>
    </row>
    <row r="89" spans="16:42" x14ac:dyDescent="0.45">
      <c r="P89" s="44" t="s">
        <v>157</v>
      </c>
      <c r="Q89" s="157">
        <f t="shared" si="8"/>
        <v>0.1716494573289005</v>
      </c>
      <c r="R89" s="157">
        <f t="shared" si="8"/>
        <v>0.18359634826518645</v>
      </c>
      <c r="S89" s="157">
        <f t="shared" si="8"/>
        <v>0.22213807170932123</v>
      </c>
      <c r="T89" s="157">
        <f t="shared" si="8"/>
        <v>7.855633433369591E-2</v>
      </c>
      <c r="U89" s="157">
        <f t="shared" si="8"/>
        <v>0.2126204047555805</v>
      </c>
      <c r="V89" s="157">
        <f t="shared" si="8"/>
        <v>0.20183760823210384</v>
      </c>
      <c r="W89" s="162">
        <f t="shared" si="8"/>
        <v>1.3280424617941019E-2</v>
      </c>
      <c r="X89" s="157">
        <f t="shared" si="8"/>
        <v>0.22579189970879865</v>
      </c>
      <c r="Y89" s="157">
        <f t="shared" si="8"/>
        <v>0.2502809882499164</v>
      </c>
      <c r="Z89" s="157">
        <f t="shared" si="8"/>
        <v>2.5634875191582586E-3</v>
      </c>
      <c r="AA89" s="157">
        <f t="shared" si="8"/>
        <v>1.3280424617941019E-2</v>
      </c>
      <c r="AB89" s="157">
        <f t="shared" si="8"/>
        <v>0.22579189970879865</v>
      </c>
      <c r="AC89" s="331"/>
      <c r="AD89" s="44" t="s">
        <v>157</v>
      </c>
      <c r="AE89" s="157">
        <f t="shared" si="9"/>
        <v>0.19692820006257855</v>
      </c>
      <c r="AF89" s="157">
        <f t="shared" si="9"/>
        <v>0.20841637419064468</v>
      </c>
      <c r="AG89" s="157">
        <f t="shared" si="9"/>
        <v>0.22702503390353163</v>
      </c>
      <c r="AH89" s="157">
        <f t="shared" si="9"/>
        <v>9.048792829835077E-2</v>
      </c>
      <c r="AI89" s="157">
        <f t="shared" si="9"/>
        <v>0.23299243117301521</v>
      </c>
      <c r="AJ89" s="157">
        <f t="shared" si="9"/>
        <v>0.20498110447114457</v>
      </c>
      <c r="AK89" s="162">
        <f t="shared" si="9"/>
        <v>1.3310004335549134E-2</v>
      </c>
      <c r="AL89" s="157">
        <f t="shared" si="9"/>
        <v>0.2430483380051599</v>
      </c>
      <c r="AM89" s="157">
        <f t="shared" si="9"/>
        <v>0.42801337492169644</v>
      </c>
      <c r="AN89" s="157">
        <f t="shared" si="9"/>
        <v>3.7410070021750104E-3</v>
      </c>
      <c r="AO89" s="157">
        <f t="shared" si="9"/>
        <v>1.3310004335549134E-2</v>
      </c>
      <c r="AP89" s="157">
        <f t="shared" si="9"/>
        <v>0.2430483380051599</v>
      </c>
    </row>
    <row r="90" spans="16:42" x14ac:dyDescent="0.45">
      <c r="P90" s="19" t="s">
        <v>158</v>
      </c>
      <c r="Q90" s="34">
        <f t="shared" ref="Q90:W94" si="10">IF(C19&gt;0,C72*Q43/(C19),0)</f>
        <v>0.17575310792075</v>
      </c>
      <c r="R90" s="34">
        <f t="shared" si="10"/>
        <v>0.12242449568394349</v>
      </c>
      <c r="S90" s="34">
        <f t="shared" si="10"/>
        <v>0.25039627721855323</v>
      </c>
      <c r="T90" s="34">
        <f t="shared" si="10"/>
        <v>0.23716197866668434</v>
      </c>
      <c r="U90" s="34">
        <f t="shared" si="10"/>
        <v>8.3482682283690407E-2</v>
      </c>
      <c r="V90" s="34">
        <f t="shared" si="10"/>
        <v>2.2030363399124474E-2</v>
      </c>
      <c r="W90" s="161">
        <f t="shared" si="10"/>
        <v>0.18154746855386478</v>
      </c>
      <c r="X90" s="146"/>
      <c r="Y90" s="147"/>
      <c r="Z90" s="147"/>
      <c r="AA90" s="147"/>
      <c r="AB90" s="148"/>
      <c r="AC90" s="331"/>
      <c r="AD90" s="19" t="s">
        <v>158</v>
      </c>
      <c r="AE90" s="34">
        <f t="shared" ref="AE90:AK94" si="11">IF(C19&gt;0,C72*AE43/(C19),0)</f>
        <v>0.33276619099229021</v>
      </c>
      <c r="AF90" s="34">
        <f t="shared" si="11"/>
        <v>0.2903106144091242</v>
      </c>
      <c r="AG90" s="34">
        <f t="shared" si="11"/>
        <v>0.4147733389145391</v>
      </c>
      <c r="AH90" s="34">
        <f t="shared" si="11"/>
        <v>0.39777444920559968</v>
      </c>
      <c r="AI90" s="34">
        <f t="shared" si="11"/>
        <v>0.24366233632171277</v>
      </c>
      <c r="AJ90" s="34">
        <f t="shared" si="11"/>
        <v>0.14125252259145665</v>
      </c>
      <c r="AK90" s="161">
        <f t="shared" si="11"/>
        <v>0.22630260383197784</v>
      </c>
      <c r="AL90" s="146"/>
      <c r="AM90" s="147"/>
      <c r="AN90" s="147"/>
      <c r="AO90" s="147"/>
      <c r="AP90" s="148"/>
    </row>
    <row r="91" spans="16:42" x14ac:dyDescent="0.45">
      <c r="P91" s="19" t="s">
        <v>159</v>
      </c>
      <c r="Q91" s="34">
        <f t="shared" si="10"/>
        <v>0.26228208476425119</v>
      </c>
      <c r="R91" s="34">
        <f t="shared" si="10"/>
        <v>0.23100780789392641</v>
      </c>
      <c r="S91" s="34">
        <f t="shared" si="10"/>
        <v>0.37770500434595272</v>
      </c>
      <c r="T91" s="34">
        <f t="shared" si="10"/>
        <v>0.30804444317719271</v>
      </c>
      <c r="U91" s="34">
        <f t="shared" si="10"/>
        <v>2.5674581400792412E-2</v>
      </c>
      <c r="V91" s="34">
        <f t="shared" si="10"/>
        <v>0.10098055908536811</v>
      </c>
      <c r="W91" s="161">
        <f t="shared" si="10"/>
        <v>0.27668965262205036</v>
      </c>
      <c r="X91" s="149"/>
      <c r="Y91" s="150"/>
      <c r="Z91" s="150"/>
      <c r="AA91" s="150"/>
      <c r="AB91" s="151"/>
      <c r="AC91" s="331"/>
      <c r="AD91" s="19" t="s">
        <v>159</v>
      </c>
      <c r="AE91" s="34">
        <f t="shared" si="11"/>
        <v>0.60421548822550086</v>
      </c>
      <c r="AF91" s="34">
        <f t="shared" si="11"/>
        <v>0.52374386603933343</v>
      </c>
      <c r="AG91" s="34">
        <f t="shared" si="11"/>
        <v>0.72567295404173038</v>
      </c>
      <c r="AH91" s="34">
        <f t="shared" si="11"/>
        <v>0.62468693527800845</v>
      </c>
      <c r="AI91" s="34">
        <f t="shared" si="11"/>
        <v>0.18691781487403955</v>
      </c>
      <c r="AJ91" s="34">
        <f t="shared" si="11"/>
        <v>0.23854825923005013</v>
      </c>
      <c r="AK91" s="161">
        <f t="shared" si="11"/>
        <v>0.50688048336029046</v>
      </c>
      <c r="AL91" s="149"/>
      <c r="AM91" s="150"/>
      <c r="AN91" s="150"/>
      <c r="AO91" s="150"/>
      <c r="AP91" s="151"/>
    </row>
    <row r="92" spans="16:42" x14ac:dyDescent="0.45">
      <c r="P92" s="19" t="s">
        <v>160</v>
      </c>
      <c r="Q92" s="34">
        <f t="shared" si="10"/>
        <v>0.11331673515187818</v>
      </c>
      <c r="R92" s="34">
        <f t="shared" si="10"/>
        <v>0.11834084858425765</v>
      </c>
      <c r="S92" s="34">
        <f t="shared" si="10"/>
        <v>0.32415540509009227</v>
      </c>
      <c r="T92" s="34">
        <f t="shared" si="10"/>
        <v>2.2354271403123065E-2</v>
      </c>
      <c r="U92" s="34">
        <f t="shared" si="10"/>
        <v>0.35045068083678288</v>
      </c>
      <c r="V92" s="34">
        <f t="shared" si="10"/>
        <v>0.4789050150502201</v>
      </c>
      <c r="W92" s="161">
        <f t="shared" si="10"/>
        <v>5.7639079513077465E-3</v>
      </c>
      <c r="X92" s="149"/>
      <c r="Y92" s="150"/>
      <c r="Z92" s="155" t="s">
        <v>175</v>
      </c>
      <c r="AA92" s="150"/>
      <c r="AB92" s="151"/>
      <c r="AC92" s="331"/>
      <c r="AD92" s="19" t="s">
        <v>160</v>
      </c>
      <c r="AE92" s="34">
        <f t="shared" si="11"/>
        <v>0.13209405737777744</v>
      </c>
      <c r="AF92" s="34">
        <f t="shared" si="11"/>
        <v>0.11937443147717035</v>
      </c>
      <c r="AG92" s="34">
        <f t="shared" si="11"/>
        <v>0.34462520472244718</v>
      </c>
      <c r="AH92" s="34">
        <f t="shared" si="11"/>
        <v>2.3511805135222181E-2</v>
      </c>
      <c r="AI92" s="34">
        <f t="shared" si="11"/>
        <v>0.37787511715702748</v>
      </c>
      <c r="AJ92" s="34">
        <f t="shared" si="11"/>
        <v>0.47361249488965096</v>
      </c>
      <c r="AK92" s="161">
        <f t="shared" si="11"/>
        <v>4.4438590316222158E-3</v>
      </c>
      <c r="AL92" s="149"/>
      <c r="AM92" s="150"/>
      <c r="AN92" s="155" t="s">
        <v>175</v>
      </c>
      <c r="AO92" s="150"/>
      <c r="AP92" s="151"/>
    </row>
    <row r="93" spans="16:42" x14ac:dyDescent="0.45">
      <c r="P93" s="19" t="s">
        <v>161</v>
      </c>
      <c r="Q93" s="34">
        <f t="shared" si="10"/>
        <v>0.1716494573289005</v>
      </c>
      <c r="R93" s="34">
        <f t="shared" si="10"/>
        <v>0.18359634826518645</v>
      </c>
      <c r="S93" s="34">
        <f t="shared" si="10"/>
        <v>0.22213807170932123</v>
      </c>
      <c r="T93" s="34">
        <f t="shared" si="10"/>
        <v>7.855633433369591E-2</v>
      </c>
      <c r="U93" s="34">
        <f t="shared" si="10"/>
        <v>0.2126204047555805</v>
      </c>
      <c r="V93" s="34">
        <f t="shared" si="10"/>
        <v>0.20183760823210384</v>
      </c>
      <c r="W93" s="161">
        <f t="shared" si="10"/>
        <v>1.3280424617941019E-2</v>
      </c>
      <c r="X93" s="149"/>
      <c r="Y93" s="150"/>
      <c r="Z93" s="150"/>
      <c r="AA93" s="150"/>
      <c r="AB93" s="151"/>
      <c r="AC93" s="331"/>
      <c r="AD93" s="19" t="s">
        <v>161</v>
      </c>
      <c r="AE93" s="34">
        <f t="shared" si="11"/>
        <v>0.19692820006257855</v>
      </c>
      <c r="AF93" s="34">
        <f t="shared" si="11"/>
        <v>0.20841637419064468</v>
      </c>
      <c r="AG93" s="34">
        <f t="shared" si="11"/>
        <v>0.22702503390353163</v>
      </c>
      <c r="AH93" s="34">
        <f t="shared" si="11"/>
        <v>9.048792829835077E-2</v>
      </c>
      <c r="AI93" s="34">
        <f t="shared" si="11"/>
        <v>0.23299243117301521</v>
      </c>
      <c r="AJ93" s="34">
        <f t="shared" si="11"/>
        <v>0.20498110447114457</v>
      </c>
      <c r="AK93" s="161">
        <f t="shared" si="11"/>
        <v>1.3310004335549134E-2</v>
      </c>
      <c r="AL93" s="149"/>
      <c r="AM93" s="150"/>
      <c r="AN93" s="150"/>
      <c r="AO93" s="150"/>
      <c r="AP93" s="151"/>
    </row>
    <row r="94" spans="16:42" x14ac:dyDescent="0.45">
      <c r="P94" s="19" t="s">
        <v>162</v>
      </c>
      <c r="Q94" s="34">
        <f t="shared" si="10"/>
        <v>0.17575310792075</v>
      </c>
      <c r="R94" s="34">
        <f t="shared" si="10"/>
        <v>0.12242449568394349</v>
      </c>
      <c r="S94" s="34">
        <f t="shared" si="10"/>
        <v>0.25039627721855323</v>
      </c>
      <c r="T94" s="34">
        <f t="shared" si="10"/>
        <v>0.23716197866668434</v>
      </c>
      <c r="U94" s="34">
        <f t="shared" si="10"/>
        <v>8.3482682283690407E-2</v>
      </c>
      <c r="V94" s="34">
        <f t="shared" si="10"/>
        <v>2.2030363399124474E-2</v>
      </c>
      <c r="W94" s="161">
        <f t="shared" si="10"/>
        <v>0.18154746855386478</v>
      </c>
      <c r="X94" s="152"/>
      <c r="Y94" s="153"/>
      <c r="Z94" s="153"/>
      <c r="AA94" s="153"/>
      <c r="AB94" s="154"/>
      <c r="AC94" s="331"/>
      <c r="AD94" s="19" t="s">
        <v>162</v>
      </c>
      <c r="AE94" s="34">
        <f t="shared" si="11"/>
        <v>0.33276619099229021</v>
      </c>
      <c r="AF94" s="34">
        <f t="shared" si="11"/>
        <v>0.2903106144091242</v>
      </c>
      <c r="AG94" s="34">
        <f t="shared" si="11"/>
        <v>0.4147733389145391</v>
      </c>
      <c r="AH94" s="34">
        <f t="shared" si="11"/>
        <v>0.39777444920559968</v>
      </c>
      <c r="AI94" s="34">
        <f t="shared" si="11"/>
        <v>0.24366233632171277</v>
      </c>
      <c r="AJ94" s="34">
        <f t="shared" si="11"/>
        <v>0.14125252259145665</v>
      </c>
      <c r="AK94" s="161">
        <f t="shared" si="11"/>
        <v>0.22630260383197784</v>
      </c>
      <c r="AL94" s="152"/>
      <c r="AM94" s="153"/>
      <c r="AN94" s="153"/>
      <c r="AO94" s="153"/>
      <c r="AP94" s="154"/>
    </row>
    <row r="97" spans="16:42" ht="18" x14ac:dyDescent="0.55000000000000004">
      <c r="P97" s="22" t="s">
        <v>478</v>
      </c>
      <c r="Q97" s="331"/>
      <c r="R97" s="331"/>
      <c r="S97" s="331"/>
      <c r="T97" s="331"/>
      <c r="U97" s="331"/>
      <c r="V97" s="331"/>
      <c r="W97" s="331"/>
      <c r="X97" s="331"/>
      <c r="Y97" s="331"/>
      <c r="Z97" s="331"/>
      <c r="AA97" s="331"/>
      <c r="AB97" s="331"/>
      <c r="AC97" s="331"/>
      <c r="AD97" s="22" t="s">
        <v>479</v>
      </c>
      <c r="AE97" s="331"/>
      <c r="AF97" s="331"/>
      <c r="AG97" s="331"/>
      <c r="AH97" s="331"/>
      <c r="AI97" s="331"/>
      <c r="AJ97" s="331"/>
      <c r="AK97" s="331"/>
      <c r="AL97" s="331"/>
      <c r="AM97" s="331"/>
      <c r="AN97" s="331"/>
      <c r="AO97" s="331"/>
      <c r="AP97" s="331"/>
    </row>
    <row r="99" spans="16:42" x14ac:dyDescent="0.45">
      <c r="P99" s="331"/>
      <c r="Q99" s="369" t="s">
        <v>482</v>
      </c>
      <c r="R99" s="369"/>
      <c r="S99" s="369"/>
      <c r="T99" s="369"/>
      <c r="U99" s="369"/>
      <c r="V99" s="369"/>
      <c r="W99" s="369"/>
      <c r="X99" s="369"/>
      <c r="Y99" s="369"/>
      <c r="Z99" s="369"/>
      <c r="AA99" s="369"/>
      <c r="AB99" s="369"/>
      <c r="AC99" s="331"/>
      <c r="AD99" s="331"/>
      <c r="AE99" s="369" t="s">
        <v>482</v>
      </c>
      <c r="AF99" s="369"/>
      <c r="AG99" s="369"/>
      <c r="AH99" s="369"/>
      <c r="AI99" s="369"/>
      <c r="AJ99" s="369"/>
      <c r="AK99" s="369"/>
      <c r="AL99" s="369"/>
      <c r="AM99" s="369"/>
      <c r="AN99" s="369"/>
      <c r="AO99" s="369"/>
      <c r="AP99" s="369"/>
    </row>
    <row r="100" spans="16:42" x14ac:dyDescent="0.45">
      <c r="P100" s="43" t="s">
        <v>475</v>
      </c>
      <c r="Q100" s="44" t="s">
        <v>151</v>
      </c>
      <c r="R100" s="45" t="s">
        <v>164</v>
      </c>
      <c r="S100" s="45" t="s">
        <v>165</v>
      </c>
      <c r="T100" s="45" t="s">
        <v>166</v>
      </c>
      <c r="U100" s="45" t="s">
        <v>167</v>
      </c>
      <c r="V100" s="45" t="s">
        <v>168</v>
      </c>
      <c r="W100" s="46" t="s">
        <v>169</v>
      </c>
      <c r="X100" s="45" t="s">
        <v>170</v>
      </c>
      <c r="Y100" s="45" t="s">
        <v>171</v>
      </c>
      <c r="Z100" s="45" t="s">
        <v>172</v>
      </c>
      <c r="AA100" s="45" t="s">
        <v>173</v>
      </c>
      <c r="AB100" s="45" t="s">
        <v>174</v>
      </c>
      <c r="AC100" s="331"/>
      <c r="AD100" s="43" t="s">
        <v>475</v>
      </c>
      <c r="AE100" s="44" t="s">
        <v>151</v>
      </c>
      <c r="AF100" s="45" t="s">
        <v>164</v>
      </c>
      <c r="AG100" s="45" t="s">
        <v>165</v>
      </c>
      <c r="AH100" s="45" t="s">
        <v>166</v>
      </c>
      <c r="AI100" s="45" t="s">
        <v>167</v>
      </c>
      <c r="AJ100" s="45" t="s">
        <v>168</v>
      </c>
      <c r="AK100" s="46" t="s">
        <v>169</v>
      </c>
      <c r="AL100" s="45" t="s">
        <v>170</v>
      </c>
      <c r="AM100" s="45" t="s">
        <v>171</v>
      </c>
      <c r="AN100" s="45" t="s">
        <v>172</v>
      </c>
      <c r="AO100" s="45" t="s">
        <v>173</v>
      </c>
      <c r="AP100" s="45" t="s">
        <v>174</v>
      </c>
    </row>
    <row r="101" spans="16:42" x14ac:dyDescent="0.45">
      <c r="P101" s="19" t="s">
        <v>151</v>
      </c>
      <c r="Q101" s="35">
        <f>1+Q83</f>
        <v>1.0264150552581852</v>
      </c>
      <c r="R101" s="35">
        <f t="shared" ref="R101:AB101" si="12">1+R83</f>
        <v>1.08331296207969</v>
      </c>
      <c r="S101" s="35">
        <f t="shared" si="12"/>
        <v>1.0758042599467836</v>
      </c>
      <c r="T101" s="35">
        <f t="shared" si="12"/>
        <v>1.0681098601278309</v>
      </c>
      <c r="U101" s="35">
        <f t="shared" si="12"/>
        <v>1.2255610488013067</v>
      </c>
      <c r="V101" s="35">
        <f t="shared" si="12"/>
        <v>1.1708740320706144</v>
      </c>
      <c r="W101" s="163">
        <f t="shared" si="12"/>
        <v>1.1530235144955681</v>
      </c>
      <c r="X101" s="35">
        <f t="shared" si="12"/>
        <v>1.1273216320463444</v>
      </c>
      <c r="Y101" s="35">
        <f t="shared" si="12"/>
        <v>1.2623111698933429</v>
      </c>
      <c r="Z101" s="35">
        <f t="shared" si="12"/>
        <v>1.077083238854416</v>
      </c>
      <c r="AA101" s="35">
        <f t="shared" si="12"/>
        <v>1.1530235144955681</v>
      </c>
      <c r="AB101" s="35">
        <f t="shared" si="12"/>
        <v>1.1273216320463444</v>
      </c>
      <c r="AC101" s="331"/>
      <c r="AD101" s="19" t="s">
        <v>151</v>
      </c>
      <c r="AE101" s="35">
        <f t="shared" ref="AE101:AF105" si="13">1+AE83</f>
        <v>1.0276732384129827</v>
      </c>
      <c r="AF101" s="35">
        <f t="shared" si="13"/>
        <v>1.0804469739626539</v>
      </c>
      <c r="AG101" s="35">
        <f t="shared" ref="AG101:AP101" si="14">1+AG83</f>
        <v>1.0683117166574347</v>
      </c>
      <c r="AH101" s="35">
        <f t="shared" si="14"/>
        <v>1.0736723652323203</v>
      </c>
      <c r="AI101" s="35">
        <f t="shared" si="14"/>
        <v>1.2544935126189831</v>
      </c>
      <c r="AJ101" s="35">
        <f t="shared" si="14"/>
        <v>1.1895262587594497</v>
      </c>
      <c r="AK101" s="163">
        <f t="shared" si="14"/>
        <v>1.2446056922066451</v>
      </c>
      <c r="AL101" s="35">
        <f t="shared" si="14"/>
        <v>1.2881153092027444</v>
      </c>
      <c r="AM101" s="35">
        <f t="shared" si="14"/>
        <v>1.477939744268739</v>
      </c>
      <c r="AN101" s="35">
        <f t="shared" si="14"/>
        <v>1.0885596174976817</v>
      </c>
      <c r="AO101" s="35">
        <f t="shared" si="14"/>
        <v>1.2446056922066451</v>
      </c>
      <c r="AP101" s="35">
        <f t="shared" si="14"/>
        <v>1.2881153092027444</v>
      </c>
    </row>
    <row r="102" spans="16:42" x14ac:dyDescent="0.45">
      <c r="P102" s="19" t="s">
        <v>152</v>
      </c>
      <c r="Q102" s="35">
        <f t="shared" ref="Q102:AB102" si="15">1+Q84</f>
        <v>1.0857065193593081</v>
      </c>
      <c r="R102" s="35">
        <f t="shared" si="15"/>
        <v>1.0540920676313714</v>
      </c>
      <c r="S102" s="35">
        <f t="shared" si="15"/>
        <v>1.1703303385689092</v>
      </c>
      <c r="T102" s="35">
        <f t="shared" si="15"/>
        <v>1.0973534373774421</v>
      </c>
      <c r="U102" s="35">
        <f t="shared" si="15"/>
        <v>1.1430216286690273</v>
      </c>
      <c r="V102" s="35">
        <f t="shared" si="15"/>
        <v>1.1249631542655663</v>
      </c>
      <c r="W102" s="163">
        <f t="shared" si="15"/>
        <v>1.1232245195465722</v>
      </c>
      <c r="X102" s="35">
        <f t="shared" si="15"/>
        <v>1.0821677758423125</v>
      </c>
      <c r="Y102" s="35">
        <f t="shared" si="15"/>
        <v>1.1893204845269543</v>
      </c>
      <c r="Z102" s="35">
        <f t="shared" si="15"/>
        <v>1.1020319215181391</v>
      </c>
      <c r="AA102" s="35">
        <f t="shared" si="15"/>
        <v>1.1232245195465722</v>
      </c>
      <c r="AB102" s="35">
        <f t="shared" si="15"/>
        <v>1.0821677758423125</v>
      </c>
      <c r="AC102" s="331"/>
      <c r="AD102" s="19" t="s">
        <v>152</v>
      </c>
      <c r="AE102" s="35">
        <f t="shared" si="13"/>
        <v>1.0832868557904332</v>
      </c>
      <c r="AF102" s="35">
        <f t="shared" si="13"/>
        <v>1.0531651952768588</v>
      </c>
      <c r="AG102" s="35">
        <f t="shared" ref="AG102:AP102" si="16">1+AG84</f>
        <v>1.1656546104842898</v>
      </c>
      <c r="AH102" s="35">
        <f t="shared" si="16"/>
        <v>1.0963936786729422</v>
      </c>
      <c r="AI102" s="35">
        <f t="shared" si="16"/>
        <v>1.1706978800788799</v>
      </c>
      <c r="AJ102" s="35">
        <f t="shared" si="16"/>
        <v>1.1532685539183996</v>
      </c>
      <c r="AK102" s="163">
        <f t="shared" si="16"/>
        <v>1.1356104814685475</v>
      </c>
      <c r="AL102" s="35">
        <f t="shared" si="16"/>
        <v>1.2517276249833076</v>
      </c>
      <c r="AM102" s="35">
        <f t="shared" si="16"/>
        <v>1.392401174843898</v>
      </c>
      <c r="AN102" s="35">
        <f t="shared" si="16"/>
        <v>1.0986249901273804</v>
      </c>
      <c r="AO102" s="35">
        <f t="shared" si="16"/>
        <v>1.1356104814685475</v>
      </c>
      <c r="AP102" s="35">
        <f t="shared" si="16"/>
        <v>1.2517276249833076</v>
      </c>
    </row>
    <row r="103" spans="16:42" x14ac:dyDescent="0.45">
      <c r="P103" s="19" t="s">
        <v>153</v>
      </c>
      <c r="Q103" s="35">
        <f t="shared" ref="Q103:AB103" si="17">1+Q85</f>
        <v>1.1286777200773623</v>
      </c>
      <c r="R103" s="35">
        <f t="shared" si="17"/>
        <v>1.2326359226226029</v>
      </c>
      <c r="S103" s="35">
        <f t="shared" si="17"/>
        <v>1.0250349939643202</v>
      </c>
      <c r="T103" s="35">
        <f t="shared" si="17"/>
        <v>1.1199740446693078</v>
      </c>
      <c r="U103" s="35">
        <f t="shared" si="17"/>
        <v>1.4223443988605999</v>
      </c>
      <c r="V103" s="35">
        <f t="shared" si="17"/>
        <v>1.3188821598202496</v>
      </c>
      <c r="W103" s="163">
        <f t="shared" si="17"/>
        <v>1.1876230175571976</v>
      </c>
      <c r="X103" s="35">
        <f t="shared" si="17"/>
        <v>1.2759290590575738</v>
      </c>
      <c r="Y103" s="35">
        <f t="shared" si="17"/>
        <v>1.4612660426715571</v>
      </c>
      <c r="Z103" s="35">
        <f t="shared" si="17"/>
        <v>1.2258004008940089</v>
      </c>
      <c r="AA103" s="35">
        <f t="shared" si="17"/>
        <v>1.1876230175571976</v>
      </c>
      <c r="AB103" s="35">
        <f t="shared" si="17"/>
        <v>1.2759290590575738</v>
      </c>
      <c r="AC103" s="331"/>
      <c r="AD103" s="19" t="s">
        <v>153</v>
      </c>
      <c r="AE103" s="35">
        <f t="shared" si="13"/>
        <v>1.0968817688974588</v>
      </c>
      <c r="AF103" s="35">
        <f t="shared" si="13"/>
        <v>1.1948678382661446</v>
      </c>
      <c r="AG103" s="35">
        <f t="shared" ref="AG103:AP103" si="18">1+AG85</f>
        <v>1.0210313503904638</v>
      </c>
      <c r="AH103" s="35">
        <f t="shared" si="18"/>
        <v>1.0768991322266992</v>
      </c>
      <c r="AI103" s="35">
        <f t="shared" si="18"/>
        <v>1.4179436287485119</v>
      </c>
      <c r="AJ103" s="35">
        <f t="shared" si="18"/>
        <v>1.304012753705827</v>
      </c>
      <c r="AK103" s="163">
        <f t="shared" si="18"/>
        <v>1.2527665162986428</v>
      </c>
      <c r="AL103" s="35">
        <f t="shared" si="18"/>
        <v>1.4061266083676809</v>
      </c>
      <c r="AM103" s="35">
        <f t="shared" si="18"/>
        <v>1.6442940260475116</v>
      </c>
      <c r="AN103" s="35">
        <f t="shared" si="18"/>
        <v>1.2311129172736035</v>
      </c>
      <c r="AO103" s="35">
        <f t="shared" si="18"/>
        <v>1.2527665162986428</v>
      </c>
      <c r="AP103" s="35">
        <f t="shared" si="18"/>
        <v>1.4061266083676809</v>
      </c>
    </row>
    <row r="104" spans="16:42" x14ac:dyDescent="0.45">
      <c r="P104" s="19" t="s">
        <v>154</v>
      </c>
      <c r="Q104" s="35">
        <f t="shared" ref="Q104:AB104" si="19">1+Q86</f>
        <v>1.101348874438655</v>
      </c>
      <c r="R104" s="35">
        <f t="shared" si="19"/>
        <v>1.1230650438274694</v>
      </c>
      <c r="S104" s="35">
        <f t="shared" si="19"/>
        <v>1.1428785486794988</v>
      </c>
      <c r="T104" s="35">
        <f t="shared" si="19"/>
        <v>1.0208378494534518</v>
      </c>
      <c r="U104" s="35">
        <f t="shared" si="19"/>
        <v>1.2877122096042308</v>
      </c>
      <c r="V104" s="35">
        <f t="shared" si="19"/>
        <v>1.2217928171874093</v>
      </c>
      <c r="W104" s="163">
        <f t="shared" si="19"/>
        <v>1.0772260376529386</v>
      </c>
      <c r="X104" s="35">
        <f t="shared" si="19"/>
        <v>1.1947079424530458</v>
      </c>
      <c r="Y104" s="35">
        <f t="shared" si="19"/>
        <v>1.3252556054762938</v>
      </c>
      <c r="Z104" s="35">
        <f t="shared" si="19"/>
        <v>1.0163848747853774</v>
      </c>
      <c r="AA104" s="35">
        <f t="shared" si="19"/>
        <v>1.0772260376529386</v>
      </c>
      <c r="AB104" s="35">
        <f t="shared" si="19"/>
        <v>1.1947079424530458</v>
      </c>
      <c r="AC104" s="331"/>
      <c r="AD104" s="19" t="s">
        <v>154</v>
      </c>
      <c r="AE104" s="35">
        <f t="shared" si="13"/>
        <v>1.108865817550206</v>
      </c>
      <c r="AF104" s="35">
        <f t="shared" si="13"/>
        <v>1.1229269950363134</v>
      </c>
      <c r="AG104" s="35">
        <f t="shared" ref="AG104:AP104" si="20">1+AG86</f>
        <v>1.0936832286670108</v>
      </c>
      <c r="AH104" s="35">
        <f t="shared" si="20"/>
        <v>1.0168499851569401</v>
      </c>
      <c r="AI104" s="35">
        <f t="shared" si="20"/>
        <v>1.3085871632822064</v>
      </c>
      <c r="AJ104" s="35">
        <f t="shared" si="20"/>
        <v>1.2338249770219771</v>
      </c>
      <c r="AK104" s="163">
        <f t="shared" si="20"/>
        <v>1.1112594097197512</v>
      </c>
      <c r="AL104" s="35">
        <f t="shared" si="20"/>
        <v>1.3525107921119417</v>
      </c>
      <c r="AM104" s="35">
        <f t="shared" si="20"/>
        <v>1.5293824436830423</v>
      </c>
      <c r="AN104" s="35">
        <f t="shared" si="20"/>
        <v>1.0161600020152819</v>
      </c>
      <c r="AO104" s="35">
        <f t="shared" si="20"/>
        <v>1.1112594097197512</v>
      </c>
      <c r="AP104" s="35">
        <f t="shared" si="20"/>
        <v>1.3525107921119417</v>
      </c>
    </row>
    <row r="105" spans="16:42" x14ac:dyDescent="0.45">
      <c r="P105" s="19" t="s">
        <v>155</v>
      </c>
      <c r="Q105" s="35">
        <f t="shared" ref="Q105:AB105" si="21">1+Q87</f>
        <v>1.2183148544641762</v>
      </c>
      <c r="R105" s="35">
        <f t="shared" si="21"/>
        <v>1.1660318624676613</v>
      </c>
      <c r="S105" s="35">
        <f t="shared" si="21"/>
        <v>1.3325586971453394</v>
      </c>
      <c r="T105" s="35">
        <f t="shared" si="21"/>
        <v>1.2656587392026077</v>
      </c>
      <c r="U105" s="35">
        <f t="shared" si="21"/>
        <v>1.0248404222279297</v>
      </c>
      <c r="V105" s="35">
        <f t="shared" si="21"/>
        <v>1.0651614871459216</v>
      </c>
      <c r="W105" s="163">
        <f t="shared" si="21"/>
        <v>1.2169008344959986</v>
      </c>
      <c r="X105" s="35">
        <f t="shared" si="21"/>
        <v>1.0688901396433008</v>
      </c>
      <c r="Y105" s="35">
        <f t="shared" si="21"/>
        <v>1.0189626510782583</v>
      </c>
      <c r="Z105" s="35">
        <f t="shared" si="21"/>
        <v>1.3472515959327096</v>
      </c>
      <c r="AA105" s="35">
        <f t="shared" si="21"/>
        <v>1.2169008344959986</v>
      </c>
      <c r="AB105" s="35">
        <f t="shared" si="21"/>
        <v>1.0688901396433008</v>
      </c>
      <c r="AC105" s="331"/>
      <c r="AD105" s="19" t="s">
        <v>155</v>
      </c>
      <c r="AE105" s="35">
        <f t="shared" si="13"/>
        <v>1.3347769717168232</v>
      </c>
      <c r="AF105" s="35">
        <f t="shared" si="13"/>
        <v>1.2553297650151012</v>
      </c>
      <c r="AG105" s="35">
        <f t="shared" ref="AG105:AP105" si="22">1+AG87</f>
        <v>1.4520982965503799</v>
      </c>
      <c r="AH105" s="35">
        <f t="shared" si="22"/>
        <v>1.3586740908401744</v>
      </c>
      <c r="AI105" s="35">
        <f t="shared" si="22"/>
        <v>1.0373478398002434</v>
      </c>
      <c r="AJ105" s="35">
        <f t="shared" si="22"/>
        <v>1.0792790917669128</v>
      </c>
      <c r="AK105" s="163">
        <f t="shared" si="22"/>
        <v>1.264791027321954</v>
      </c>
      <c r="AL105" s="35">
        <f t="shared" si="22"/>
        <v>1.2410722388454989</v>
      </c>
      <c r="AM105" s="35">
        <f t="shared" si="22"/>
        <v>1.1745446052529307</v>
      </c>
      <c r="AN105" s="35">
        <f t="shared" si="22"/>
        <v>1.4383061025137376</v>
      </c>
      <c r="AO105" s="35">
        <f t="shared" si="22"/>
        <v>1.264791027321954</v>
      </c>
      <c r="AP105" s="35">
        <f t="shared" si="22"/>
        <v>1.2410722388454989</v>
      </c>
    </row>
    <row r="106" spans="16:42" x14ac:dyDescent="0.45">
      <c r="P106" s="19" t="s">
        <v>156</v>
      </c>
      <c r="Q106" s="35">
        <f t="shared" ref="Q106:AB106" si="23">1+Q88</f>
        <v>1.2403229809955163</v>
      </c>
      <c r="R106" s="35">
        <f t="shared" si="23"/>
        <v>1.1862010185932084</v>
      </c>
      <c r="S106" s="35">
        <f t="shared" si="23"/>
        <v>1.3156017780136575</v>
      </c>
      <c r="T106" s="35">
        <f t="shared" si="23"/>
        <v>1.2879885526084331</v>
      </c>
      <c r="U106" s="35">
        <f t="shared" si="23"/>
        <v>1.070108734930006</v>
      </c>
      <c r="V106" s="35">
        <f t="shared" si="23"/>
        <v>1.0255241093063827</v>
      </c>
      <c r="W106" s="163">
        <f t="shared" si="23"/>
        <v>1.1779724443178003</v>
      </c>
      <c r="X106" s="35">
        <f t="shared" si="23"/>
        <v>1.023856534499062</v>
      </c>
      <c r="Y106" s="35">
        <f t="shared" si="23"/>
        <v>1.0938223534365179</v>
      </c>
      <c r="Z106" s="35">
        <f t="shared" si="23"/>
        <v>1.3800391864990162</v>
      </c>
      <c r="AA106" s="35">
        <f t="shared" si="23"/>
        <v>1.1779724443178003</v>
      </c>
      <c r="AB106" s="35">
        <f t="shared" si="23"/>
        <v>1.023856534499062</v>
      </c>
      <c r="AC106" s="331"/>
      <c r="AD106" s="19" t="s">
        <v>156</v>
      </c>
      <c r="AE106" s="35">
        <f>1+AE88</f>
        <v>1.2559191264232941</v>
      </c>
      <c r="AF106" s="35">
        <f t="shared" ref="AF106:AP106" si="24">1+AF88</f>
        <v>1.2141141438627978</v>
      </c>
      <c r="AG106" s="35">
        <f t="shared" si="24"/>
        <v>1.3315200697331888</v>
      </c>
      <c r="AH106" s="35">
        <f t="shared" si="24"/>
        <v>1.2965102847702243</v>
      </c>
      <c r="AI106" s="35">
        <f t="shared" si="24"/>
        <v>1.0811158819461364</v>
      </c>
      <c r="AJ106" s="35">
        <f t="shared" si="24"/>
        <v>1.0335811204398522</v>
      </c>
      <c r="AK106" s="163">
        <f t="shared" si="24"/>
        <v>1.180479220269955</v>
      </c>
      <c r="AL106" s="35">
        <f t="shared" si="24"/>
        <v>1.0917391002525378</v>
      </c>
      <c r="AM106" s="35">
        <f t="shared" si="24"/>
        <v>1.2336799453769911</v>
      </c>
      <c r="AN106" s="35">
        <f t="shared" si="24"/>
        <v>1.3686490861007132</v>
      </c>
      <c r="AO106" s="35">
        <f t="shared" si="24"/>
        <v>1.180479220269955</v>
      </c>
      <c r="AP106" s="35">
        <f t="shared" si="24"/>
        <v>1.0917391002525378</v>
      </c>
    </row>
    <row r="107" spans="16:42" x14ac:dyDescent="0.45">
      <c r="P107" s="44" t="s">
        <v>157</v>
      </c>
      <c r="Q107" s="158">
        <f t="shared" ref="Q107:AB107" si="25">1+Q89</f>
        <v>1.1716494573289005</v>
      </c>
      <c r="R107" s="158">
        <f t="shared" si="25"/>
        <v>1.1835963482651866</v>
      </c>
      <c r="S107" s="158">
        <f t="shared" si="25"/>
        <v>1.2221380717093213</v>
      </c>
      <c r="T107" s="158">
        <f t="shared" si="25"/>
        <v>1.0785563343336959</v>
      </c>
      <c r="U107" s="158">
        <f t="shared" si="25"/>
        <v>1.2126204047555804</v>
      </c>
      <c r="V107" s="158">
        <f t="shared" si="25"/>
        <v>1.2018376082321038</v>
      </c>
      <c r="W107" s="164">
        <f t="shared" si="25"/>
        <v>1.013280424617941</v>
      </c>
      <c r="X107" s="158">
        <f t="shared" si="25"/>
        <v>1.2257918997087986</v>
      </c>
      <c r="Y107" s="158">
        <f t="shared" si="25"/>
        <v>1.2502809882499164</v>
      </c>
      <c r="Z107" s="158">
        <f t="shared" si="25"/>
        <v>1.0025634875191582</v>
      </c>
      <c r="AA107" s="158">
        <f t="shared" si="25"/>
        <v>1.013280424617941</v>
      </c>
      <c r="AB107" s="158">
        <f t="shared" si="25"/>
        <v>1.2257918997087986</v>
      </c>
      <c r="AC107" s="331"/>
      <c r="AD107" s="44" t="s">
        <v>157</v>
      </c>
      <c r="AE107" s="158">
        <f>1+AE89</f>
        <v>1.1969282000625785</v>
      </c>
      <c r="AF107" s="158">
        <f t="shared" ref="AF107:AP107" si="26">1+AF89</f>
        <v>1.2084163741906446</v>
      </c>
      <c r="AG107" s="158">
        <f t="shared" si="26"/>
        <v>1.2270250339035316</v>
      </c>
      <c r="AH107" s="158">
        <f t="shared" si="26"/>
        <v>1.0904879282983508</v>
      </c>
      <c r="AI107" s="158">
        <f t="shared" si="26"/>
        <v>1.2329924311730152</v>
      </c>
      <c r="AJ107" s="158">
        <f t="shared" si="26"/>
        <v>1.2049811044711445</v>
      </c>
      <c r="AK107" s="164">
        <f t="shared" si="26"/>
        <v>1.0133100043355492</v>
      </c>
      <c r="AL107" s="158">
        <f t="shared" si="26"/>
        <v>1.2430483380051598</v>
      </c>
      <c r="AM107" s="158">
        <f t="shared" si="26"/>
        <v>1.4280133749216963</v>
      </c>
      <c r="AN107" s="158">
        <f t="shared" si="26"/>
        <v>1.0037410070021751</v>
      </c>
      <c r="AO107" s="158">
        <f t="shared" si="26"/>
        <v>1.0133100043355492</v>
      </c>
      <c r="AP107" s="158">
        <f t="shared" si="26"/>
        <v>1.2430483380051598</v>
      </c>
    </row>
    <row r="108" spans="16:42" x14ac:dyDescent="0.45">
      <c r="P108" s="19" t="s">
        <v>158</v>
      </c>
      <c r="Q108" s="35">
        <f t="shared" ref="Q108:W108" si="27">1+Q90</f>
        <v>1.1757531079207499</v>
      </c>
      <c r="R108" s="35">
        <f t="shared" si="27"/>
        <v>1.1224244956839435</v>
      </c>
      <c r="S108" s="35">
        <f t="shared" si="27"/>
        <v>1.2503962772185533</v>
      </c>
      <c r="T108" s="35">
        <f t="shared" si="27"/>
        <v>1.2371619786666843</v>
      </c>
      <c r="U108" s="35">
        <f t="shared" si="27"/>
        <v>1.0834826822836905</v>
      </c>
      <c r="V108" s="35">
        <f t="shared" si="27"/>
        <v>1.0220303633991246</v>
      </c>
      <c r="W108" s="163">
        <f t="shared" si="27"/>
        <v>1.1815474685538647</v>
      </c>
      <c r="X108" s="146"/>
      <c r="Y108" s="147"/>
      <c r="Z108" s="147"/>
      <c r="AA108" s="147"/>
      <c r="AB108" s="148"/>
      <c r="AC108" s="331"/>
      <c r="AD108" s="19" t="s">
        <v>158</v>
      </c>
      <c r="AE108" s="35">
        <f>1+AE90</f>
        <v>1.3327661909922903</v>
      </c>
      <c r="AF108" s="35">
        <f t="shared" ref="AF108:AK108" si="28">1+AF90</f>
        <v>1.2903106144091243</v>
      </c>
      <c r="AG108" s="35">
        <f t="shared" si="28"/>
        <v>1.4147733389145392</v>
      </c>
      <c r="AH108" s="35">
        <f t="shared" si="28"/>
        <v>1.3977744492055997</v>
      </c>
      <c r="AI108" s="35">
        <f t="shared" si="28"/>
        <v>1.2436623363217127</v>
      </c>
      <c r="AJ108" s="35">
        <f t="shared" si="28"/>
        <v>1.1412525225914567</v>
      </c>
      <c r="AK108" s="163">
        <f t="shared" si="28"/>
        <v>1.2263026038319778</v>
      </c>
      <c r="AL108" s="146"/>
      <c r="AM108" s="147"/>
      <c r="AN108" s="147"/>
      <c r="AO108" s="147"/>
      <c r="AP108" s="148"/>
    </row>
    <row r="109" spans="16:42" x14ac:dyDescent="0.45">
      <c r="P109" s="19" t="s">
        <v>159</v>
      </c>
      <c r="Q109" s="35">
        <f t="shared" ref="Q109:W109" si="29">1+Q91</f>
        <v>1.2622820847642511</v>
      </c>
      <c r="R109" s="35">
        <f t="shared" si="29"/>
        <v>1.2310078078939264</v>
      </c>
      <c r="S109" s="35">
        <f t="shared" si="29"/>
        <v>1.3777050043459527</v>
      </c>
      <c r="T109" s="35">
        <f t="shared" si="29"/>
        <v>1.3080444431771927</v>
      </c>
      <c r="U109" s="35">
        <f t="shared" si="29"/>
        <v>1.0256745814007924</v>
      </c>
      <c r="V109" s="35">
        <f t="shared" si="29"/>
        <v>1.1009805590853681</v>
      </c>
      <c r="W109" s="163">
        <f t="shared" si="29"/>
        <v>1.2766896526220504</v>
      </c>
      <c r="X109" s="149"/>
      <c r="Y109" s="150"/>
      <c r="Z109" s="150"/>
      <c r="AA109" s="150"/>
      <c r="AB109" s="151"/>
      <c r="AC109" s="331"/>
      <c r="AD109" s="19" t="s">
        <v>159</v>
      </c>
      <c r="AE109" s="35">
        <f>1+AE91</f>
        <v>1.6042154882255009</v>
      </c>
      <c r="AF109" s="35">
        <f t="shared" ref="AF109:AK109" si="30">1+AF91</f>
        <v>1.5237438660393334</v>
      </c>
      <c r="AG109" s="35">
        <f t="shared" si="30"/>
        <v>1.7256729540417304</v>
      </c>
      <c r="AH109" s="35">
        <f t="shared" si="30"/>
        <v>1.6246869352780084</v>
      </c>
      <c r="AI109" s="35">
        <f t="shared" si="30"/>
        <v>1.1869178148740396</v>
      </c>
      <c r="AJ109" s="35">
        <f t="shared" si="30"/>
        <v>1.2385482592300501</v>
      </c>
      <c r="AK109" s="163">
        <f t="shared" si="30"/>
        <v>1.5068804833602905</v>
      </c>
      <c r="AL109" s="149"/>
      <c r="AM109" s="150"/>
      <c r="AN109" s="150"/>
      <c r="AO109" s="150"/>
      <c r="AP109" s="151"/>
    </row>
    <row r="110" spans="16:42" x14ac:dyDescent="0.45">
      <c r="P110" s="19" t="s">
        <v>160</v>
      </c>
      <c r="Q110" s="35">
        <f t="shared" ref="Q110:W110" si="31">1+Q92</f>
        <v>1.1133167351518782</v>
      </c>
      <c r="R110" s="35">
        <f t="shared" si="31"/>
        <v>1.1183408485842576</v>
      </c>
      <c r="S110" s="35">
        <f t="shared" si="31"/>
        <v>1.3241554050900923</v>
      </c>
      <c r="T110" s="35">
        <f t="shared" si="31"/>
        <v>1.0223542714031231</v>
      </c>
      <c r="U110" s="35">
        <f t="shared" si="31"/>
        <v>1.3504506808367829</v>
      </c>
      <c r="V110" s="35">
        <f t="shared" si="31"/>
        <v>1.4789050150502201</v>
      </c>
      <c r="W110" s="163">
        <f t="shared" si="31"/>
        <v>1.0057639079513077</v>
      </c>
      <c r="X110" s="149"/>
      <c r="Y110" s="150"/>
      <c r="Z110" s="155" t="s">
        <v>175</v>
      </c>
      <c r="AA110" s="150"/>
      <c r="AB110" s="151"/>
      <c r="AC110" s="331"/>
      <c r="AD110" s="19" t="s">
        <v>160</v>
      </c>
      <c r="AE110" s="35">
        <f>1+AE92</f>
        <v>1.1320940573777774</v>
      </c>
      <c r="AF110" s="35">
        <f t="shared" ref="AF110:AK110" si="32">1+AF92</f>
        <v>1.1193744314771703</v>
      </c>
      <c r="AG110" s="35">
        <f t="shared" si="32"/>
        <v>1.3446252047224472</v>
      </c>
      <c r="AH110" s="35">
        <f t="shared" si="32"/>
        <v>1.0235118051352221</v>
      </c>
      <c r="AI110" s="35">
        <f t="shared" si="32"/>
        <v>1.3778751171570276</v>
      </c>
      <c r="AJ110" s="35">
        <f t="shared" si="32"/>
        <v>1.473612494889651</v>
      </c>
      <c r="AK110" s="163">
        <f t="shared" si="32"/>
        <v>1.0044438590316223</v>
      </c>
      <c r="AL110" s="149"/>
      <c r="AM110" s="150"/>
      <c r="AN110" s="155" t="s">
        <v>175</v>
      </c>
      <c r="AO110" s="150"/>
      <c r="AP110" s="151"/>
    </row>
    <row r="111" spans="16:42" x14ac:dyDescent="0.45">
      <c r="P111" s="19" t="s">
        <v>161</v>
      </c>
      <c r="Q111" s="35">
        <f t="shared" ref="Q111:W111" si="33">1+Q93</f>
        <v>1.1716494573289005</v>
      </c>
      <c r="R111" s="35">
        <f t="shared" si="33"/>
        <v>1.1835963482651866</v>
      </c>
      <c r="S111" s="35">
        <f t="shared" si="33"/>
        <v>1.2221380717093213</v>
      </c>
      <c r="T111" s="35">
        <f t="shared" si="33"/>
        <v>1.0785563343336959</v>
      </c>
      <c r="U111" s="35">
        <f t="shared" si="33"/>
        <v>1.2126204047555804</v>
      </c>
      <c r="V111" s="35">
        <f t="shared" si="33"/>
        <v>1.2018376082321038</v>
      </c>
      <c r="W111" s="163">
        <f t="shared" si="33"/>
        <v>1.013280424617941</v>
      </c>
      <c r="X111" s="149"/>
      <c r="Y111" s="150"/>
      <c r="Z111" s="150"/>
      <c r="AA111" s="150"/>
      <c r="AB111" s="151"/>
      <c r="AC111" s="331"/>
      <c r="AD111" s="19" t="s">
        <v>161</v>
      </c>
      <c r="AE111" s="35">
        <f t="shared" ref="AE111:AK111" si="34">1+AE93</f>
        <v>1.1969282000625785</v>
      </c>
      <c r="AF111" s="35">
        <f t="shared" si="34"/>
        <v>1.2084163741906446</v>
      </c>
      <c r="AG111" s="35">
        <f t="shared" si="34"/>
        <v>1.2270250339035316</v>
      </c>
      <c r="AH111" s="35">
        <f t="shared" si="34"/>
        <v>1.0904879282983508</v>
      </c>
      <c r="AI111" s="35">
        <f t="shared" si="34"/>
        <v>1.2329924311730152</v>
      </c>
      <c r="AJ111" s="35">
        <f t="shared" si="34"/>
        <v>1.2049811044711445</v>
      </c>
      <c r="AK111" s="163">
        <f t="shared" si="34"/>
        <v>1.0133100043355492</v>
      </c>
      <c r="AL111" s="149"/>
      <c r="AM111" s="150"/>
      <c r="AN111" s="150"/>
      <c r="AO111" s="150"/>
      <c r="AP111" s="151"/>
    </row>
    <row r="112" spans="16:42" x14ac:dyDescent="0.45">
      <c r="P112" s="19" t="s">
        <v>162</v>
      </c>
      <c r="Q112" s="35">
        <f t="shared" ref="Q112:W112" si="35">1+Q94</f>
        <v>1.1757531079207499</v>
      </c>
      <c r="R112" s="35">
        <f t="shared" si="35"/>
        <v>1.1224244956839435</v>
      </c>
      <c r="S112" s="35">
        <f t="shared" si="35"/>
        <v>1.2503962772185533</v>
      </c>
      <c r="T112" s="35">
        <f t="shared" si="35"/>
        <v>1.2371619786666843</v>
      </c>
      <c r="U112" s="35">
        <f t="shared" si="35"/>
        <v>1.0834826822836905</v>
      </c>
      <c r="V112" s="35">
        <f t="shared" si="35"/>
        <v>1.0220303633991246</v>
      </c>
      <c r="W112" s="163">
        <f t="shared" si="35"/>
        <v>1.1815474685538647</v>
      </c>
      <c r="X112" s="152"/>
      <c r="Y112" s="153"/>
      <c r="Z112" s="153"/>
      <c r="AA112" s="153"/>
      <c r="AB112" s="154"/>
      <c r="AC112" s="331"/>
      <c r="AD112" s="19" t="s">
        <v>162</v>
      </c>
      <c r="AE112" s="35">
        <f>1+AE94</f>
        <v>1.3327661909922903</v>
      </c>
      <c r="AF112" s="35">
        <f t="shared" ref="AF112:AK112" si="36">1+AF94</f>
        <v>1.2903106144091243</v>
      </c>
      <c r="AG112" s="35">
        <f t="shared" si="36"/>
        <v>1.4147733389145392</v>
      </c>
      <c r="AH112" s="35">
        <f t="shared" si="36"/>
        <v>1.3977744492055997</v>
      </c>
      <c r="AI112" s="35">
        <f t="shared" si="36"/>
        <v>1.2436623363217127</v>
      </c>
      <c r="AJ112" s="35">
        <f t="shared" si="36"/>
        <v>1.1412525225914567</v>
      </c>
      <c r="AK112" s="163">
        <f t="shared" si="36"/>
        <v>1.2263026038319778</v>
      </c>
      <c r="AL112" s="152"/>
      <c r="AM112" s="153"/>
      <c r="AN112" s="153"/>
      <c r="AO112" s="153"/>
      <c r="AP112" s="154"/>
    </row>
  </sheetData>
  <mergeCells count="14">
    <mergeCell ref="AE99:AP99"/>
    <mergeCell ref="Q99:AB99"/>
    <mergeCell ref="C63:N63"/>
    <mergeCell ref="D58:N58"/>
    <mergeCell ref="Q34:AB34"/>
    <mergeCell ref="AE34:AP34"/>
    <mergeCell ref="Q81:AB81"/>
    <mergeCell ref="AE81:AP81"/>
    <mergeCell ref="B5:N5"/>
    <mergeCell ref="B25:N25"/>
    <mergeCell ref="B27:N27"/>
    <mergeCell ref="B28:N28"/>
    <mergeCell ref="B29:N29"/>
    <mergeCell ref="C10:N1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59999389629810485"/>
  </sheetPr>
  <dimension ref="A1:AJ29"/>
  <sheetViews>
    <sheetView zoomScaleNormal="100" workbookViewId="0">
      <selection activeCell="I14" sqref="I14"/>
    </sheetView>
  </sheetViews>
  <sheetFormatPr defaultRowHeight="14.25" x14ac:dyDescent="0.45"/>
  <cols>
    <col min="2" max="2" width="10.73046875" bestFit="1" customWidth="1"/>
    <col min="4" max="4" width="20.73046875" customWidth="1"/>
    <col min="9" max="9" width="19.265625" bestFit="1" customWidth="1"/>
    <col min="10" max="10" width="21" bestFit="1" customWidth="1"/>
    <col min="29" max="29" width="11.1328125" customWidth="1"/>
    <col min="30" max="30" width="17.59765625" bestFit="1" customWidth="1"/>
    <col min="31" max="31" width="12.86328125" bestFit="1" customWidth="1"/>
    <col min="32" max="32" width="8.86328125" customWidth="1"/>
    <col min="33" max="33" width="11" customWidth="1"/>
    <col min="36" max="36" width="11.86328125" customWidth="1"/>
    <col min="38" max="38" width="10.265625" bestFit="1" customWidth="1"/>
  </cols>
  <sheetData>
    <row r="1" spans="1:36" x14ac:dyDescent="0.45">
      <c r="A1" s="331" t="s">
        <v>443</v>
      </c>
      <c r="B1" s="331" t="s">
        <v>486</v>
      </c>
      <c r="C1" s="331" t="s">
        <v>487</v>
      </c>
      <c r="D1" s="331" t="s">
        <v>488</v>
      </c>
      <c r="E1" s="331" t="s">
        <v>489</v>
      </c>
      <c r="F1" s="331" t="s">
        <v>490</v>
      </c>
      <c r="G1" s="331" t="s">
        <v>491</v>
      </c>
      <c r="H1" s="331" t="s">
        <v>492</v>
      </c>
      <c r="I1" s="331" t="s">
        <v>493</v>
      </c>
      <c r="J1" s="331" t="s">
        <v>494</v>
      </c>
      <c r="K1" s="331" t="s">
        <v>495</v>
      </c>
      <c r="L1" s="331" t="s">
        <v>496</v>
      </c>
      <c r="M1" s="331" t="s">
        <v>497</v>
      </c>
      <c r="N1" s="331" t="s">
        <v>498</v>
      </c>
      <c r="O1" s="331" t="s">
        <v>499</v>
      </c>
      <c r="P1" s="331" t="s">
        <v>500</v>
      </c>
      <c r="Q1" s="331" t="s">
        <v>501</v>
      </c>
      <c r="R1" s="331" t="s">
        <v>502</v>
      </c>
      <c r="S1" s="331" t="s">
        <v>503</v>
      </c>
      <c r="T1" s="331" t="s">
        <v>504</v>
      </c>
      <c r="U1" s="331" t="s">
        <v>505</v>
      </c>
      <c r="V1" s="331" t="s">
        <v>506</v>
      </c>
      <c r="W1" s="331" t="s">
        <v>507</v>
      </c>
      <c r="X1" s="331" t="s">
        <v>508</v>
      </c>
      <c r="Y1" s="331" t="s">
        <v>509</v>
      </c>
      <c r="Z1" s="331" t="s">
        <v>510</v>
      </c>
      <c r="AA1" s="331" t="s">
        <v>511</v>
      </c>
      <c r="AB1" s="331" t="s">
        <v>512</v>
      </c>
      <c r="AC1" s="331" t="s">
        <v>513</v>
      </c>
      <c r="AD1" s="331" t="s">
        <v>514</v>
      </c>
      <c r="AE1" s="331" t="s">
        <v>515</v>
      </c>
      <c r="AF1" s="331" t="s">
        <v>516</v>
      </c>
      <c r="AG1" s="331" t="s">
        <v>517</v>
      </c>
      <c r="AH1" s="331" t="s">
        <v>518</v>
      </c>
      <c r="AI1" s="331" t="s">
        <v>519</v>
      </c>
      <c r="AJ1" s="331" t="s">
        <v>520</v>
      </c>
    </row>
    <row r="2" spans="1:36" s="331" customFormat="1" x14ac:dyDescent="0.45">
      <c r="A2" s="18">
        <v>2016</v>
      </c>
      <c r="B2" s="18">
        <v>87</v>
      </c>
      <c r="C2" s="18">
        <v>0</v>
      </c>
      <c r="D2" s="18" t="s">
        <v>151</v>
      </c>
      <c r="E2" s="18">
        <v>177</v>
      </c>
      <c r="F2" s="18">
        <v>690</v>
      </c>
      <c r="G2" s="18">
        <v>237</v>
      </c>
      <c r="H2" s="18">
        <v>312</v>
      </c>
      <c r="I2" s="18">
        <v>510</v>
      </c>
      <c r="J2" s="18">
        <v>4664</v>
      </c>
      <c r="K2" s="18">
        <v>1635</v>
      </c>
      <c r="L2" s="18">
        <v>6061</v>
      </c>
      <c r="M2" s="18">
        <v>7538</v>
      </c>
      <c r="N2" s="18">
        <v>4978</v>
      </c>
      <c r="O2" s="18">
        <v>9573</v>
      </c>
      <c r="P2" s="18">
        <v>27229</v>
      </c>
      <c r="Q2" s="18">
        <v>36168</v>
      </c>
      <c r="R2" s="18">
        <v>15506</v>
      </c>
      <c r="S2" s="18">
        <v>7062</v>
      </c>
      <c r="T2" s="18">
        <v>23430</v>
      </c>
      <c r="U2" s="18">
        <v>48966</v>
      </c>
      <c r="V2" s="18">
        <v>6288</v>
      </c>
      <c r="W2" s="18">
        <v>8075</v>
      </c>
      <c r="X2" s="18">
        <v>13606</v>
      </c>
      <c r="Y2" s="18">
        <v>37472</v>
      </c>
      <c r="Z2" s="18">
        <v>10102</v>
      </c>
      <c r="AA2" s="18">
        <v>0</v>
      </c>
      <c r="AB2" s="18">
        <v>3109</v>
      </c>
      <c r="AC2" s="18">
        <v>6398</v>
      </c>
      <c r="AD2" s="18">
        <v>3836</v>
      </c>
      <c r="AE2" s="18">
        <v>75961</v>
      </c>
      <c r="AF2" s="18">
        <v>3146</v>
      </c>
      <c r="AG2" s="18">
        <v>5531</v>
      </c>
      <c r="AH2" s="18">
        <v>0</v>
      </c>
      <c r="AI2" s="18">
        <v>0</v>
      </c>
      <c r="AJ2" s="18">
        <v>368260</v>
      </c>
    </row>
    <row r="3" spans="1:36" s="331" customFormat="1" x14ac:dyDescent="0.45">
      <c r="A3" s="18">
        <v>2016</v>
      </c>
      <c r="B3" s="18">
        <v>87</v>
      </c>
      <c r="C3" s="18">
        <v>1</v>
      </c>
      <c r="D3" s="18" t="s">
        <v>152</v>
      </c>
      <c r="E3" s="18">
        <v>641</v>
      </c>
      <c r="F3" s="18">
        <v>2916</v>
      </c>
      <c r="G3" s="18">
        <v>1033</v>
      </c>
      <c r="H3" s="18">
        <v>1512</v>
      </c>
      <c r="I3" s="18">
        <v>2482</v>
      </c>
      <c r="J3" s="18">
        <v>19457</v>
      </c>
      <c r="K3" s="18">
        <v>6492</v>
      </c>
      <c r="L3" s="18">
        <v>20570</v>
      </c>
      <c r="M3" s="18">
        <v>25511</v>
      </c>
      <c r="N3" s="18">
        <v>20094</v>
      </c>
      <c r="O3" s="18">
        <v>12054</v>
      </c>
      <c r="P3" s="18">
        <v>46689</v>
      </c>
      <c r="Q3" s="18">
        <v>144443</v>
      </c>
      <c r="R3" s="18">
        <v>67745</v>
      </c>
      <c r="S3" s="18">
        <v>13323</v>
      </c>
      <c r="T3" s="18">
        <v>44822</v>
      </c>
      <c r="U3" s="18">
        <v>65218</v>
      </c>
      <c r="V3" s="18">
        <v>8183</v>
      </c>
      <c r="W3" s="18">
        <v>11902</v>
      </c>
      <c r="X3" s="18">
        <v>11093</v>
      </c>
      <c r="Y3" s="18">
        <v>38799</v>
      </c>
      <c r="Z3" s="18">
        <v>12700</v>
      </c>
      <c r="AA3" s="18">
        <v>0</v>
      </c>
      <c r="AB3" s="18">
        <v>4771</v>
      </c>
      <c r="AC3" s="18">
        <v>7271</v>
      </c>
      <c r="AD3" s="18">
        <v>1674</v>
      </c>
      <c r="AE3" s="18">
        <v>8201</v>
      </c>
      <c r="AF3" s="18">
        <v>3625</v>
      </c>
      <c r="AG3" s="18">
        <v>6333</v>
      </c>
      <c r="AH3" s="18">
        <v>0</v>
      </c>
      <c r="AI3" s="18">
        <v>0</v>
      </c>
      <c r="AJ3" s="18">
        <v>609554</v>
      </c>
    </row>
    <row r="4" spans="1:36" s="331" customFormat="1" x14ac:dyDescent="0.45">
      <c r="A4" s="18">
        <v>2016</v>
      </c>
      <c r="B4" s="18">
        <v>87</v>
      </c>
      <c r="C4" s="18">
        <v>2</v>
      </c>
      <c r="D4" s="18" t="s">
        <v>153</v>
      </c>
      <c r="E4" s="18">
        <v>210</v>
      </c>
      <c r="F4" s="18">
        <v>197</v>
      </c>
      <c r="G4" s="18">
        <v>64</v>
      </c>
      <c r="H4" s="18">
        <v>80</v>
      </c>
      <c r="I4" s="18">
        <v>153</v>
      </c>
      <c r="J4" s="18">
        <v>1397</v>
      </c>
      <c r="K4" s="18">
        <v>531</v>
      </c>
      <c r="L4" s="18">
        <v>3826</v>
      </c>
      <c r="M4" s="18">
        <v>4781</v>
      </c>
      <c r="N4" s="18">
        <v>4216</v>
      </c>
      <c r="O4" s="18">
        <v>6356</v>
      </c>
      <c r="P4" s="18">
        <v>18729</v>
      </c>
      <c r="Q4" s="18">
        <v>13349</v>
      </c>
      <c r="R4" s="18">
        <v>4028</v>
      </c>
      <c r="S4" s="18">
        <v>3213</v>
      </c>
      <c r="T4" s="18">
        <v>10169</v>
      </c>
      <c r="U4" s="18">
        <v>17575</v>
      </c>
      <c r="V4" s="18">
        <v>2199</v>
      </c>
      <c r="W4" s="18">
        <v>1681</v>
      </c>
      <c r="X4" s="18">
        <v>913</v>
      </c>
      <c r="Y4" s="18">
        <v>10454</v>
      </c>
      <c r="Z4" s="18">
        <v>3830</v>
      </c>
      <c r="AA4" s="18">
        <v>0</v>
      </c>
      <c r="AB4" s="18">
        <v>1806</v>
      </c>
      <c r="AC4" s="18">
        <v>1640</v>
      </c>
      <c r="AD4" s="18">
        <v>3576</v>
      </c>
      <c r="AE4" s="18">
        <v>1868</v>
      </c>
      <c r="AF4" s="18">
        <v>820</v>
      </c>
      <c r="AG4" s="18">
        <v>1442</v>
      </c>
      <c r="AH4" s="18">
        <v>0</v>
      </c>
      <c r="AI4" s="18">
        <v>0</v>
      </c>
      <c r="AJ4" s="18">
        <v>119103</v>
      </c>
    </row>
    <row r="5" spans="1:36" s="331" customFormat="1" x14ac:dyDescent="0.45">
      <c r="A5" s="18">
        <v>2016</v>
      </c>
      <c r="B5" s="18">
        <v>87</v>
      </c>
      <c r="C5" s="18">
        <v>3</v>
      </c>
      <c r="D5" s="18" t="s">
        <v>154</v>
      </c>
      <c r="E5" s="18">
        <v>338</v>
      </c>
      <c r="F5" s="18">
        <v>2025</v>
      </c>
      <c r="G5" s="18">
        <v>732</v>
      </c>
      <c r="H5" s="18">
        <v>308</v>
      </c>
      <c r="I5" s="18">
        <v>532</v>
      </c>
      <c r="J5" s="18">
        <v>13477</v>
      </c>
      <c r="K5" s="18">
        <v>4686</v>
      </c>
      <c r="L5" s="18">
        <v>3769</v>
      </c>
      <c r="M5" s="18">
        <v>4694</v>
      </c>
      <c r="N5" s="18">
        <v>2771</v>
      </c>
      <c r="O5" s="18">
        <v>2207</v>
      </c>
      <c r="P5" s="18">
        <v>22486</v>
      </c>
      <c r="Q5" s="18">
        <v>16434</v>
      </c>
      <c r="R5" s="18">
        <v>5888</v>
      </c>
      <c r="S5" s="18">
        <v>2997</v>
      </c>
      <c r="T5" s="18">
        <v>11511</v>
      </c>
      <c r="U5" s="18">
        <v>26894</v>
      </c>
      <c r="V5" s="18">
        <v>3506</v>
      </c>
      <c r="W5" s="18">
        <v>8363</v>
      </c>
      <c r="X5" s="18">
        <v>730</v>
      </c>
      <c r="Y5" s="18">
        <v>14643</v>
      </c>
      <c r="Z5" s="18">
        <v>5198</v>
      </c>
      <c r="AA5" s="18">
        <v>0</v>
      </c>
      <c r="AB5" s="18">
        <v>2575</v>
      </c>
      <c r="AC5" s="18">
        <v>891</v>
      </c>
      <c r="AD5" s="18">
        <v>270</v>
      </c>
      <c r="AE5" s="18">
        <v>0</v>
      </c>
      <c r="AF5" s="18">
        <v>447</v>
      </c>
      <c r="AG5" s="18">
        <v>777</v>
      </c>
      <c r="AH5" s="18">
        <v>0</v>
      </c>
      <c r="AI5" s="18">
        <v>0</v>
      </c>
      <c r="AJ5" s="18">
        <v>159149</v>
      </c>
    </row>
    <row r="6" spans="1:36" s="331" customFormat="1" x14ac:dyDescent="0.45">
      <c r="A6" s="18">
        <v>2016</v>
      </c>
      <c r="B6" s="18">
        <v>87</v>
      </c>
      <c r="C6" s="18">
        <v>4</v>
      </c>
      <c r="D6" s="18" t="s">
        <v>155</v>
      </c>
      <c r="E6" s="18">
        <v>1636</v>
      </c>
      <c r="F6" s="18">
        <v>533</v>
      </c>
      <c r="G6" s="18">
        <v>172</v>
      </c>
      <c r="H6" s="18">
        <v>275</v>
      </c>
      <c r="I6" s="18">
        <v>365</v>
      </c>
      <c r="J6" s="18">
        <v>3719</v>
      </c>
      <c r="K6" s="18">
        <v>1268</v>
      </c>
      <c r="L6" s="18">
        <v>7032</v>
      </c>
      <c r="M6" s="18">
        <v>8724</v>
      </c>
      <c r="N6" s="18">
        <v>6849</v>
      </c>
      <c r="O6" s="18">
        <v>2761</v>
      </c>
      <c r="P6" s="18">
        <v>20951</v>
      </c>
      <c r="Q6" s="18">
        <v>29426</v>
      </c>
      <c r="R6" s="18">
        <v>11547</v>
      </c>
      <c r="S6" s="18">
        <v>2266</v>
      </c>
      <c r="T6" s="18">
        <v>7610</v>
      </c>
      <c r="U6" s="18">
        <v>20669</v>
      </c>
      <c r="V6" s="18">
        <v>3507</v>
      </c>
      <c r="W6" s="18">
        <v>8169</v>
      </c>
      <c r="X6" s="18">
        <v>3691</v>
      </c>
      <c r="Y6" s="18">
        <v>18421</v>
      </c>
      <c r="Z6" s="18">
        <v>5677</v>
      </c>
      <c r="AA6" s="18">
        <v>0</v>
      </c>
      <c r="AB6" s="18">
        <v>2210</v>
      </c>
      <c r="AC6" s="18">
        <v>1056</v>
      </c>
      <c r="AD6" s="18">
        <v>1856</v>
      </c>
      <c r="AE6" s="18">
        <v>40918</v>
      </c>
      <c r="AF6" s="18">
        <v>528</v>
      </c>
      <c r="AG6" s="18">
        <v>924</v>
      </c>
      <c r="AH6" s="18">
        <v>0</v>
      </c>
      <c r="AI6" s="18">
        <v>0</v>
      </c>
      <c r="AJ6" s="18">
        <v>212760</v>
      </c>
    </row>
    <row r="7" spans="1:36" s="331" customFormat="1" x14ac:dyDescent="0.45">
      <c r="A7" s="18">
        <v>2016</v>
      </c>
      <c r="B7" s="18">
        <v>87</v>
      </c>
      <c r="C7" s="18">
        <v>5</v>
      </c>
      <c r="D7" s="18" t="s">
        <v>156</v>
      </c>
      <c r="E7" s="18">
        <v>6070</v>
      </c>
      <c r="F7" s="18">
        <v>1800</v>
      </c>
      <c r="G7" s="18">
        <v>615</v>
      </c>
      <c r="H7" s="18">
        <v>224</v>
      </c>
      <c r="I7" s="18">
        <v>412</v>
      </c>
      <c r="J7" s="18">
        <v>11260</v>
      </c>
      <c r="K7" s="18">
        <v>3850</v>
      </c>
      <c r="L7" s="18">
        <v>7392</v>
      </c>
      <c r="M7" s="18">
        <v>9231</v>
      </c>
      <c r="N7" s="18">
        <v>7688</v>
      </c>
      <c r="O7" s="18">
        <v>3123</v>
      </c>
      <c r="P7" s="18">
        <v>20236</v>
      </c>
      <c r="Q7" s="18">
        <v>20057</v>
      </c>
      <c r="R7" s="18">
        <v>9445</v>
      </c>
      <c r="S7" s="18">
        <v>3992</v>
      </c>
      <c r="T7" s="18">
        <v>13528</v>
      </c>
      <c r="U7" s="18">
        <v>19644</v>
      </c>
      <c r="V7" s="18">
        <v>2903</v>
      </c>
      <c r="W7" s="18">
        <v>7096</v>
      </c>
      <c r="X7" s="18">
        <v>2898</v>
      </c>
      <c r="Y7" s="18">
        <v>11415</v>
      </c>
      <c r="Z7" s="18">
        <v>4635</v>
      </c>
      <c r="AA7" s="18">
        <v>0</v>
      </c>
      <c r="AB7" s="18">
        <v>1939</v>
      </c>
      <c r="AC7" s="18">
        <v>1451</v>
      </c>
      <c r="AD7" s="18">
        <v>235</v>
      </c>
      <c r="AE7" s="18">
        <v>0</v>
      </c>
      <c r="AF7" s="18">
        <v>725</v>
      </c>
      <c r="AG7" s="18">
        <v>1246</v>
      </c>
      <c r="AH7" s="18">
        <v>0</v>
      </c>
      <c r="AI7" s="18">
        <v>0</v>
      </c>
      <c r="AJ7" s="18">
        <v>173110</v>
      </c>
    </row>
    <row r="8" spans="1:36" s="331" customFormat="1" x14ac:dyDescent="0.45">
      <c r="A8" s="18">
        <v>2016</v>
      </c>
      <c r="B8" s="18">
        <v>87</v>
      </c>
      <c r="C8" s="18">
        <v>6</v>
      </c>
      <c r="D8" s="18" t="s">
        <v>157</v>
      </c>
      <c r="E8" s="18">
        <v>228</v>
      </c>
      <c r="F8" s="18">
        <v>2</v>
      </c>
      <c r="G8" s="18">
        <v>0</v>
      </c>
      <c r="H8" s="18">
        <v>18</v>
      </c>
      <c r="I8" s="18">
        <v>25</v>
      </c>
      <c r="J8" s="18">
        <v>24</v>
      </c>
      <c r="K8" s="18">
        <v>22</v>
      </c>
      <c r="L8" s="18">
        <v>46</v>
      </c>
      <c r="M8" s="18">
        <v>59</v>
      </c>
      <c r="N8" s="18">
        <v>29</v>
      </c>
      <c r="O8" s="18">
        <v>109</v>
      </c>
      <c r="P8" s="18">
        <v>292</v>
      </c>
      <c r="Q8" s="18">
        <v>337</v>
      </c>
      <c r="R8" s="18">
        <v>104</v>
      </c>
      <c r="S8" s="18">
        <v>209</v>
      </c>
      <c r="T8" s="18">
        <v>660</v>
      </c>
      <c r="U8" s="18">
        <v>734</v>
      </c>
      <c r="V8" s="18">
        <v>129</v>
      </c>
      <c r="W8" s="18">
        <v>353</v>
      </c>
      <c r="X8" s="18">
        <v>163</v>
      </c>
      <c r="Y8" s="18">
        <v>390</v>
      </c>
      <c r="Z8" s="18">
        <v>267</v>
      </c>
      <c r="AA8" s="18">
        <v>0</v>
      </c>
      <c r="AB8" s="18">
        <v>61</v>
      </c>
      <c r="AC8" s="18">
        <v>90</v>
      </c>
      <c r="AD8" s="18">
        <v>7</v>
      </c>
      <c r="AE8" s="18">
        <v>0</v>
      </c>
      <c r="AF8" s="18">
        <v>46</v>
      </c>
      <c r="AG8" s="18">
        <v>79</v>
      </c>
      <c r="AH8" s="18">
        <v>0</v>
      </c>
      <c r="AI8" s="18">
        <v>0</v>
      </c>
      <c r="AJ8" s="18">
        <v>4483</v>
      </c>
    </row>
    <row r="9" spans="1:36" x14ac:dyDescent="0.45">
      <c r="A9" s="331">
        <v>2020</v>
      </c>
      <c r="B9" s="331">
        <v>101</v>
      </c>
      <c r="C9" s="331">
        <v>0</v>
      </c>
      <c r="D9" s="331" t="s">
        <v>151</v>
      </c>
      <c r="E9" s="331">
        <v>189</v>
      </c>
      <c r="F9" s="331">
        <v>504</v>
      </c>
      <c r="G9" s="331">
        <v>128</v>
      </c>
      <c r="H9" s="331">
        <v>314</v>
      </c>
      <c r="I9" s="331">
        <v>518</v>
      </c>
      <c r="J9" s="331">
        <v>5214</v>
      </c>
      <c r="K9" s="331">
        <v>1710</v>
      </c>
      <c r="L9" s="331">
        <v>6084</v>
      </c>
      <c r="M9" s="331">
        <v>7595</v>
      </c>
      <c r="N9" s="331">
        <v>5063</v>
      </c>
      <c r="O9" s="331">
        <v>10017</v>
      </c>
      <c r="P9" s="331">
        <v>28322</v>
      </c>
      <c r="Q9" s="331">
        <v>37947</v>
      </c>
      <c r="R9" s="331">
        <v>15986</v>
      </c>
      <c r="S9" s="331">
        <v>7690</v>
      </c>
      <c r="T9" s="331">
        <v>23791</v>
      </c>
      <c r="U9" s="331">
        <v>50277</v>
      </c>
      <c r="V9" s="331">
        <v>6589</v>
      </c>
      <c r="W9" s="331">
        <v>8441</v>
      </c>
      <c r="X9" s="331">
        <v>13926</v>
      </c>
      <c r="Y9" s="331">
        <v>39246</v>
      </c>
      <c r="Z9" s="331">
        <v>10563</v>
      </c>
      <c r="AA9" s="331">
        <v>0</v>
      </c>
      <c r="AB9" s="331">
        <v>3400</v>
      </c>
      <c r="AC9" s="331">
        <v>6607</v>
      </c>
      <c r="AD9" s="331">
        <v>3963</v>
      </c>
      <c r="AE9" s="331">
        <v>79976</v>
      </c>
      <c r="AF9" s="331">
        <v>3246</v>
      </c>
      <c r="AG9" s="331">
        <v>5741</v>
      </c>
      <c r="AH9" s="331">
        <v>0</v>
      </c>
      <c r="AI9" s="331">
        <v>0</v>
      </c>
      <c r="AJ9" s="331">
        <v>383047</v>
      </c>
    </row>
    <row r="10" spans="1:36" x14ac:dyDescent="0.45">
      <c r="A10" s="331">
        <v>2020</v>
      </c>
      <c r="B10" s="331">
        <v>101</v>
      </c>
      <c r="C10" s="331">
        <v>1</v>
      </c>
      <c r="D10" s="331" t="s">
        <v>152</v>
      </c>
      <c r="E10" s="331">
        <v>672</v>
      </c>
      <c r="F10" s="331">
        <v>2227</v>
      </c>
      <c r="G10" s="331">
        <v>774</v>
      </c>
      <c r="H10" s="331">
        <v>1545</v>
      </c>
      <c r="I10" s="331">
        <v>2525</v>
      </c>
      <c r="J10" s="331">
        <v>20855</v>
      </c>
      <c r="K10" s="331">
        <v>7192</v>
      </c>
      <c r="L10" s="331">
        <v>21117</v>
      </c>
      <c r="M10" s="331">
        <v>26179</v>
      </c>
      <c r="N10" s="331">
        <v>20743</v>
      </c>
      <c r="O10" s="331">
        <v>12257</v>
      </c>
      <c r="P10" s="331">
        <v>47875</v>
      </c>
      <c r="Q10" s="331">
        <v>148573</v>
      </c>
      <c r="R10" s="331">
        <v>67713</v>
      </c>
      <c r="S10" s="331">
        <v>13953</v>
      </c>
      <c r="T10" s="331">
        <v>46374</v>
      </c>
      <c r="U10" s="331">
        <v>69261</v>
      </c>
      <c r="V10" s="331">
        <v>8516</v>
      </c>
      <c r="W10" s="331">
        <v>12085</v>
      </c>
      <c r="X10" s="331">
        <v>11115</v>
      </c>
      <c r="Y10" s="331">
        <v>39286</v>
      </c>
      <c r="Z10" s="331">
        <v>12699</v>
      </c>
      <c r="AA10" s="331">
        <v>0</v>
      </c>
      <c r="AB10" s="331">
        <v>5051</v>
      </c>
      <c r="AC10" s="331">
        <v>7518</v>
      </c>
      <c r="AD10" s="331">
        <v>1731</v>
      </c>
      <c r="AE10" s="331">
        <v>8215</v>
      </c>
      <c r="AF10" s="331">
        <v>3748</v>
      </c>
      <c r="AG10" s="331">
        <v>6545</v>
      </c>
      <c r="AH10" s="331">
        <v>0</v>
      </c>
      <c r="AI10" s="331">
        <v>0</v>
      </c>
      <c r="AJ10" s="331">
        <v>626344</v>
      </c>
    </row>
    <row r="11" spans="1:36" x14ac:dyDescent="0.45">
      <c r="A11" s="331">
        <v>2020</v>
      </c>
      <c r="B11" s="331">
        <v>101</v>
      </c>
      <c r="C11" s="331">
        <v>2</v>
      </c>
      <c r="D11" s="331" t="s">
        <v>153</v>
      </c>
      <c r="E11" s="331">
        <v>231</v>
      </c>
      <c r="F11" s="331">
        <v>228</v>
      </c>
      <c r="G11" s="331">
        <v>74</v>
      </c>
      <c r="H11" s="331">
        <v>106</v>
      </c>
      <c r="I11" s="331">
        <v>204</v>
      </c>
      <c r="J11" s="331">
        <v>2112</v>
      </c>
      <c r="K11" s="331">
        <v>748</v>
      </c>
      <c r="L11" s="331">
        <v>4218</v>
      </c>
      <c r="M11" s="331">
        <v>5276</v>
      </c>
      <c r="N11" s="331">
        <v>4769</v>
      </c>
      <c r="O11" s="331">
        <v>6696</v>
      </c>
      <c r="P11" s="331">
        <v>20053</v>
      </c>
      <c r="Q11" s="331">
        <v>15558</v>
      </c>
      <c r="R11" s="331">
        <v>5151</v>
      </c>
      <c r="S11" s="331">
        <v>2718</v>
      </c>
      <c r="T11" s="331">
        <v>11211</v>
      </c>
      <c r="U11" s="331">
        <v>18538</v>
      </c>
      <c r="V11" s="331">
        <v>2663</v>
      </c>
      <c r="W11" s="331">
        <v>2251</v>
      </c>
      <c r="X11" s="331">
        <v>1167</v>
      </c>
      <c r="Y11" s="331">
        <v>11954</v>
      </c>
      <c r="Z11" s="331">
        <v>4239</v>
      </c>
      <c r="AA11" s="331">
        <v>0</v>
      </c>
      <c r="AB11" s="331">
        <v>1875</v>
      </c>
      <c r="AC11" s="331">
        <v>1696</v>
      </c>
      <c r="AD11" s="331">
        <v>3700</v>
      </c>
      <c r="AE11" s="331">
        <v>1881</v>
      </c>
      <c r="AF11" s="331">
        <v>845</v>
      </c>
      <c r="AG11" s="331">
        <v>1483</v>
      </c>
      <c r="AH11" s="331">
        <v>0</v>
      </c>
      <c r="AI11" s="331">
        <v>0</v>
      </c>
      <c r="AJ11" s="331">
        <v>131645</v>
      </c>
    </row>
    <row r="12" spans="1:36" x14ac:dyDescent="0.45">
      <c r="A12" s="331">
        <v>2020</v>
      </c>
      <c r="B12" s="331">
        <v>101</v>
      </c>
      <c r="C12" s="331">
        <v>3</v>
      </c>
      <c r="D12" s="331" t="s">
        <v>154</v>
      </c>
      <c r="E12" s="331">
        <v>344</v>
      </c>
      <c r="F12" s="331">
        <v>1589</v>
      </c>
      <c r="G12" s="331">
        <v>551</v>
      </c>
      <c r="H12" s="331">
        <v>275</v>
      </c>
      <c r="I12" s="331">
        <v>610</v>
      </c>
      <c r="J12" s="331">
        <v>14195</v>
      </c>
      <c r="K12" s="331">
        <v>4908</v>
      </c>
      <c r="L12" s="331">
        <v>3938</v>
      </c>
      <c r="M12" s="331">
        <v>4886</v>
      </c>
      <c r="N12" s="331">
        <v>2937</v>
      </c>
      <c r="O12" s="331">
        <v>2268</v>
      </c>
      <c r="P12" s="331">
        <v>23058</v>
      </c>
      <c r="Q12" s="331">
        <v>17323</v>
      </c>
      <c r="R12" s="331">
        <v>6844</v>
      </c>
      <c r="S12" s="331">
        <v>3316</v>
      </c>
      <c r="T12" s="331">
        <v>11630</v>
      </c>
      <c r="U12" s="331">
        <v>27193</v>
      </c>
      <c r="V12" s="331">
        <v>3541</v>
      </c>
      <c r="W12" s="331">
        <v>8390</v>
      </c>
      <c r="X12" s="331">
        <v>730</v>
      </c>
      <c r="Y12" s="331">
        <v>14921</v>
      </c>
      <c r="Z12" s="331">
        <v>5266</v>
      </c>
      <c r="AA12" s="331">
        <v>0</v>
      </c>
      <c r="AB12" s="331">
        <v>2682</v>
      </c>
      <c r="AC12" s="331">
        <v>911</v>
      </c>
      <c r="AD12" s="331">
        <v>276</v>
      </c>
      <c r="AE12" s="331">
        <v>0</v>
      </c>
      <c r="AF12" s="331">
        <v>467</v>
      </c>
      <c r="AG12" s="331">
        <v>800</v>
      </c>
      <c r="AH12" s="331">
        <v>0</v>
      </c>
      <c r="AI12" s="331">
        <v>0</v>
      </c>
      <c r="AJ12" s="331">
        <v>163849</v>
      </c>
    </row>
    <row r="13" spans="1:36" x14ac:dyDescent="0.45">
      <c r="A13" s="331">
        <v>2020</v>
      </c>
      <c r="B13" s="331">
        <v>101</v>
      </c>
      <c r="C13" s="331">
        <v>4</v>
      </c>
      <c r="D13" s="331" t="s">
        <v>155</v>
      </c>
      <c r="E13" s="331">
        <v>1685</v>
      </c>
      <c r="F13" s="331">
        <v>405</v>
      </c>
      <c r="G13" s="331">
        <v>115</v>
      </c>
      <c r="H13" s="331">
        <v>264</v>
      </c>
      <c r="I13" s="331">
        <v>383</v>
      </c>
      <c r="J13" s="331">
        <v>4037</v>
      </c>
      <c r="K13" s="331">
        <v>1319</v>
      </c>
      <c r="L13" s="331">
        <v>7402</v>
      </c>
      <c r="M13" s="331">
        <v>9238</v>
      </c>
      <c r="N13" s="331">
        <v>6957</v>
      </c>
      <c r="O13" s="331">
        <v>2790</v>
      </c>
      <c r="P13" s="331">
        <v>21232</v>
      </c>
      <c r="Q13" s="331">
        <v>30777</v>
      </c>
      <c r="R13" s="331">
        <v>11698</v>
      </c>
      <c r="S13" s="331">
        <v>2182</v>
      </c>
      <c r="T13" s="331">
        <v>8032</v>
      </c>
      <c r="U13" s="331">
        <v>20801</v>
      </c>
      <c r="V13" s="331">
        <v>3740</v>
      </c>
      <c r="W13" s="331">
        <v>8189</v>
      </c>
      <c r="X13" s="331">
        <v>4202</v>
      </c>
      <c r="Y13" s="331">
        <v>18534</v>
      </c>
      <c r="Z13" s="331">
        <v>5500</v>
      </c>
      <c r="AA13" s="331">
        <v>0</v>
      </c>
      <c r="AB13" s="331">
        <v>2285</v>
      </c>
      <c r="AC13" s="331">
        <v>1092</v>
      </c>
      <c r="AD13" s="331">
        <v>1919</v>
      </c>
      <c r="AE13" s="331">
        <v>40970</v>
      </c>
      <c r="AF13" s="331">
        <v>550</v>
      </c>
      <c r="AG13" s="331">
        <v>958</v>
      </c>
      <c r="AH13" s="331">
        <v>0</v>
      </c>
      <c r="AI13" s="331">
        <v>0</v>
      </c>
      <c r="AJ13" s="331">
        <v>217256</v>
      </c>
    </row>
    <row r="14" spans="1:36" x14ac:dyDescent="0.45">
      <c r="A14" s="331">
        <v>2020</v>
      </c>
      <c r="B14" s="331">
        <v>101</v>
      </c>
      <c r="C14" s="331">
        <v>5</v>
      </c>
      <c r="D14" s="331" t="s">
        <v>156</v>
      </c>
      <c r="E14" s="331">
        <v>6259</v>
      </c>
      <c r="F14" s="331">
        <v>1402</v>
      </c>
      <c r="G14" s="331">
        <v>482</v>
      </c>
      <c r="H14" s="331">
        <v>233</v>
      </c>
      <c r="I14" s="331">
        <v>434</v>
      </c>
      <c r="J14" s="331">
        <v>11763</v>
      </c>
      <c r="K14" s="331">
        <v>4048</v>
      </c>
      <c r="L14" s="331">
        <v>7501</v>
      </c>
      <c r="M14" s="331">
        <v>9322</v>
      </c>
      <c r="N14" s="331">
        <v>7754</v>
      </c>
      <c r="O14" s="331">
        <v>3286</v>
      </c>
      <c r="P14" s="331">
        <v>20991</v>
      </c>
      <c r="Q14" s="331">
        <v>21249</v>
      </c>
      <c r="R14" s="331">
        <v>9222</v>
      </c>
      <c r="S14" s="331">
        <v>3953</v>
      </c>
      <c r="T14" s="331">
        <v>14502</v>
      </c>
      <c r="U14" s="331">
        <v>19985</v>
      </c>
      <c r="V14" s="331">
        <v>2963</v>
      </c>
      <c r="W14" s="331">
        <v>7492</v>
      </c>
      <c r="X14" s="331">
        <v>2915</v>
      </c>
      <c r="Y14" s="331">
        <v>11838</v>
      </c>
      <c r="Z14" s="331">
        <v>4801</v>
      </c>
      <c r="AA14" s="331">
        <v>0</v>
      </c>
      <c r="AB14" s="331">
        <v>2077</v>
      </c>
      <c r="AC14" s="331">
        <v>1496</v>
      </c>
      <c r="AD14" s="331">
        <v>245</v>
      </c>
      <c r="AE14" s="331">
        <v>0</v>
      </c>
      <c r="AF14" s="331">
        <v>738</v>
      </c>
      <c r="AG14" s="331">
        <v>1295</v>
      </c>
      <c r="AH14" s="331">
        <v>0</v>
      </c>
      <c r="AI14" s="331">
        <v>0</v>
      </c>
      <c r="AJ14" s="331">
        <v>178246</v>
      </c>
    </row>
    <row r="15" spans="1:36" x14ac:dyDescent="0.45">
      <c r="A15" s="331">
        <v>2020</v>
      </c>
      <c r="B15" s="331">
        <v>101</v>
      </c>
      <c r="C15" s="331">
        <v>6</v>
      </c>
      <c r="D15" s="331" t="s">
        <v>157</v>
      </c>
      <c r="E15" s="331">
        <v>237</v>
      </c>
      <c r="F15" s="331">
        <v>3</v>
      </c>
      <c r="G15" s="331">
        <v>1</v>
      </c>
      <c r="H15" s="331">
        <v>20</v>
      </c>
      <c r="I15" s="331">
        <v>23</v>
      </c>
      <c r="J15" s="331">
        <v>28</v>
      </c>
      <c r="K15" s="331">
        <v>16</v>
      </c>
      <c r="L15" s="331">
        <v>47</v>
      </c>
      <c r="M15" s="331">
        <v>58</v>
      </c>
      <c r="N15" s="331">
        <v>29</v>
      </c>
      <c r="O15" s="331">
        <v>109</v>
      </c>
      <c r="P15" s="331">
        <v>292</v>
      </c>
      <c r="Q15" s="331">
        <v>337</v>
      </c>
      <c r="R15" s="331">
        <v>104</v>
      </c>
      <c r="S15" s="331">
        <v>159</v>
      </c>
      <c r="T15" s="331">
        <v>730</v>
      </c>
      <c r="U15" s="331">
        <v>734</v>
      </c>
      <c r="V15" s="331">
        <v>129</v>
      </c>
      <c r="W15" s="331">
        <v>353</v>
      </c>
      <c r="X15" s="331">
        <v>163</v>
      </c>
      <c r="Y15" s="331">
        <v>390</v>
      </c>
      <c r="Z15" s="331">
        <v>267</v>
      </c>
      <c r="AA15" s="331">
        <v>0</v>
      </c>
      <c r="AB15" s="331">
        <v>63</v>
      </c>
      <c r="AC15" s="331">
        <v>93</v>
      </c>
      <c r="AD15" s="331">
        <v>7</v>
      </c>
      <c r="AE15" s="331">
        <v>0</v>
      </c>
      <c r="AF15" s="331">
        <v>49</v>
      </c>
      <c r="AG15" s="331">
        <v>78</v>
      </c>
      <c r="AH15" s="331">
        <v>0</v>
      </c>
      <c r="AI15" s="331">
        <v>0</v>
      </c>
      <c r="AJ15" s="331">
        <v>4519</v>
      </c>
    </row>
    <row r="16" spans="1:36" s="18" customFormat="1" x14ac:dyDescent="0.45">
      <c r="A16" s="18">
        <v>2035</v>
      </c>
      <c r="B16" s="18">
        <v>140</v>
      </c>
      <c r="C16" s="18">
        <v>0</v>
      </c>
      <c r="D16" s="18" t="s">
        <v>151</v>
      </c>
      <c r="E16" s="18">
        <v>240</v>
      </c>
      <c r="F16" s="18">
        <v>543</v>
      </c>
      <c r="G16" s="18">
        <v>139</v>
      </c>
      <c r="H16" s="18">
        <v>349</v>
      </c>
      <c r="I16" s="18">
        <v>564</v>
      </c>
      <c r="J16" s="18">
        <v>6157</v>
      </c>
      <c r="K16" s="18">
        <v>2041</v>
      </c>
      <c r="L16" s="18">
        <v>6278</v>
      </c>
      <c r="M16" s="18">
        <v>7793</v>
      </c>
      <c r="N16" s="18">
        <v>5435</v>
      </c>
      <c r="O16" s="18">
        <v>11777</v>
      </c>
      <c r="P16" s="18">
        <v>36195</v>
      </c>
      <c r="Q16" s="18">
        <v>45441</v>
      </c>
      <c r="R16" s="18">
        <v>17300</v>
      </c>
      <c r="S16" s="18">
        <v>8577</v>
      </c>
      <c r="T16" s="18">
        <v>26532</v>
      </c>
      <c r="U16" s="18">
        <v>54399</v>
      </c>
      <c r="V16" s="18">
        <v>7892</v>
      </c>
      <c r="W16" s="18">
        <v>9511</v>
      </c>
      <c r="X16" s="18">
        <v>14383</v>
      </c>
      <c r="Y16" s="18">
        <v>45897</v>
      </c>
      <c r="Z16" s="18">
        <v>12376</v>
      </c>
      <c r="AA16" s="18">
        <v>0</v>
      </c>
      <c r="AB16" s="18">
        <v>4284</v>
      </c>
      <c r="AC16" s="18">
        <v>7440</v>
      </c>
      <c r="AD16" s="18">
        <v>4472</v>
      </c>
      <c r="AE16" s="18">
        <v>89307</v>
      </c>
      <c r="AF16" s="18">
        <v>3685</v>
      </c>
      <c r="AG16" s="18">
        <v>6502</v>
      </c>
      <c r="AH16" s="18">
        <v>0</v>
      </c>
      <c r="AI16" s="18">
        <v>0</v>
      </c>
      <c r="AJ16" s="18">
        <v>435509</v>
      </c>
    </row>
    <row r="17" spans="1:36" s="18" customFormat="1" x14ac:dyDescent="0.45">
      <c r="A17" s="18">
        <v>2035</v>
      </c>
      <c r="B17" s="18">
        <v>140</v>
      </c>
      <c r="C17" s="18">
        <v>1</v>
      </c>
      <c r="D17" s="18" t="s">
        <v>152</v>
      </c>
      <c r="E17" s="18">
        <v>786</v>
      </c>
      <c r="F17" s="18">
        <v>2320</v>
      </c>
      <c r="G17" s="18">
        <v>783</v>
      </c>
      <c r="H17" s="18">
        <v>1648</v>
      </c>
      <c r="I17" s="18">
        <v>2667</v>
      </c>
      <c r="J17" s="18">
        <v>24031</v>
      </c>
      <c r="K17" s="18">
        <v>8400</v>
      </c>
      <c r="L17" s="18">
        <v>23455</v>
      </c>
      <c r="M17" s="18">
        <v>29049</v>
      </c>
      <c r="N17" s="18">
        <v>23555</v>
      </c>
      <c r="O17" s="18">
        <v>13006</v>
      </c>
      <c r="P17" s="18">
        <v>51205</v>
      </c>
      <c r="Q17" s="18">
        <v>164552</v>
      </c>
      <c r="R17" s="18">
        <v>69334</v>
      </c>
      <c r="S17" s="18">
        <v>16329</v>
      </c>
      <c r="T17" s="18">
        <v>53634</v>
      </c>
      <c r="U17" s="18">
        <v>85815</v>
      </c>
      <c r="V17" s="18">
        <v>9185</v>
      </c>
      <c r="W17" s="18">
        <v>12578</v>
      </c>
      <c r="X17" s="18">
        <v>11235</v>
      </c>
      <c r="Y17" s="18">
        <v>41322</v>
      </c>
      <c r="Z17" s="18">
        <v>13231</v>
      </c>
      <c r="AA17" s="18">
        <v>0</v>
      </c>
      <c r="AB17" s="18">
        <v>5913</v>
      </c>
      <c r="AC17" s="18">
        <v>8421</v>
      </c>
      <c r="AD17" s="18">
        <v>1946</v>
      </c>
      <c r="AE17" s="18">
        <v>8258</v>
      </c>
      <c r="AF17" s="18">
        <v>4201</v>
      </c>
      <c r="AG17" s="18">
        <v>7327</v>
      </c>
      <c r="AH17" s="18">
        <v>0</v>
      </c>
      <c r="AI17" s="18">
        <v>0</v>
      </c>
      <c r="AJ17" s="18">
        <v>694186</v>
      </c>
    </row>
    <row r="18" spans="1:36" s="18" customFormat="1" x14ac:dyDescent="0.45">
      <c r="A18" s="18">
        <v>2035</v>
      </c>
      <c r="B18" s="18">
        <v>140</v>
      </c>
      <c r="C18" s="18">
        <v>2</v>
      </c>
      <c r="D18" s="18" t="s">
        <v>153</v>
      </c>
      <c r="E18" s="18">
        <v>314</v>
      </c>
      <c r="F18" s="18">
        <v>448</v>
      </c>
      <c r="G18" s="18">
        <v>148</v>
      </c>
      <c r="H18" s="18">
        <v>211</v>
      </c>
      <c r="I18" s="18">
        <v>378</v>
      </c>
      <c r="J18" s="18">
        <v>4418</v>
      </c>
      <c r="K18" s="18">
        <v>1610</v>
      </c>
      <c r="L18" s="18">
        <v>6053</v>
      </c>
      <c r="M18" s="18">
        <v>7610</v>
      </c>
      <c r="N18" s="18">
        <v>6487</v>
      </c>
      <c r="O18" s="18">
        <v>7826</v>
      </c>
      <c r="P18" s="18">
        <v>23444</v>
      </c>
      <c r="Q18" s="18">
        <v>24351</v>
      </c>
      <c r="R18" s="18">
        <v>8705</v>
      </c>
      <c r="S18" s="18">
        <v>3127</v>
      </c>
      <c r="T18" s="18">
        <v>12842</v>
      </c>
      <c r="U18" s="18">
        <v>22006</v>
      </c>
      <c r="V18" s="18">
        <v>4130</v>
      </c>
      <c r="W18" s="18">
        <v>3882</v>
      </c>
      <c r="X18" s="18">
        <v>2853</v>
      </c>
      <c r="Y18" s="18">
        <v>17617</v>
      </c>
      <c r="Z18" s="18">
        <v>6004</v>
      </c>
      <c r="AA18" s="18">
        <v>0</v>
      </c>
      <c r="AB18" s="18">
        <v>2315</v>
      </c>
      <c r="AC18" s="18">
        <v>1915</v>
      </c>
      <c r="AD18" s="18">
        <v>4167</v>
      </c>
      <c r="AE18" s="18">
        <v>1920</v>
      </c>
      <c r="AF18" s="18">
        <v>960</v>
      </c>
      <c r="AG18" s="18">
        <v>1673</v>
      </c>
      <c r="AH18" s="18">
        <v>0</v>
      </c>
      <c r="AI18" s="18">
        <v>0</v>
      </c>
      <c r="AJ18" s="18">
        <v>177414</v>
      </c>
    </row>
    <row r="19" spans="1:36" s="18" customFormat="1" x14ac:dyDescent="0.45">
      <c r="A19" s="18">
        <v>2035</v>
      </c>
      <c r="B19" s="18">
        <v>140</v>
      </c>
      <c r="C19" s="18">
        <v>3</v>
      </c>
      <c r="D19" s="18" t="s">
        <v>154</v>
      </c>
      <c r="E19" s="18">
        <v>369</v>
      </c>
      <c r="F19" s="18">
        <v>1502</v>
      </c>
      <c r="G19" s="18">
        <v>520</v>
      </c>
      <c r="H19" s="18">
        <v>353</v>
      </c>
      <c r="I19" s="18">
        <v>745</v>
      </c>
      <c r="J19" s="18">
        <v>15367</v>
      </c>
      <c r="K19" s="18">
        <v>5325</v>
      </c>
      <c r="L19" s="18">
        <v>4693</v>
      </c>
      <c r="M19" s="18">
        <v>5835</v>
      </c>
      <c r="N19" s="18">
        <v>3613</v>
      </c>
      <c r="O19" s="18">
        <v>2528</v>
      </c>
      <c r="P19" s="18">
        <v>24371</v>
      </c>
      <c r="Q19" s="18">
        <v>19834</v>
      </c>
      <c r="R19" s="18">
        <v>7534</v>
      </c>
      <c r="S19" s="18">
        <v>3717</v>
      </c>
      <c r="T19" s="18">
        <v>13034</v>
      </c>
      <c r="U19" s="18">
        <v>28317</v>
      </c>
      <c r="V19" s="18">
        <v>3707</v>
      </c>
      <c r="W19" s="18">
        <v>9925</v>
      </c>
      <c r="X19" s="18">
        <v>730</v>
      </c>
      <c r="Y19" s="18">
        <v>16031</v>
      </c>
      <c r="Z19" s="18">
        <v>5439</v>
      </c>
      <c r="AA19" s="18">
        <v>0</v>
      </c>
      <c r="AB19" s="18">
        <v>2856</v>
      </c>
      <c r="AC19" s="18">
        <v>1032</v>
      </c>
      <c r="AD19" s="18">
        <v>313</v>
      </c>
      <c r="AE19" s="18">
        <v>0</v>
      </c>
      <c r="AF19" s="18">
        <v>524</v>
      </c>
      <c r="AG19" s="18">
        <v>896</v>
      </c>
      <c r="AH19" s="18">
        <v>0</v>
      </c>
      <c r="AI19" s="18">
        <v>0</v>
      </c>
      <c r="AJ19" s="18">
        <v>179110</v>
      </c>
    </row>
    <row r="20" spans="1:36" s="18" customFormat="1" x14ac:dyDescent="0.45">
      <c r="A20" s="18">
        <v>2035</v>
      </c>
      <c r="B20" s="18">
        <v>140</v>
      </c>
      <c r="C20" s="18">
        <v>4</v>
      </c>
      <c r="D20" s="18" t="s">
        <v>155</v>
      </c>
      <c r="E20" s="18">
        <v>1901</v>
      </c>
      <c r="F20" s="18">
        <v>407</v>
      </c>
      <c r="G20" s="18">
        <v>115</v>
      </c>
      <c r="H20" s="18">
        <v>229</v>
      </c>
      <c r="I20" s="18">
        <v>448</v>
      </c>
      <c r="J20" s="18">
        <v>4602</v>
      </c>
      <c r="K20" s="18">
        <v>1547</v>
      </c>
      <c r="L20" s="18">
        <v>8189</v>
      </c>
      <c r="M20" s="18">
        <v>10202</v>
      </c>
      <c r="N20" s="18">
        <v>7326</v>
      </c>
      <c r="O20" s="18">
        <v>2880</v>
      </c>
      <c r="P20" s="18">
        <v>22665</v>
      </c>
      <c r="Q20" s="18">
        <v>34552</v>
      </c>
      <c r="R20" s="18">
        <v>12774</v>
      </c>
      <c r="S20" s="18">
        <v>2348</v>
      </c>
      <c r="T20" s="18">
        <v>9098</v>
      </c>
      <c r="U20" s="18">
        <v>21608</v>
      </c>
      <c r="V20" s="18">
        <v>3831</v>
      </c>
      <c r="W20" s="18">
        <v>8288</v>
      </c>
      <c r="X20" s="18">
        <v>6143</v>
      </c>
      <c r="Y20" s="18">
        <v>18997</v>
      </c>
      <c r="Z20" s="18">
        <v>5646</v>
      </c>
      <c r="AA20" s="18">
        <v>0</v>
      </c>
      <c r="AB20" s="18">
        <v>2462</v>
      </c>
      <c r="AC20" s="18">
        <v>1223</v>
      </c>
      <c r="AD20" s="18">
        <v>2170</v>
      </c>
      <c r="AE20" s="18">
        <v>41177</v>
      </c>
      <c r="AF20" s="18">
        <v>616</v>
      </c>
      <c r="AG20" s="18">
        <v>1071</v>
      </c>
      <c r="AH20" s="18">
        <v>0</v>
      </c>
      <c r="AI20" s="18">
        <v>0</v>
      </c>
      <c r="AJ20" s="18">
        <v>232515</v>
      </c>
    </row>
    <row r="21" spans="1:36" s="18" customFormat="1" x14ac:dyDescent="0.45">
      <c r="A21" s="18">
        <v>2035</v>
      </c>
      <c r="B21" s="18">
        <v>140</v>
      </c>
      <c r="C21" s="18">
        <v>5</v>
      </c>
      <c r="D21" s="18" t="s">
        <v>156</v>
      </c>
      <c r="E21" s="18">
        <v>6976</v>
      </c>
      <c r="F21" s="18">
        <v>1263</v>
      </c>
      <c r="G21" s="18">
        <v>445</v>
      </c>
      <c r="H21" s="18">
        <v>274</v>
      </c>
      <c r="I21" s="18">
        <v>501</v>
      </c>
      <c r="J21" s="18">
        <v>12422</v>
      </c>
      <c r="K21" s="18">
        <v>4351</v>
      </c>
      <c r="L21" s="18">
        <v>7744</v>
      </c>
      <c r="M21" s="18">
        <v>9612</v>
      </c>
      <c r="N21" s="18">
        <v>8162</v>
      </c>
      <c r="O21" s="18">
        <v>4122</v>
      </c>
      <c r="P21" s="18">
        <v>23482</v>
      </c>
      <c r="Q21" s="18">
        <v>24669</v>
      </c>
      <c r="R21" s="18">
        <v>9665</v>
      </c>
      <c r="S21" s="18">
        <v>4731</v>
      </c>
      <c r="T21" s="18">
        <v>17122</v>
      </c>
      <c r="U21" s="18">
        <v>21623</v>
      </c>
      <c r="V21" s="18">
        <v>3557</v>
      </c>
      <c r="W21" s="18">
        <v>8727</v>
      </c>
      <c r="X21" s="18">
        <v>3080</v>
      </c>
      <c r="Y21" s="18">
        <v>13782</v>
      </c>
      <c r="Z21" s="18">
        <v>5242</v>
      </c>
      <c r="AA21" s="18">
        <v>0</v>
      </c>
      <c r="AB21" s="18">
        <v>2303</v>
      </c>
      <c r="AC21" s="18">
        <v>1667</v>
      </c>
      <c r="AD21" s="18">
        <v>271</v>
      </c>
      <c r="AE21" s="18">
        <v>0</v>
      </c>
      <c r="AF21" s="18">
        <v>833</v>
      </c>
      <c r="AG21" s="18">
        <v>1457</v>
      </c>
      <c r="AH21" s="18">
        <v>0</v>
      </c>
      <c r="AI21" s="18">
        <v>0</v>
      </c>
      <c r="AJ21" s="18">
        <v>198083</v>
      </c>
    </row>
    <row r="22" spans="1:36" s="18" customFormat="1" x14ac:dyDescent="0.45">
      <c r="A22" s="18">
        <v>2035</v>
      </c>
      <c r="B22" s="18">
        <v>140</v>
      </c>
      <c r="C22" s="18">
        <v>6</v>
      </c>
      <c r="D22" s="18" t="s">
        <v>157</v>
      </c>
      <c r="E22" s="18">
        <v>265</v>
      </c>
      <c r="F22" s="18">
        <v>3</v>
      </c>
      <c r="G22" s="18">
        <v>1</v>
      </c>
      <c r="H22" s="18">
        <v>20</v>
      </c>
      <c r="I22" s="18">
        <v>23</v>
      </c>
      <c r="J22" s="18">
        <v>29</v>
      </c>
      <c r="K22" s="18">
        <v>15</v>
      </c>
      <c r="L22" s="18">
        <v>47</v>
      </c>
      <c r="M22" s="18">
        <v>58</v>
      </c>
      <c r="N22" s="18">
        <v>29</v>
      </c>
      <c r="O22" s="18">
        <v>109</v>
      </c>
      <c r="P22" s="18">
        <v>294</v>
      </c>
      <c r="Q22" s="18">
        <v>307</v>
      </c>
      <c r="R22" s="18">
        <v>134</v>
      </c>
      <c r="S22" s="18">
        <v>180</v>
      </c>
      <c r="T22" s="18">
        <v>811</v>
      </c>
      <c r="U22" s="18">
        <v>734</v>
      </c>
      <c r="V22" s="18">
        <v>129</v>
      </c>
      <c r="W22" s="18">
        <v>353</v>
      </c>
      <c r="X22" s="18">
        <v>163</v>
      </c>
      <c r="Y22" s="18">
        <v>390</v>
      </c>
      <c r="Z22" s="18">
        <v>267</v>
      </c>
      <c r="AA22" s="18">
        <v>0</v>
      </c>
      <c r="AB22" s="18">
        <v>66</v>
      </c>
      <c r="AC22" s="18">
        <v>97</v>
      </c>
      <c r="AD22" s="18">
        <v>7</v>
      </c>
      <c r="AE22" s="18">
        <v>0</v>
      </c>
      <c r="AF22" s="18">
        <v>51</v>
      </c>
      <c r="AG22" s="18">
        <v>81</v>
      </c>
      <c r="AH22" s="18">
        <v>0</v>
      </c>
      <c r="AI22" s="18">
        <v>0</v>
      </c>
      <c r="AJ22" s="18">
        <v>4663</v>
      </c>
    </row>
    <row r="23" spans="1:36" x14ac:dyDescent="0.45">
      <c r="A23" s="331">
        <v>2050</v>
      </c>
      <c r="B23" s="331">
        <v>139</v>
      </c>
      <c r="C23" s="331">
        <v>0</v>
      </c>
      <c r="D23" s="331" t="s">
        <v>151</v>
      </c>
      <c r="E23" s="331">
        <v>271</v>
      </c>
      <c r="F23" s="331">
        <v>584</v>
      </c>
      <c r="G23" s="331">
        <v>165</v>
      </c>
      <c r="H23" s="331">
        <v>369</v>
      </c>
      <c r="I23" s="331">
        <v>608</v>
      </c>
      <c r="J23" s="331">
        <v>6992</v>
      </c>
      <c r="K23" s="331">
        <v>2236</v>
      </c>
      <c r="L23" s="331">
        <v>6425</v>
      </c>
      <c r="M23" s="331">
        <v>8012</v>
      </c>
      <c r="N23" s="331">
        <v>6260</v>
      </c>
      <c r="O23" s="331">
        <v>13079</v>
      </c>
      <c r="P23" s="331">
        <v>39675</v>
      </c>
      <c r="Q23" s="331">
        <v>53469</v>
      </c>
      <c r="R23" s="331">
        <v>19073</v>
      </c>
      <c r="S23" s="331">
        <v>9298</v>
      </c>
      <c r="T23" s="331">
        <v>28624</v>
      </c>
      <c r="U23" s="331">
        <v>58188</v>
      </c>
      <c r="V23" s="331">
        <v>9058</v>
      </c>
      <c r="W23" s="331">
        <v>10666</v>
      </c>
      <c r="X23" s="331">
        <v>14541</v>
      </c>
      <c r="Y23" s="331">
        <v>51450</v>
      </c>
      <c r="Z23" s="331">
        <v>13658</v>
      </c>
      <c r="AA23" s="331">
        <v>0</v>
      </c>
      <c r="AB23" s="331">
        <v>4597</v>
      </c>
      <c r="AC23" s="331">
        <v>8081</v>
      </c>
      <c r="AD23" s="331">
        <v>4878</v>
      </c>
      <c r="AE23" s="331">
        <v>91460</v>
      </c>
      <c r="AF23" s="331">
        <v>3979</v>
      </c>
      <c r="AG23" s="331">
        <v>7081</v>
      </c>
      <c r="AH23" s="331">
        <v>0</v>
      </c>
      <c r="AI23" s="331">
        <v>0</v>
      </c>
      <c r="AJ23" s="331">
        <v>472777</v>
      </c>
    </row>
    <row r="24" spans="1:36" x14ac:dyDescent="0.45">
      <c r="A24" s="331">
        <v>2050</v>
      </c>
      <c r="B24" s="331">
        <v>139</v>
      </c>
      <c r="C24" s="331">
        <v>1</v>
      </c>
      <c r="D24" s="331" t="s">
        <v>152</v>
      </c>
      <c r="E24" s="331">
        <v>869</v>
      </c>
      <c r="F24" s="331">
        <v>2503</v>
      </c>
      <c r="G24" s="331">
        <v>839</v>
      </c>
      <c r="H24" s="331">
        <v>1741</v>
      </c>
      <c r="I24" s="331">
        <v>2817</v>
      </c>
      <c r="J24" s="331">
        <v>26772</v>
      </c>
      <c r="K24" s="331">
        <v>9238</v>
      </c>
      <c r="L24" s="331">
        <v>25445</v>
      </c>
      <c r="M24" s="331">
        <v>31512</v>
      </c>
      <c r="N24" s="331">
        <v>25580</v>
      </c>
      <c r="O24" s="331">
        <v>13678</v>
      </c>
      <c r="P24" s="331">
        <v>54382</v>
      </c>
      <c r="Q24" s="331">
        <v>175644</v>
      </c>
      <c r="R24" s="331">
        <v>71444</v>
      </c>
      <c r="S24" s="331">
        <v>16995</v>
      </c>
      <c r="T24" s="331">
        <v>56309</v>
      </c>
      <c r="U24" s="331">
        <v>99056</v>
      </c>
      <c r="V24" s="331">
        <v>9707</v>
      </c>
      <c r="W24" s="331">
        <v>13080</v>
      </c>
      <c r="X24" s="331">
        <v>11379</v>
      </c>
      <c r="Y24" s="331">
        <v>42960</v>
      </c>
      <c r="Z24" s="331">
        <v>13731</v>
      </c>
      <c r="AA24" s="331">
        <v>0</v>
      </c>
      <c r="AB24" s="331">
        <v>6301</v>
      </c>
      <c r="AC24" s="331">
        <v>9181</v>
      </c>
      <c r="AD24" s="331">
        <v>2120</v>
      </c>
      <c r="AE24" s="331">
        <v>8295</v>
      </c>
      <c r="AF24" s="331">
        <v>4583</v>
      </c>
      <c r="AG24" s="331">
        <v>7983</v>
      </c>
      <c r="AH24" s="331">
        <v>0</v>
      </c>
      <c r="AI24" s="331">
        <v>0</v>
      </c>
      <c r="AJ24" s="331">
        <v>744144</v>
      </c>
    </row>
    <row r="25" spans="1:36" x14ac:dyDescent="0.45">
      <c r="A25" s="331">
        <v>2050</v>
      </c>
      <c r="B25" s="331">
        <v>139</v>
      </c>
      <c r="C25" s="331">
        <v>2</v>
      </c>
      <c r="D25" s="331" t="s">
        <v>153</v>
      </c>
      <c r="E25" s="331">
        <v>377</v>
      </c>
      <c r="F25" s="331">
        <v>606</v>
      </c>
      <c r="G25" s="331">
        <v>207</v>
      </c>
      <c r="H25" s="331">
        <v>288</v>
      </c>
      <c r="I25" s="331">
        <v>519</v>
      </c>
      <c r="J25" s="331">
        <v>6608</v>
      </c>
      <c r="K25" s="331">
        <v>2294</v>
      </c>
      <c r="L25" s="331">
        <v>7552</v>
      </c>
      <c r="M25" s="331">
        <v>9531</v>
      </c>
      <c r="N25" s="331">
        <v>7837</v>
      </c>
      <c r="O25" s="331">
        <v>8813</v>
      </c>
      <c r="P25" s="331">
        <v>27284</v>
      </c>
      <c r="Q25" s="331">
        <v>31900</v>
      </c>
      <c r="R25" s="331">
        <v>11493</v>
      </c>
      <c r="S25" s="331">
        <v>3858</v>
      </c>
      <c r="T25" s="331">
        <v>13822</v>
      </c>
      <c r="U25" s="331">
        <v>25038</v>
      </c>
      <c r="V25" s="331">
        <v>4830</v>
      </c>
      <c r="W25" s="331">
        <v>5699</v>
      </c>
      <c r="X25" s="331">
        <v>4515</v>
      </c>
      <c r="Y25" s="331">
        <v>22250</v>
      </c>
      <c r="Z25" s="331">
        <v>7913</v>
      </c>
      <c r="AA25" s="331">
        <v>0</v>
      </c>
      <c r="AB25" s="331">
        <v>2426</v>
      </c>
      <c r="AC25" s="331">
        <v>2098</v>
      </c>
      <c r="AD25" s="331">
        <v>4554</v>
      </c>
      <c r="AE25" s="331">
        <v>1954</v>
      </c>
      <c r="AF25" s="331">
        <v>1020</v>
      </c>
      <c r="AG25" s="331">
        <v>1835</v>
      </c>
      <c r="AH25" s="331">
        <v>0</v>
      </c>
      <c r="AI25" s="331">
        <v>0</v>
      </c>
      <c r="AJ25" s="331">
        <v>217121</v>
      </c>
    </row>
    <row r="26" spans="1:36" x14ac:dyDescent="0.45">
      <c r="A26" s="331">
        <v>2050</v>
      </c>
      <c r="B26" s="331">
        <v>139</v>
      </c>
      <c r="C26" s="331">
        <v>3</v>
      </c>
      <c r="D26" s="331" t="s">
        <v>154</v>
      </c>
      <c r="E26" s="331">
        <v>391</v>
      </c>
      <c r="F26" s="331">
        <v>1525</v>
      </c>
      <c r="G26" s="331">
        <v>527</v>
      </c>
      <c r="H26" s="331">
        <v>404</v>
      </c>
      <c r="I26" s="331">
        <v>843</v>
      </c>
      <c r="J26" s="331">
        <v>16231</v>
      </c>
      <c r="K26" s="331">
        <v>5578</v>
      </c>
      <c r="L26" s="331">
        <v>5283</v>
      </c>
      <c r="M26" s="331">
        <v>6581</v>
      </c>
      <c r="N26" s="331">
        <v>4066</v>
      </c>
      <c r="O26" s="331">
        <v>2725</v>
      </c>
      <c r="P26" s="331">
        <v>25996</v>
      </c>
      <c r="Q26" s="331">
        <v>22269</v>
      </c>
      <c r="R26" s="331">
        <v>8324</v>
      </c>
      <c r="S26" s="331">
        <v>4060</v>
      </c>
      <c r="T26" s="331">
        <v>14161</v>
      </c>
      <c r="U26" s="331">
        <v>29206</v>
      </c>
      <c r="V26" s="331">
        <v>3864</v>
      </c>
      <c r="W26" s="331">
        <v>10004</v>
      </c>
      <c r="X26" s="331">
        <v>730</v>
      </c>
      <c r="Y26" s="331">
        <v>17016</v>
      </c>
      <c r="Z26" s="331">
        <v>5541</v>
      </c>
      <c r="AA26" s="331">
        <v>0</v>
      </c>
      <c r="AB26" s="331">
        <v>2939</v>
      </c>
      <c r="AC26" s="331">
        <v>1132</v>
      </c>
      <c r="AD26" s="331">
        <v>345</v>
      </c>
      <c r="AE26" s="331">
        <v>0</v>
      </c>
      <c r="AF26" s="331">
        <v>561</v>
      </c>
      <c r="AG26" s="331">
        <v>985</v>
      </c>
      <c r="AH26" s="331">
        <v>0</v>
      </c>
      <c r="AI26" s="331">
        <v>0</v>
      </c>
      <c r="AJ26" s="331">
        <v>191287</v>
      </c>
    </row>
    <row r="27" spans="1:36" x14ac:dyDescent="0.45">
      <c r="A27" s="331">
        <v>2050</v>
      </c>
      <c r="B27" s="331">
        <v>139</v>
      </c>
      <c r="C27" s="331">
        <v>4</v>
      </c>
      <c r="D27" s="331" t="s">
        <v>155</v>
      </c>
      <c r="E27" s="331">
        <v>2079</v>
      </c>
      <c r="F27" s="331">
        <v>445</v>
      </c>
      <c r="G27" s="331">
        <v>125</v>
      </c>
      <c r="H27" s="331">
        <v>239</v>
      </c>
      <c r="I27" s="331">
        <v>460</v>
      </c>
      <c r="J27" s="331">
        <v>5105</v>
      </c>
      <c r="K27" s="331">
        <v>1670</v>
      </c>
      <c r="L27" s="331">
        <v>8611</v>
      </c>
      <c r="M27" s="331">
        <v>10740</v>
      </c>
      <c r="N27" s="331">
        <v>7593</v>
      </c>
      <c r="O27" s="331">
        <v>2966</v>
      </c>
      <c r="P27" s="331">
        <v>23660</v>
      </c>
      <c r="Q27" s="331">
        <v>36552</v>
      </c>
      <c r="R27" s="331">
        <v>13402</v>
      </c>
      <c r="S27" s="331">
        <v>2701</v>
      </c>
      <c r="T27" s="331">
        <v>9736</v>
      </c>
      <c r="U27" s="331">
        <v>22222</v>
      </c>
      <c r="V27" s="331">
        <v>3944</v>
      </c>
      <c r="W27" s="331">
        <v>8357</v>
      </c>
      <c r="X27" s="331">
        <v>7564</v>
      </c>
      <c r="Y27" s="331">
        <v>19367</v>
      </c>
      <c r="Z27" s="331">
        <v>5757</v>
      </c>
      <c r="AA27" s="331">
        <v>0</v>
      </c>
      <c r="AB27" s="331">
        <v>2523</v>
      </c>
      <c r="AC27" s="331">
        <v>1335</v>
      </c>
      <c r="AD27" s="331">
        <v>2357</v>
      </c>
      <c r="AE27" s="331">
        <v>41334</v>
      </c>
      <c r="AF27" s="331">
        <v>671</v>
      </c>
      <c r="AG27" s="331">
        <v>1167</v>
      </c>
      <c r="AH27" s="331">
        <v>0</v>
      </c>
      <c r="AI27" s="331">
        <v>0</v>
      </c>
      <c r="AJ27" s="331">
        <v>242682</v>
      </c>
    </row>
    <row r="28" spans="1:36" x14ac:dyDescent="0.45">
      <c r="A28" s="331">
        <v>2050</v>
      </c>
      <c r="B28" s="331">
        <v>139</v>
      </c>
      <c r="C28" s="331">
        <v>5</v>
      </c>
      <c r="D28" s="331" t="s">
        <v>156</v>
      </c>
      <c r="E28" s="331">
        <v>7583</v>
      </c>
      <c r="F28" s="331">
        <v>1279</v>
      </c>
      <c r="G28" s="331">
        <v>451</v>
      </c>
      <c r="H28" s="331">
        <v>231</v>
      </c>
      <c r="I28" s="331">
        <v>623</v>
      </c>
      <c r="J28" s="331">
        <v>12893</v>
      </c>
      <c r="K28" s="331">
        <v>4473</v>
      </c>
      <c r="L28" s="331">
        <v>7896</v>
      </c>
      <c r="M28" s="331">
        <v>9810</v>
      </c>
      <c r="N28" s="331">
        <v>8457</v>
      </c>
      <c r="O28" s="331">
        <v>4799</v>
      </c>
      <c r="P28" s="331">
        <v>26097</v>
      </c>
      <c r="Q28" s="331">
        <v>27353</v>
      </c>
      <c r="R28" s="331">
        <v>10198</v>
      </c>
      <c r="S28" s="331">
        <v>5151</v>
      </c>
      <c r="T28" s="331">
        <v>18148</v>
      </c>
      <c r="U28" s="331">
        <v>22969</v>
      </c>
      <c r="V28" s="331">
        <v>4011</v>
      </c>
      <c r="W28" s="331">
        <v>10024</v>
      </c>
      <c r="X28" s="331">
        <v>3231</v>
      </c>
      <c r="Y28" s="331">
        <v>15235</v>
      </c>
      <c r="Z28" s="331">
        <v>5648</v>
      </c>
      <c r="AA28" s="331">
        <v>0</v>
      </c>
      <c r="AB28" s="331">
        <v>2397</v>
      </c>
      <c r="AC28" s="331">
        <v>1811</v>
      </c>
      <c r="AD28" s="331">
        <v>296</v>
      </c>
      <c r="AE28" s="331">
        <v>0</v>
      </c>
      <c r="AF28" s="331">
        <v>908</v>
      </c>
      <c r="AG28" s="331">
        <v>1581</v>
      </c>
      <c r="AH28" s="331">
        <v>0</v>
      </c>
      <c r="AI28" s="331">
        <v>0</v>
      </c>
      <c r="AJ28" s="331">
        <v>213553</v>
      </c>
    </row>
    <row r="29" spans="1:36" x14ac:dyDescent="0.45">
      <c r="A29" s="331">
        <v>2050</v>
      </c>
      <c r="B29" s="331">
        <v>139</v>
      </c>
      <c r="C29" s="331">
        <v>6</v>
      </c>
      <c r="D29" s="331" t="s">
        <v>157</v>
      </c>
      <c r="E29" s="331">
        <v>282</v>
      </c>
      <c r="F29" s="331">
        <v>3</v>
      </c>
      <c r="G29" s="331">
        <v>1</v>
      </c>
      <c r="H29" s="331">
        <v>16</v>
      </c>
      <c r="I29" s="331">
        <v>27</v>
      </c>
      <c r="J29" s="331">
        <v>30</v>
      </c>
      <c r="K29" s="331">
        <v>14</v>
      </c>
      <c r="L29" s="331">
        <v>46</v>
      </c>
      <c r="M29" s="331">
        <v>59</v>
      </c>
      <c r="N29" s="331">
        <v>29</v>
      </c>
      <c r="O29" s="331">
        <v>109</v>
      </c>
      <c r="P29" s="331">
        <v>297</v>
      </c>
      <c r="Q29" s="331">
        <v>303</v>
      </c>
      <c r="R29" s="331">
        <v>138</v>
      </c>
      <c r="S29" s="331">
        <v>192</v>
      </c>
      <c r="T29" s="331">
        <v>872</v>
      </c>
      <c r="U29" s="331">
        <v>734</v>
      </c>
      <c r="V29" s="331">
        <v>128</v>
      </c>
      <c r="W29" s="331">
        <v>353</v>
      </c>
      <c r="X29" s="331">
        <v>163</v>
      </c>
      <c r="Y29" s="331">
        <v>390</v>
      </c>
      <c r="Z29" s="331">
        <v>268</v>
      </c>
      <c r="AA29" s="331">
        <v>0</v>
      </c>
      <c r="AB29" s="331">
        <v>70</v>
      </c>
      <c r="AC29" s="331">
        <v>104</v>
      </c>
      <c r="AD29" s="331">
        <v>7</v>
      </c>
      <c r="AE29" s="331">
        <v>0</v>
      </c>
      <c r="AF29" s="331">
        <v>53</v>
      </c>
      <c r="AG29" s="331">
        <v>90</v>
      </c>
      <c r="AH29" s="331">
        <v>0</v>
      </c>
      <c r="AI29" s="331">
        <v>0</v>
      </c>
      <c r="AJ29" s="331">
        <v>4778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59999389629810485"/>
  </sheetPr>
  <dimension ref="A1:F33"/>
  <sheetViews>
    <sheetView zoomScaleNormal="100" workbookViewId="0">
      <selection activeCell="C14" sqref="C14:C18"/>
    </sheetView>
  </sheetViews>
  <sheetFormatPr defaultRowHeight="14.25" x14ac:dyDescent="0.45"/>
  <cols>
    <col min="3" max="3" width="15.73046875" customWidth="1"/>
  </cols>
  <sheetData>
    <row r="1" spans="1:3" x14ac:dyDescent="0.45">
      <c r="A1" s="331" t="s">
        <v>521</v>
      </c>
      <c r="B1" s="331" t="s">
        <v>522</v>
      </c>
      <c r="C1" s="331" t="s">
        <v>523</v>
      </c>
    </row>
    <row r="2" spans="1:3" x14ac:dyDescent="0.45">
      <c r="A2" s="331">
        <v>2020</v>
      </c>
      <c r="B2" s="331" t="s">
        <v>172</v>
      </c>
      <c r="C2" s="25">
        <v>78438</v>
      </c>
    </row>
    <row r="3" spans="1:3" x14ac:dyDescent="0.45">
      <c r="A3" s="331">
        <v>2020</v>
      </c>
      <c r="B3" s="331" t="s">
        <v>174</v>
      </c>
      <c r="C3" s="25">
        <v>4835595</v>
      </c>
    </row>
    <row r="4" spans="1:3" x14ac:dyDescent="0.45">
      <c r="A4" s="331">
        <v>2020</v>
      </c>
      <c r="B4" s="331" t="s">
        <v>171</v>
      </c>
      <c r="C4" s="25">
        <v>1773571</v>
      </c>
    </row>
    <row r="5" spans="1:3" x14ac:dyDescent="0.45">
      <c r="A5" s="331">
        <v>2020</v>
      </c>
      <c r="B5" s="331" t="s">
        <v>170</v>
      </c>
      <c r="C5" s="25">
        <v>822826</v>
      </c>
    </row>
    <row r="6" spans="1:3" x14ac:dyDescent="0.45">
      <c r="A6" s="331">
        <v>2020</v>
      </c>
      <c r="B6" s="331" t="s">
        <v>173</v>
      </c>
      <c r="C6" s="25">
        <v>833640</v>
      </c>
    </row>
    <row r="7" spans="1:3" x14ac:dyDescent="0.45">
      <c r="A7" s="331">
        <v>2020</v>
      </c>
      <c r="B7" s="331" t="s">
        <v>524</v>
      </c>
      <c r="C7" s="25">
        <v>348093</v>
      </c>
    </row>
    <row r="8" spans="1:3" x14ac:dyDescent="0.45">
      <c r="A8" s="330">
        <v>2035</v>
      </c>
      <c r="B8" s="331" t="s">
        <v>172</v>
      </c>
      <c r="C8" s="25">
        <v>110003</v>
      </c>
    </row>
    <row r="9" spans="1:3" x14ac:dyDescent="0.45">
      <c r="A9" s="330">
        <v>2035</v>
      </c>
      <c r="B9" s="331" t="s">
        <v>174</v>
      </c>
      <c r="C9" s="25">
        <v>5168591</v>
      </c>
    </row>
    <row r="10" spans="1:3" x14ac:dyDescent="0.45">
      <c r="A10" s="330">
        <v>2035</v>
      </c>
      <c r="B10" s="331" t="s">
        <v>171</v>
      </c>
      <c r="C10" s="25">
        <v>1927505</v>
      </c>
    </row>
    <row r="11" spans="1:3" x14ac:dyDescent="0.45">
      <c r="A11" s="330">
        <v>2035</v>
      </c>
      <c r="B11" s="331" t="s">
        <v>170</v>
      </c>
      <c r="C11" s="25">
        <v>1008943</v>
      </c>
    </row>
    <row r="12" spans="1:3" x14ac:dyDescent="0.45">
      <c r="A12" s="330">
        <v>2035</v>
      </c>
      <c r="B12" s="331" t="s">
        <v>173</v>
      </c>
      <c r="C12" s="25">
        <v>971543</v>
      </c>
    </row>
    <row r="13" spans="1:3" x14ac:dyDescent="0.45">
      <c r="A13" s="330">
        <v>2035</v>
      </c>
      <c r="B13" s="331" t="s">
        <v>524</v>
      </c>
      <c r="C13" s="25">
        <v>376357</v>
      </c>
    </row>
    <row r="14" spans="1:3" x14ac:dyDescent="0.45">
      <c r="A14" s="330">
        <v>2050</v>
      </c>
      <c r="B14" s="331" t="s">
        <v>172</v>
      </c>
      <c r="C14" s="25">
        <v>129662</v>
      </c>
    </row>
    <row r="15" spans="1:3" x14ac:dyDescent="0.45">
      <c r="A15" s="330">
        <v>2050</v>
      </c>
      <c r="B15" s="331" t="s">
        <v>174</v>
      </c>
      <c r="C15" s="25">
        <v>5379122</v>
      </c>
    </row>
    <row r="16" spans="1:3" x14ac:dyDescent="0.45">
      <c r="A16" s="330">
        <v>2050</v>
      </c>
      <c r="B16" s="331" t="s">
        <v>171</v>
      </c>
      <c r="C16" s="25">
        <v>1980433</v>
      </c>
    </row>
    <row r="17" spans="1:3" x14ac:dyDescent="0.45">
      <c r="A17" s="330">
        <v>2050</v>
      </c>
      <c r="B17" s="331" t="s">
        <v>170</v>
      </c>
      <c r="C17" s="25">
        <v>1102721</v>
      </c>
    </row>
    <row r="18" spans="1:3" x14ac:dyDescent="0.45">
      <c r="A18" s="330">
        <v>2050</v>
      </c>
      <c r="B18" s="331" t="s">
        <v>173</v>
      </c>
      <c r="C18" s="25">
        <v>1063848</v>
      </c>
    </row>
    <row r="19" spans="1:3" x14ac:dyDescent="0.45">
      <c r="A19" s="330">
        <v>2050</v>
      </c>
      <c r="B19" s="331" t="s">
        <v>524</v>
      </c>
      <c r="C19" s="25">
        <v>389426</v>
      </c>
    </row>
    <row r="20" spans="1:3" x14ac:dyDescent="0.45">
      <c r="A20" s="331"/>
      <c r="B20" s="331"/>
      <c r="C20" s="25"/>
    </row>
    <row r="21" spans="1:3" x14ac:dyDescent="0.45">
      <c r="A21" s="331"/>
      <c r="B21" s="331"/>
      <c r="C21" s="25"/>
    </row>
    <row r="22" spans="1:3" x14ac:dyDescent="0.45">
      <c r="A22" s="331"/>
      <c r="B22" s="331"/>
      <c r="C22" s="25"/>
    </row>
    <row r="23" spans="1:3" x14ac:dyDescent="0.45">
      <c r="A23" s="331"/>
      <c r="B23" s="331"/>
      <c r="C23" s="25"/>
    </row>
    <row r="24" spans="1:3" x14ac:dyDescent="0.45">
      <c r="A24" s="331"/>
      <c r="B24" s="331"/>
      <c r="C24" s="25"/>
    </row>
    <row r="25" spans="1:3" x14ac:dyDescent="0.45">
      <c r="A25" s="331"/>
      <c r="B25" s="331"/>
      <c r="C25" s="25"/>
    </row>
    <row r="26" spans="1:3" x14ac:dyDescent="0.45">
      <c r="A26" s="331"/>
      <c r="B26" s="331"/>
      <c r="C26" s="25"/>
    </row>
    <row r="27" spans="1:3" x14ac:dyDescent="0.45">
      <c r="A27" s="331"/>
      <c r="B27" s="331"/>
      <c r="C27" s="25"/>
    </row>
    <row r="28" spans="1:3" x14ac:dyDescent="0.45">
      <c r="A28" s="331"/>
      <c r="B28" s="331"/>
      <c r="C28" s="25"/>
    </row>
    <row r="29" spans="1:3" x14ac:dyDescent="0.45">
      <c r="A29" s="331"/>
      <c r="B29" s="331"/>
      <c r="C29" s="25"/>
    </row>
    <row r="30" spans="1:3" x14ac:dyDescent="0.45">
      <c r="A30" s="331"/>
      <c r="B30" s="331"/>
      <c r="C30" s="25"/>
    </row>
    <row r="31" spans="1:3" x14ac:dyDescent="0.45">
      <c r="A31" s="331"/>
      <c r="B31" s="331"/>
      <c r="C31" s="25"/>
    </row>
    <row r="33" spans="1:6" ht="31.5" customHeight="1" x14ac:dyDescent="0.45">
      <c r="A33" s="340" t="s">
        <v>525</v>
      </c>
      <c r="B33" s="339"/>
      <c r="C33" s="339"/>
      <c r="D33" s="339"/>
      <c r="E33" s="339"/>
      <c r="F33" s="339"/>
    </row>
  </sheetData>
  <mergeCells count="1">
    <mergeCell ref="A33:F33"/>
  </mergeCells>
  <pageMargins left="0.7" right="0.7" top="0.75" bottom="0.75" header="0.3" footer="0.3"/>
  <pageSetup orientation="portrait"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720"/>
  <sheetViews>
    <sheetView zoomScaleNormal="100" workbookViewId="0">
      <selection activeCell="B11" sqref="B11"/>
    </sheetView>
  </sheetViews>
  <sheetFormatPr defaultRowHeight="14.25" x14ac:dyDescent="0.45"/>
  <cols>
    <col min="2" max="3" width="10.73046875" style="221" customWidth="1"/>
    <col min="4" max="5" width="10.73046875" style="220" customWidth="1"/>
    <col min="10" max="10" width="12.265625" bestFit="1" customWidth="1"/>
  </cols>
  <sheetData>
    <row r="1" spans="1:11" x14ac:dyDescent="0.45">
      <c r="A1" s="220" t="s">
        <v>526</v>
      </c>
      <c r="B1" s="221" t="s">
        <v>527</v>
      </c>
      <c r="C1" s="221" t="s">
        <v>528</v>
      </c>
      <c r="D1" s="220" t="s">
        <v>529</v>
      </c>
      <c r="E1" s="220" t="s">
        <v>530</v>
      </c>
      <c r="F1" s="331"/>
      <c r="G1" s="331"/>
      <c r="H1" s="331"/>
      <c r="I1" s="331"/>
      <c r="J1" s="220"/>
      <c r="K1" s="220"/>
    </row>
    <row r="2" spans="1:11" x14ac:dyDescent="0.45">
      <c r="A2" s="331">
        <v>12</v>
      </c>
      <c r="B2" s="221">
        <v>40.236499999999999</v>
      </c>
      <c r="C2" s="221">
        <v>-120.941</v>
      </c>
      <c r="D2" s="220">
        <v>4614040</v>
      </c>
      <c r="E2" s="220">
        <v>5242780</v>
      </c>
      <c r="F2" s="331"/>
      <c r="G2" s="331"/>
      <c r="H2" s="331"/>
      <c r="I2" s="331"/>
      <c r="J2" s="220"/>
      <c r="K2" s="220"/>
    </row>
    <row r="3" spans="1:11" x14ac:dyDescent="0.45">
      <c r="A3" s="331">
        <v>16</v>
      </c>
      <c r="B3" s="221">
        <v>35.4998</v>
      </c>
      <c r="C3" s="221">
        <v>-118.42</v>
      </c>
      <c r="D3" s="220">
        <v>2860240</v>
      </c>
      <c r="E3" s="220">
        <v>5915410</v>
      </c>
      <c r="F3" s="331"/>
      <c r="G3" s="331"/>
      <c r="H3" s="331"/>
      <c r="I3" s="331"/>
      <c r="J3" s="331"/>
      <c r="K3" s="331"/>
    </row>
    <row r="4" spans="1:11" x14ac:dyDescent="0.45">
      <c r="A4" s="331">
        <v>17</v>
      </c>
      <c r="B4" s="221">
        <v>37.291899999999998</v>
      </c>
      <c r="C4" s="221">
        <v>-118.858</v>
      </c>
      <c r="D4" s="220">
        <v>3516320</v>
      </c>
      <c r="E4" s="220">
        <v>5801410</v>
      </c>
      <c r="F4" s="331"/>
      <c r="G4" s="331"/>
      <c r="H4" s="331"/>
      <c r="I4" s="331"/>
      <c r="J4" s="331"/>
      <c r="K4" s="331"/>
    </row>
    <row r="5" spans="1:11" x14ac:dyDescent="0.45">
      <c r="A5" s="331">
        <v>18</v>
      </c>
      <c r="B5" s="221">
        <v>34.523499999999999</v>
      </c>
      <c r="C5" s="221">
        <v>-118.946</v>
      </c>
      <c r="D5" s="220">
        <v>2508530</v>
      </c>
      <c r="E5" s="220">
        <v>5749400</v>
      </c>
      <c r="F5" s="331"/>
      <c r="G5" s="331"/>
      <c r="H5" s="331"/>
      <c r="I5" s="331"/>
      <c r="J5" s="331"/>
      <c r="K5" s="331"/>
    </row>
    <row r="6" spans="1:11" x14ac:dyDescent="0.45">
      <c r="A6" s="331">
        <v>19</v>
      </c>
      <c r="B6" s="221">
        <v>40.585900000000002</v>
      </c>
      <c r="C6" s="221">
        <v>-120.15300000000001</v>
      </c>
      <c r="D6" s="220">
        <v>4733070</v>
      </c>
      <c r="E6" s="220">
        <v>5469010</v>
      </c>
      <c r="F6" s="331"/>
      <c r="G6" s="331"/>
      <c r="H6" s="331"/>
      <c r="I6" s="331"/>
      <c r="J6" s="331"/>
      <c r="K6" s="331"/>
    </row>
    <row r="7" spans="1:11" x14ac:dyDescent="0.45">
      <c r="A7" s="331">
        <v>20</v>
      </c>
      <c r="B7" s="221">
        <v>37.5976</v>
      </c>
      <c r="C7" s="221">
        <v>-119.274</v>
      </c>
      <c r="D7" s="220">
        <v>3631240</v>
      </c>
      <c r="E7" s="220">
        <v>5683160</v>
      </c>
      <c r="F7" s="331"/>
      <c r="G7" s="331"/>
      <c r="H7" s="331"/>
      <c r="I7" s="331"/>
      <c r="J7" s="331"/>
      <c r="K7" s="331"/>
    </row>
    <row r="8" spans="1:11" x14ac:dyDescent="0.45">
      <c r="A8" s="331">
        <v>22</v>
      </c>
      <c r="B8" s="221">
        <v>39.377699999999997</v>
      </c>
      <c r="C8" s="221">
        <v>-123.54300000000001</v>
      </c>
      <c r="D8" s="220">
        <v>4341970</v>
      </c>
      <c r="E8" s="220">
        <v>4490080</v>
      </c>
      <c r="F8" s="331"/>
      <c r="G8" s="331"/>
      <c r="H8" s="331"/>
      <c r="I8" s="331"/>
      <c r="J8" s="331"/>
      <c r="K8" s="331"/>
    </row>
    <row r="9" spans="1:11" x14ac:dyDescent="0.45">
      <c r="A9" s="331">
        <v>26</v>
      </c>
      <c r="B9" s="221">
        <v>36.212499999999999</v>
      </c>
      <c r="C9" s="221">
        <v>-118.32899999999999</v>
      </c>
      <c r="D9" s="220">
        <v>3119060</v>
      </c>
      <c r="E9" s="220">
        <v>5947750</v>
      </c>
      <c r="F9" s="331"/>
      <c r="G9" s="331"/>
      <c r="H9" s="331"/>
      <c r="I9" s="331"/>
      <c r="J9" s="331"/>
      <c r="K9" s="331"/>
    </row>
    <row r="10" spans="1:11" x14ac:dyDescent="0.45">
      <c r="A10" s="331">
        <v>28</v>
      </c>
      <c r="B10" s="221">
        <v>40.093499999999999</v>
      </c>
      <c r="C10" s="221">
        <v>-120.405</v>
      </c>
      <c r="D10" s="220">
        <v>4555230</v>
      </c>
      <c r="E10" s="220">
        <v>5391160</v>
      </c>
      <c r="F10" s="331"/>
      <c r="G10" s="331"/>
      <c r="H10" s="331"/>
      <c r="I10" s="331"/>
      <c r="J10" s="331"/>
      <c r="K10" s="331"/>
    </row>
    <row r="11" spans="1:11" x14ac:dyDescent="0.45">
      <c r="A11" s="331">
        <v>29</v>
      </c>
      <c r="B11" s="221">
        <v>39.512599999999999</v>
      </c>
      <c r="C11" s="221">
        <v>-121.059</v>
      </c>
      <c r="D11" s="220">
        <v>4350370</v>
      </c>
      <c r="E11" s="220">
        <v>5197370</v>
      </c>
      <c r="F11" s="331"/>
      <c r="G11" s="331"/>
      <c r="H11" s="331"/>
      <c r="I11" s="331"/>
      <c r="J11" s="331"/>
      <c r="K11" s="331"/>
    </row>
    <row r="12" spans="1:11" x14ac:dyDescent="0.45">
      <c r="A12" s="331">
        <v>31</v>
      </c>
      <c r="B12" s="221">
        <v>40.377499999999998</v>
      </c>
      <c r="C12" s="221">
        <v>-121.131</v>
      </c>
      <c r="D12" s="220">
        <v>4668190</v>
      </c>
      <c r="E12" s="220">
        <v>5191830</v>
      </c>
      <c r="F12" s="331"/>
      <c r="G12" s="331"/>
      <c r="H12" s="331"/>
      <c r="I12" s="331"/>
      <c r="J12" s="331"/>
      <c r="K12" s="331"/>
    </row>
    <row r="13" spans="1:11" x14ac:dyDescent="0.45">
      <c r="A13" s="331">
        <v>32</v>
      </c>
      <c r="B13" s="221">
        <v>34.762999999999998</v>
      </c>
      <c r="C13" s="221">
        <v>-119.729</v>
      </c>
      <c r="D13" s="220">
        <v>2602660</v>
      </c>
      <c r="E13" s="220">
        <v>5516790</v>
      </c>
      <c r="F13" s="331"/>
      <c r="G13" s="331"/>
      <c r="H13" s="331"/>
      <c r="I13" s="331"/>
      <c r="J13" s="331"/>
      <c r="K13" s="331"/>
    </row>
    <row r="14" spans="1:11" x14ac:dyDescent="0.45">
      <c r="A14" s="331">
        <v>33</v>
      </c>
      <c r="B14" s="221">
        <v>39.4771</v>
      </c>
      <c r="C14" s="221">
        <v>-120.18899999999999</v>
      </c>
      <c r="D14" s="220">
        <v>4327020</v>
      </c>
      <c r="E14" s="220">
        <v>5443630</v>
      </c>
      <c r="F14" s="331"/>
      <c r="G14" s="331"/>
      <c r="H14" s="331"/>
      <c r="I14" s="331"/>
      <c r="J14" s="331"/>
      <c r="K14" s="331"/>
    </row>
    <row r="15" spans="1:11" x14ac:dyDescent="0.45">
      <c r="A15" s="331">
        <v>34</v>
      </c>
      <c r="B15" s="221">
        <v>41.9422</v>
      </c>
      <c r="C15" s="221">
        <v>-123.214</v>
      </c>
      <c r="D15" s="220">
        <v>5275750</v>
      </c>
      <c r="E15" s="220">
        <v>4646260</v>
      </c>
      <c r="F15" s="331"/>
      <c r="G15" s="331"/>
      <c r="H15" s="331"/>
      <c r="I15" s="331"/>
      <c r="J15" s="331"/>
      <c r="K15" s="331"/>
    </row>
    <row r="16" spans="1:11" x14ac:dyDescent="0.45">
      <c r="A16" s="331">
        <v>35</v>
      </c>
      <c r="B16" s="221">
        <v>41.423999999999999</v>
      </c>
      <c r="C16" s="221">
        <v>-121.798</v>
      </c>
      <c r="D16" s="220">
        <v>5061720</v>
      </c>
      <c r="E16" s="220">
        <v>5025250</v>
      </c>
      <c r="F16" s="331"/>
      <c r="G16" s="331"/>
      <c r="H16" s="331"/>
      <c r="I16" s="331"/>
      <c r="J16" s="331"/>
      <c r="K16" s="331"/>
    </row>
    <row r="17" spans="1:5" x14ac:dyDescent="0.45">
      <c r="A17" s="331">
        <v>37</v>
      </c>
      <c r="B17" s="221">
        <v>40.0443</v>
      </c>
      <c r="C17" s="221">
        <v>-122.872</v>
      </c>
      <c r="D17" s="220">
        <v>4573090</v>
      </c>
      <c r="E17" s="220">
        <v>4695800</v>
      </c>
    </row>
    <row r="18" spans="1:5" x14ac:dyDescent="0.45">
      <c r="A18" s="331">
        <v>38</v>
      </c>
      <c r="B18" s="221">
        <v>40.128100000000003</v>
      </c>
      <c r="C18" s="221">
        <v>-121.72799999999999</v>
      </c>
      <c r="D18" s="220">
        <v>4585100</v>
      </c>
      <c r="E18" s="220">
        <v>5019460</v>
      </c>
    </row>
    <row r="19" spans="1:5" x14ac:dyDescent="0.45">
      <c r="A19" s="331">
        <v>39</v>
      </c>
      <c r="B19" s="221">
        <v>40.266300000000001</v>
      </c>
      <c r="C19" s="221">
        <v>-123.226</v>
      </c>
      <c r="D19" s="220">
        <v>4660770</v>
      </c>
      <c r="E19" s="220">
        <v>4601740</v>
      </c>
    </row>
    <row r="20" spans="1:5" x14ac:dyDescent="0.45">
      <c r="A20" s="331">
        <v>40</v>
      </c>
      <c r="B20" s="221">
        <v>38.021299999999997</v>
      </c>
      <c r="C20" s="221">
        <v>-119.56100000000001</v>
      </c>
      <c r="D20" s="220">
        <v>3788480</v>
      </c>
      <c r="E20" s="220">
        <v>5604910</v>
      </c>
    </row>
    <row r="21" spans="1:5" x14ac:dyDescent="0.45">
      <c r="A21" s="331">
        <v>44</v>
      </c>
      <c r="B21" s="221">
        <v>38.476199999999999</v>
      </c>
      <c r="C21" s="221">
        <v>-119.753</v>
      </c>
      <c r="D21" s="220">
        <v>3956470</v>
      </c>
      <c r="E21" s="220">
        <v>5554980</v>
      </c>
    </row>
    <row r="22" spans="1:5" x14ac:dyDescent="0.45">
      <c r="A22" s="331">
        <v>47</v>
      </c>
      <c r="B22" s="221">
        <v>39.709400000000002</v>
      </c>
      <c r="C22" s="221">
        <v>-122.80800000000001</v>
      </c>
      <c r="D22" s="220">
        <v>4449380</v>
      </c>
      <c r="E22" s="220">
        <v>4706140</v>
      </c>
    </row>
    <row r="23" spans="1:5" x14ac:dyDescent="0.45">
      <c r="A23" s="331">
        <v>48</v>
      </c>
      <c r="B23" s="221">
        <v>39.405799999999999</v>
      </c>
      <c r="C23" s="221">
        <v>-122.843</v>
      </c>
      <c r="D23" s="220">
        <v>4338980</v>
      </c>
      <c r="E23" s="220">
        <v>4689160</v>
      </c>
    </row>
    <row r="24" spans="1:5" x14ac:dyDescent="0.45">
      <c r="A24" s="331">
        <v>49</v>
      </c>
      <c r="B24" s="221">
        <v>41.557200000000002</v>
      </c>
      <c r="C24" s="221">
        <v>-123.76900000000001</v>
      </c>
      <c r="D24" s="220">
        <v>5144830</v>
      </c>
      <c r="E24" s="220">
        <v>4483520</v>
      </c>
    </row>
    <row r="25" spans="1:5" x14ac:dyDescent="0.45">
      <c r="A25" s="331">
        <v>50</v>
      </c>
      <c r="B25" s="221">
        <v>41.085299999999997</v>
      </c>
      <c r="C25" s="221">
        <v>-123.501</v>
      </c>
      <c r="D25" s="220">
        <v>4966310</v>
      </c>
      <c r="E25" s="220">
        <v>4545540</v>
      </c>
    </row>
    <row r="26" spans="1:5" x14ac:dyDescent="0.45">
      <c r="A26" s="331">
        <v>51</v>
      </c>
      <c r="B26" s="221">
        <v>38.935499999999998</v>
      </c>
      <c r="C26" s="221">
        <v>-120.319</v>
      </c>
      <c r="D26" s="220">
        <v>4130260</v>
      </c>
      <c r="E26" s="220">
        <v>5398730</v>
      </c>
    </row>
    <row r="27" spans="1:5" x14ac:dyDescent="0.45">
      <c r="A27" s="331">
        <v>52</v>
      </c>
      <c r="B27" s="221">
        <v>38.680900000000001</v>
      </c>
      <c r="C27" s="221">
        <v>-120.324</v>
      </c>
      <c r="D27" s="220">
        <v>4037240</v>
      </c>
      <c r="E27" s="220">
        <v>5393930</v>
      </c>
    </row>
    <row r="28" spans="1:5" x14ac:dyDescent="0.45">
      <c r="A28" s="331">
        <v>54</v>
      </c>
      <c r="B28" s="221">
        <v>41.190100000000001</v>
      </c>
      <c r="C28" s="221">
        <v>-123.88800000000001</v>
      </c>
      <c r="D28" s="220">
        <v>5012450</v>
      </c>
      <c r="E28" s="220">
        <v>4440820</v>
      </c>
    </row>
    <row r="29" spans="1:5" x14ac:dyDescent="0.45">
      <c r="A29" s="331">
        <v>55</v>
      </c>
      <c r="B29" s="221">
        <v>41.004100000000001</v>
      </c>
      <c r="C29" s="221">
        <v>-123.291</v>
      </c>
      <c r="D29" s="220">
        <v>4932550</v>
      </c>
      <c r="E29" s="220">
        <v>4601780</v>
      </c>
    </row>
    <row r="30" spans="1:5" x14ac:dyDescent="0.45">
      <c r="A30" s="331">
        <v>57</v>
      </c>
      <c r="B30" s="221">
        <v>33.9955</v>
      </c>
      <c r="C30" s="221">
        <v>-119.944</v>
      </c>
      <c r="D30" s="220">
        <v>2325770</v>
      </c>
      <c r="E30" s="220">
        <v>5442160</v>
      </c>
    </row>
    <row r="31" spans="1:5" x14ac:dyDescent="0.45">
      <c r="A31" s="331">
        <v>58</v>
      </c>
      <c r="B31" s="221">
        <v>37.755000000000003</v>
      </c>
      <c r="C31" s="221">
        <v>-119.441</v>
      </c>
      <c r="D31" s="220">
        <v>3690140</v>
      </c>
      <c r="E31" s="220">
        <v>5636550</v>
      </c>
    </row>
    <row r="32" spans="1:5" x14ac:dyDescent="0.45">
      <c r="A32" s="331">
        <v>61</v>
      </c>
      <c r="B32" s="221">
        <v>33.258099999999999</v>
      </c>
      <c r="C32" s="221">
        <v>-119.485</v>
      </c>
      <c r="D32" s="220">
        <v>2052880</v>
      </c>
      <c r="E32" s="220">
        <v>5572880</v>
      </c>
    </row>
    <row r="33" spans="1:5" x14ac:dyDescent="0.45">
      <c r="A33" s="331">
        <v>65</v>
      </c>
      <c r="B33" s="221">
        <v>39.655900000000003</v>
      </c>
      <c r="C33" s="221">
        <v>-120.833</v>
      </c>
      <c r="D33" s="220">
        <v>4399940</v>
      </c>
      <c r="E33" s="220">
        <v>5263710</v>
      </c>
    </row>
    <row r="34" spans="1:5" x14ac:dyDescent="0.45">
      <c r="A34" s="331">
        <v>90001</v>
      </c>
      <c r="B34" s="221">
        <v>33.9741</v>
      </c>
      <c r="C34" s="221">
        <v>-118.25</v>
      </c>
      <c r="D34" s="220">
        <v>2303890</v>
      </c>
      <c r="E34" s="220">
        <v>5955360</v>
      </c>
    </row>
    <row r="35" spans="1:5" x14ac:dyDescent="0.45">
      <c r="A35" s="331">
        <v>90002</v>
      </c>
      <c r="B35" s="221">
        <v>33.948900000000002</v>
      </c>
      <c r="C35" s="221">
        <v>-118.247</v>
      </c>
      <c r="D35" s="220">
        <v>2294720</v>
      </c>
      <c r="E35" s="220">
        <v>5956010</v>
      </c>
    </row>
    <row r="36" spans="1:5" x14ac:dyDescent="0.45">
      <c r="A36" s="331">
        <v>90003</v>
      </c>
      <c r="B36" s="221">
        <v>33.964100000000002</v>
      </c>
      <c r="C36" s="221">
        <v>-118.274</v>
      </c>
      <c r="D36" s="220">
        <v>2300410</v>
      </c>
      <c r="E36" s="220">
        <v>5947990</v>
      </c>
    </row>
    <row r="37" spans="1:5" x14ac:dyDescent="0.45">
      <c r="A37" s="331">
        <v>90004</v>
      </c>
      <c r="B37" s="221">
        <v>34.0762</v>
      </c>
      <c r="C37" s="221">
        <v>-118.31100000000001</v>
      </c>
      <c r="D37" s="220">
        <v>2341420</v>
      </c>
      <c r="E37" s="220">
        <v>5937440</v>
      </c>
    </row>
    <row r="38" spans="1:5" x14ac:dyDescent="0.45">
      <c r="A38" s="331">
        <v>90005</v>
      </c>
      <c r="B38" s="221">
        <v>34.060099999999998</v>
      </c>
      <c r="C38" s="221">
        <v>-118.31</v>
      </c>
      <c r="D38" s="220">
        <v>2335530</v>
      </c>
      <c r="E38" s="220">
        <v>5937810</v>
      </c>
    </row>
    <row r="39" spans="1:5" x14ac:dyDescent="0.45">
      <c r="A39" s="331">
        <v>90006</v>
      </c>
      <c r="B39" s="221">
        <v>34.048000000000002</v>
      </c>
      <c r="C39" s="221">
        <v>-118.294</v>
      </c>
      <c r="D39" s="220">
        <v>2331050</v>
      </c>
      <c r="E39" s="220">
        <v>5942470</v>
      </c>
    </row>
    <row r="40" spans="1:5" x14ac:dyDescent="0.45">
      <c r="A40" s="331">
        <v>90007</v>
      </c>
      <c r="B40" s="221">
        <v>34.027900000000002</v>
      </c>
      <c r="C40" s="221">
        <v>-118.285</v>
      </c>
      <c r="D40" s="220">
        <v>2323670</v>
      </c>
      <c r="E40" s="220">
        <v>5945070</v>
      </c>
    </row>
    <row r="41" spans="1:5" x14ac:dyDescent="0.45">
      <c r="A41" s="331">
        <v>90008</v>
      </c>
      <c r="B41" s="221">
        <v>34.009099999999997</v>
      </c>
      <c r="C41" s="221">
        <v>-118.348</v>
      </c>
      <c r="D41" s="220">
        <v>2317200</v>
      </c>
      <c r="E41" s="220">
        <v>5925830</v>
      </c>
    </row>
    <row r="42" spans="1:5" x14ac:dyDescent="0.45">
      <c r="A42" s="331">
        <v>90011</v>
      </c>
      <c r="B42" s="221">
        <v>34.0075</v>
      </c>
      <c r="C42" s="221">
        <v>-118.259</v>
      </c>
      <c r="D42" s="220">
        <v>2316090</v>
      </c>
      <c r="E42" s="220">
        <v>5952890</v>
      </c>
    </row>
    <row r="43" spans="1:5" x14ac:dyDescent="0.45">
      <c r="A43" s="331">
        <v>90012</v>
      </c>
      <c r="B43" s="221">
        <v>34.066200000000002</v>
      </c>
      <c r="C43" s="221">
        <v>-118.239</v>
      </c>
      <c r="D43" s="220">
        <v>2337350</v>
      </c>
      <c r="E43" s="220">
        <v>5959370</v>
      </c>
    </row>
    <row r="44" spans="1:5" x14ac:dyDescent="0.45">
      <c r="A44" s="331">
        <v>90013</v>
      </c>
      <c r="B44" s="221">
        <v>34.0443</v>
      </c>
      <c r="C44" s="221">
        <v>-118.241</v>
      </c>
      <c r="D44" s="220">
        <v>2329390</v>
      </c>
      <c r="E44" s="220">
        <v>5958600</v>
      </c>
    </row>
    <row r="45" spans="1:5" x14ac:dyDescent="0.45">
      <c r="A45" s="331">
        <v>90014</v>
      </c>
      <c r="B45" s="221">
        <v>34.043100000000003</v>
      </c>
      <c r="C45" s="221">
        <v>-118.252</v>
      </c>
      <c r="D45" s="220">
        <v>2329030</v>
      </c>
      <c r="E45" s="220">
        <v>5955110</v>
      </c>
    </row>
    <row r="46" spans="1:5" x14ac:dyDescent="0.45">
      <c r="A46" s="331">
        <v>90015</v>
      </c>
      <c r="B46" s="221">
        <v>34.0396</v>
      </c>
      <c r="C46" s="221">
        <v>-118.267</v>
      </c>
      <c r="D46" s="220">
        <v>2327830</v>
      </c>
      <c r="E46" s="220">
        <v>5950710</v>
      </c>
    </row>
    <row r="47" spans="1:5" x14ac:dyDescent="0.45">
      <c r="A47" s="331">
        <v>90016</v>
      </c>
      <c r="B47" s="221">
        <v>34.028399999999998</v>
      </c>
      <c r="C47" s="221">
        <v>-118.354</v>
      </c>
      <c r="D47" s="220">
        <v>2324270</v>
      </c>
      <c r="E47" s="220">
        <v>5924130</v>
      </c>
    </row>
    <row r="48" spans="1:5" x14ac:dyDescent="0.45">
      <c r="A48" s="331">
        <v>90017</v>
      </c>
      <c r="B48" s="221">
        <v>34.053100000000001</v>
      </c>
      <c r="C48" s="221">
        <v>-118.265</v>
      </c>
      <c r="D48" s="220">
        <v>2332720</v>
      </c>
      <c r="E48" s="220">
        <v>5951420</v>
      </c>
    </row>
    <row r="49" spans="1:5" x14ac:dyDescent="0.45">
      <c r="A49" s="331">
        <v>90018</v>
      </c>
      <c r="B49" s="221">
        <v>34.028100000000002</v>
      </c>
      <c r="C49" s="221">
        <v>-118.318</v>
      </c>
      <c r="D49" s="220">
        <v>2323940</v>
      </c>
      <c r="E49" s="220">
        <v>5935200</v>
      </c>
    </row>
    <row r="50" spans="1:5" x14ac:dyDescent="0.45">
      <c r="A50" s="331">
        <v>90019</v>
      </c>
      <c r="B50" s="221">
        <v>34.0486</v>
      </c>
      <c r="C50" s="221">
        <v>-118.339</v>
      </c>
      <c r="D50" s="220">
        <v>2331530</v>
      </c>
      <c r="E50" s="220">
        <v>5928930</v>
      </c>
    </row>
    <row r="51" spans="1:5" x14ac:dyDescent="0.45">
      <c r="A51" s="331">
        <v>90020</v>
      </c>
      <c r="B51" s="221">
        <v>34.066299999999998</v>
      </c>
      <c r="C51" s="221">
        <v>-118.31</v>
      </c>
      <c r="D51" s="220">
        <v>2337810</v>
      </c>
      <c r="E51" s="220">
        <v>5937690</v>
      </c>
    </row>
    <row r="52" spans="1:5" x14ac:dyDescent="0.45">
      <c r="A52" s="331">
        <v>90021</v>
      </c>
      <c r="B52" s="221">
        <v>34.029200000000003</v>
      </c>
      <c r="C52" s="221">
        <v>-118.239</v>
      </c>
      <c r="D52" s="220">
        <v>2323880</v>
      </c>
      <c r="E52" s="220">
        <v>5959090</v>
      </c>
    </row>
    <row r="53" spans="1:5" x14ac:dyDescent="0.45">
      <c r="A53" s="331">
        <v>90022</v>
      </c>
      <c r="B53" s="221">
        <v>34.024299999999997</v>
      </c>
      <c r="C53" s="221">
        <v>-118.15600000000001</v>
      </c>
      <c r="D53" s="220">
        <v>2321640</v>
      </c>
      <c r="E53" s="220">
        <v>5984280</v>
      </c>
    </row>
    <row r="54" spans="1:5" x14ac:dyDescent="0.45">
      <c r="A54" s="331">
        <v>90023</v>
      </c>
      <c r="B54" s="221">
        <v>34.021700000000003</v>
      </c>
      <c r="C54" s="221">
        <v>-118.2</v>
      </c>
      <c r="D54" s="220">
        <v>2320930</v>
      </c>
      <c r="E54" s="220">
        <v>5970660</v>
      </c>
    </row>
    <row r="55" spans="1:5" x14ac:dyDescent="0.45">
      <c r="A55" s="331">
        <v>90024</v>
      </c>
      <c r="B55" s="221">
        <v>34.065300000000001</v>
      </c>
      <c r="C55" s="221">
        <v>-118.435</v>
      </c>
      <c r="D55" s="220">
        <v>2338200</v>
      </c>
      <c r="E55" s="220">
        <v>5899930</v>
      </c>
    </row>
    <row r="56" spans="1:5" x14ac:dyDescent="0.45">
      <c r="A56" s="331">
        <v>90025</v>
      </c>
      <c r="B56" s="221">
        <v>34.045099999999998</v>
      </c>
      <c r="C56" s="221">
        <v>-118.447</v>
      </c>
      <c r="D56" s="220">
        <v>2330930</v>
      </c>
      <c r="E56" s="220">
        <v>5896220</v>
      </c>
    </row>
    <row r="57" spans="1:5" x14ac:dyDescent="0.45">
      <c r="A57" s="331">
        <v>90026</v>
      </c>
      <c r="B57" s="221">
        <v>34.078699999999998</v>
      </c>
      <c r="C57" s="221">
        <v>-118.264</v>
      </c>
      <c r="D57" s="220">
        <v>2342050</v>
      </c>
      <c r="E57" s="220">
        <v>5951880</v>
      </c>
    </row>
    <row r="58" spans="1:5" x14ac:dyDescent="0.45">
      <c r="A58" s="331">
        <v>90027</v>
      </c>
      <c r="B58" s="221">
        <v>34.125100000000003</v>
      </c>
      <c r="C58" s="221">
        <v>-118.291</v>
      </c>
      <c r="D58" s="220">
        <v>2359070</v>
      </c>
      <c r="E58" s="220">
        <v>5944070</v>
      </c>
    </row>
    <row r="59" spans="1:5" x14ac:dyDescent="0.45">
      <c r="A59" s="331">
        <v>90028</v>
      </c>
      <c r="B59" s="221">
        <v>34.099899999999998</v>
      </c>
      <c r="C59" s="221">
        <v>-118.327</v>
      </c>
      <c r="D59" s="220">
        <v>2350120</v>
      </c>
      <c r="E59" s="220">
        <v>5932900</v>
      </c>
    </row>
    <row r="60" spans="1:5" x14ac:dyDescent="0.45">
      <c r="A60" s="331">
        <v>90029</v>
      </c>
      <c r="B60" s="221">
        <v>34.089799999999997</v>
      </c>
      <c r="C60" s="221">
        <v>-118.295</v>
      </c>
      <c r="D60" s="220">
        <v>2346240</v>
      </c>
      <c r="E60" s="220">
        <v>5942620</v>
      </c>
    </row>
    <row r="61" spans="1:5" x14ac:dyDescent="0.45">
      <c r="A61" s="331">
        <v>90031</v>
      </c>
      <c r="B61" s="221">
        <v>34.08</v>
      </c>
      <c r="C61" s="221">
        <v>-118.212</v>
      </c>
      <c r="D61" s="220">
        <v>2342210</v>
      </c>
      <c r="E61" s="220">
        <v>5967560</v>
      </c>
    </row>
    <row r="62" spans="1:5" x14ac:dyDescent="0.45">
      <c r="A62" s="331">
        <v>90032</v>
      </c>
      <c r="B62" s="221">
        <v>34.080599999999997</v>
      </c>
      <c r="C62" s="221">
        <v>-118.179</v>
      </c>
      <c r="D62" s="220">
        <v>2342230</v>
      </c>
      <c r="E62" s="220">
        <v>5977650</v>
      </c>
    </row>
    <row r="63" spans="1:5" x14ac:dyDescent="0.45">
      <c r="A63" s="331">
        <v>90033</v>
      </c>
      <c r="B63" s="221">
        <v>34.050199999999997</v>
      </c>
      <c r="C63" s="221">
        <v>-118.211</v>
      </c>
      <c r="D63" s="220">
        <v>2331370</v>
      </c>
      <c r="E63" s="220">
        <v>5967710</v>
      </c>
    </row>
    <row r="64" spans="1:5" x14ac:dyDescent="0.45">
      <c r="A64" s="331">
        <v>90034</v>
      </c>
      <c r="B64" s="221">
        <v>34.030700000000003</v>
      </c>
      <c r="C64" s="221">
        <v>-118.4</v>
      </c>
      <c r="D64" s="220">
        <v>2325380</v>
      </c>
      <c r="E64" s="220">
        <v>5910400</v>
      </c>
    </row>
    <row r="65" spans="1:5" x14ac:dyDescent="0.45">
      <c r="A65" s="331">
        <v>90035</v>
      </c>
      <c r="B65" s="221">
        <v>34.051900000000003</v>
      </c>
      <c r="C65" s="221">
        <v>-118.384</v>
      </c>
      <c r="D65" s="220">
        <v>2332990</v>
      </c>
      <c r="E65" s="220">
        <v>5915330</v>
      </c>
    </row>
    <row r="66" spans="1:5" x14ac:dyDescent="0.45">
      <c r="A66" s="331">
        <v>90036</v>
      </c>
      <c r="B66" s="221">
        <v>34.070399999999999</v>
      </c>
      <c r="C66" s="221">
        <v>-118.35</v>
      </c>
      <c r="D66" s="220">
        <v>2339520</v>
      </c>
      <c r="E66" s="220">
        <v>5925670</v>
      </c>
    </row>
    <row r="67" spans="1:5" x14ac:dyDescent="0.45">
      <c r="A67" s="331">
        <v>90037</v>
      </c>
      <c r="B67" s="221">
        <v>34.002800000000001</v>
      </c>
      <c r="C67" s="221">
        <v>-118.28700000000001</v>
      </c>
      <c r="D67" s="220">
        <v>2314550</v>
      </c>
      <c r="E67" s="220">
        <v>5944150</v>
      </c>
    </row>
    <row r="68" spans="1:5" x14ac:dyDescent="0.45">
      <c r="A68" s="331">
        <v>90038</v>
      </c>
      <c r="B68" s="221">
        <v>34.088999999999999</v>
      </c>
      <c r="C68" s="221">
        <v>-118.327</v>
      </c>
      <c r="D68" s="220">
        <v>2346140</v>
      </c>
      <c r="E68" s="220">
        <v>5932900</v>
      </c>
    </row>
    <row r="69" spans="1:5" x14ac:dyDescent="0.45">
      <c r="A69" s="331">
        <v>90039</v>
      </c>
      <c r="B69" s="221">
        <v>34.112299999999998</v>
      </c>
      <c r="C69" s="221">
        <v>-118.261</v>
      </c>
      <c r="D69" s="220">
        <v>2354250</v>
      </c>
      <c r="E69" s="220">
        <v>5952880</v>
      </c>
    </row>
    <row r="70" spans="1:5" x14ac:dyDescent="0.45">
      <c r="A70" s="331">
        <v>90040</v>
      </c>
      <c r="B70" s="221">
        <v>33.993499999999997</v>
      </c>
      <c r="C70" s="221">
        <v>-118.149</v>
      </c>
      <c r="D70" s="220">
        <v>2310390</v>
      </c>
      <c r="E70" s="220">
        <v>5986050</v>
      </c>
    </row>
    <row r="71" spans="1:5" x14ac:dyDescent="0.45">
      <c r="A71" s="331">
        <v>90041</v>
      </c>
      <c r="B71" s="221">
        <v>34.137099999999997</v>
      </c>
      <c r="C71" s="221">
        <v>-118.20699999999999</v>
      </c>
      <c r="D71" s="220">
        <v>2362970</v>
      </c>
      <c r="E71" s="220">
        <v>5969360</v>
      </c>
    </row>
    <row r="72" spans="1:5" x14ac:dyDescent="0.45">
      <c r="A72" s="331">
        <v>90042</v>
      </c>
      <c r="B72" s="221">
        <v>34.115099999999998</v>
      </c>
      <c r="C72" s="221">
        <v>-118.19199999999999</v>
      </c>
      <c r="D72" s="220">
        <v>2354880</v>
      </c>
      <c r="E72" s="220">
        <v>5973870</v>
      </c>
    </row>
    <row r="73" spans="1:5" x14ac:dyDescent="0.45">
      <c r="A73" s="331">
        <v>90043</v>
      </c>
      <c r="B73" s="221">
        <v>33.988700000000001</v>
      </c>
      <c r="C73" s="221">
        <v>-118.33499999999999</v>
      </c>
      <c r="D73" s="220">
        <v>2309720</v>
      </c>
      <c r="E73" s="220">
        <v>5929620</v>
      </c>
    </row>
    <row r="74" spans="1:5" x14ac:dyDescent="0.45">
      <c r="A74" s="331">
        <v>90044</v>
      </c>
      <c r="B74" s="221">
        <v>33.953000000000003</v>
      </c>
      <c r="C74" s="221">
        <v>-118.292</v>
      </c>
      <c r="D74" s="220">
        <v>2296470</v>
      </c>
      <c r="E74" s="220">
        <v>5942580</v>
      </c>
    </row>
    <row r="75" spans="1:5" x14ac:dyDescent="0.45">
      <c r="A75" s="331">
        <v>90045</v>
      </c>
      <c r="B75" s="221">
        <v>33.953099999999999</v>
      </c>
      <c r="C75" s="221">
        <v>-118.401</v>
      </c>
      <c r="D75" s="220">
        <v>2297170</v>
      </c>
      <c r="E75" s="220">
        <v>5909320</v>
      </c>
    </row>
    <row r="76" spans="1:5" x14ac:dyDescent="0.45">
      <c r="A76" s="331">
        <v>90046</v>
      </c>
      <c r="B76" s="221">
        <v>34.107199999999999</v>
      </c>
      <c r="C76" s="221">
        <v>-118.36499999999999</v>
      </c>
      <c r="D76" s="220">
        <v>2353020</v>
      </c>
      <c r="E76" s="220">
        <v>5921510</v>
      </c>
    </row>
    <row r="77" spans="1:5" x14ac:dyDescent="0.45">
      <c r="A77" s="331">
        <v>90047</v>
      </c>
      <c r="B77" s="221">
        <v>33.953899999999997</v>
      </c>
      <c r="C77" s="221">
        <v>-118.309</v>
      </c>
      <c r="D77" s="220">
        <v>2296910</v>
      </c>
      <c r="E77" s="220">
        <v>5937350</v>
      </c>
    </row>
    <row r="78" spans="1:5" x14ac:dyDescent="0.45">
      <c r="A78" s="331">
        <v>90048</v>
      </c>
      <c r="B78" s="221">
        <v>34.073099999999997</v>
      </c>
      <c r="C78" s="221">
        <v>-118.373</v>
      </c>
      <c r="D78" s="220">
        <v>2340650</v>
      </c>
      <c r="E78" s="220">
        <v>5918830</v>
      </c>
    </row>
    <row r="79" spans="1:5" x14ac:dyDescent="0.45">
      <c r="A79" s="331">
        <v>90049</v>
      </c>
      <c r="B79" s="221">
        <v>34.0869</v>
      </c>
      <c r="C79" s="221">
        <v>-118.488</v>
      </c>
      <c r="D79" s="220">
        <v>2346420</v>
      </c>
      <c r="E79" s="220">
        <v>5883970</v>
      </c>
    </row>
    <row r="80" spans="1:5" x14ac:dyDescent="0.45">
      <c r="A80" s="331">
        <v>90056</v>
      </c>
      <c r="B80" s="221">
        <v>33.993299999999998</v>
      </c>
      <c r="C80" s="221">
        <v>-118.374</v>
      </c>
      <c r="D80" s="220">
        <v>2311620</v>
      </c>
      <c r="E80" s="220">
        <v>5917950</v>
      </c>
    </row>
    <row r="81" spans="1:5" x14ac:dyDescent="0.45">
      <c r="A81" s="331">
        <v>90057</v>
      </c>
      <c r="B81" s="221">
        <v>34.062199999999997</v>
      </c>
      <c r="C81" s="221">
        <v>-118.277</v>
      </c>
      <c r="D81" s="220">
        <v>2336110</v>
      </c>
      <c r="E81" s="220">
        <v>5947680</v>
      </c>
    </row>
    <row r="82" spans="1:5" x14ac:dyDescent="0.45">
      <c r="A82" s="331">
        <v>90058</v>
      </c>
      <c r="B82" s="221">
        <v>34.002400000000002</v>
      </c>
      <c r="C82" s="221">
        <v>-118.215</v>
      </c>
      <c r="D82" s="220">
        <v>2313970</v>
      </c>
      <c r="E82" s="220">
        <v>5966260</v>
      </c>
    </row>
    <row r="83" spans="1:5" x14ac:dyDescent="0.45">
      <c r="A83" s="331">
        <v>90059</v>
      </c>
      <c r="B83" s="221">
        <v>33.9255</v>
      </c>
      <c r="C83" s="221">
        <v>-118.25</v>
      </c>
      <c r="D83" s="220">
        <v>2286200</v>
      </c>
      <c r="E83" s="220">
        <v>5955010</v>
      </c>
    </row>
    <row r="84" spans="1:5" x14ac:dyDescent="0.45">
      <c r="A84" s="331">
        <v>90061</v>
      </c>
      <c r="B84" s="221">
        <v>33.920499999999997</v>
      </c>
      <c r="C84" s="221">
        <v>-118.274</v>
      </c>
      <c r="D84" s="220">
        <v>2284520</v>
      </c>
      <c r="E84" s="220">
        <v>5947650</v>
      </c>
    </row>
    <row r="85" spans="1:5" x14ac:dyDescent="0.45">
      <c r="A85" s="331">
        <v>90062</v>
      </c>
      <c r="B85" s="221">
        <v>34.003399999999999</v>
      </c>
      <c r="C85" s="221">
        <v>-118.309</v>
      </c>
      <c r="D85" s="220">
        <v>2314900</v>
      </c>
      <c r="E85" s="220">
        <v>5937690</v>
      </c>
    </row>
    <row r="86" spans="1:5" x14ac:dyDescent="0.45">
      <c r="A86" s="331">
        <v>90063</v>
      </c>
      <c r="B86" s="221">
        <v>34.0443</v>
      </c>
      <c r="C86" s="221">
        <v>-118.185</v>
      </c>
      <c r="D86" s="220">
        <v>2329070</v>
      </c>
      <c r="E86" s="220">
        <v>5975470</v>
      </c>
    </row>
    <row r="87" spans="1:5" x14ac:dyDescent="0.45">
      <c r="A87" s="331">
        <v>90064</v>
      </c>
      <c r="B87" s="221">
        <v>34.037199999999999</v>
      </c>
      <c r="C87" s="221">
        <v>-118.42400000000001</v>
      </c>
      <c r="D87" s="220">
        <v>2327910</v>
      </c>
      <c r="E87" s="220">
        <v>5902970</v>
      </c>
    </row>
    <row r="88" spans="1:5" x14ac:dyDescent="0.45">
      <c r="A88" s="331">
        <v>90065</v>
      </c>
      <c r="B88" s="221">
        <v>34.109400000000001</v>
      </c>
      <c r="C88" s="221">
        <v>-118.22799999999999</v>
      </c>
      <c r="D88" s="220">
        <v>2353000</v>
      </c>
      <c r="E88" s="220">
        <v>5962930</v>
      </c>
    </row>
    <row r="89" spans="1:5" x14ac:dyDescent="0.45">
      <c r="A89" s="331">
        <v>90066</v>
      </c>
      <c r="B89" s="221">
        <v>34.001899999999999</v>
      </c>
      <c r="C89" s="221">
        <v>-118.431</v>
      </c>
      <c r="D89" s="220">
        <v>2315130</v>
      </c>
      <c r="E89" s="220">
        <v>5900590</v>
      </c>
    </row>
    <row r="90" spans="1:5" x14ac:dyDescent="0.45">
      <c r="A90" s="331">
        <v>90067</v>
      </c>
      <c r="B90" s="221">
        <v>34.057499999999997</v>
      </c>
      <c r="C90" s="221">
        <v>-118.414</v>
      </c>
      <c r="D90" s="220">
        <v>2335250</v>
      </c>
      <c r="E90" s="220">
        <v>5906180</v>
      </c>
    </row>
    <row r="91" spans="1:5" x14ac:dyDescent="0.45">
      <c r="A91" s="331">
        <v>90068</v>
      </c>
      <c r="B91" s="221">
        <v>34.128100000000003</v>
      </c>
      <c r="C91" s="221">
        <v>-118.32899999999999</v>
      </c>
      <c r="D91" s="220">
        <v>2360390</v>
      </c>
      <c r="E91" s="220">
        <v>5932560</v>
      </c>
    </row>
    <row r="92" spans="1:5" x14ac:dyDescent="0.45">
      <c r="A92" s="331">
        <v>90069</v>
      </c>
      <c r="B92" s="221">
        <v>34.094299999999997</v>
      </c>
      <c r="C92" s="221">
        <v>-118.381</v>
      </c>
      <c r="D92" s="220">
        <v>2348430</v>
      </c>
      <c r="E92" s="220">
        <v>5916350</v>
      </c>
    </row>
    <row r="93" spans="1:5" x14ac:dyDescent="0.45">
      <c r="A93" s="331">
        <v>90071</v>
      </c>
      <c r="B93" s="221">
        <v>34.052399999999999</v>
      </c>
      <c r="C93" s="221">
        <v>-118.256</v>
      </c>
      <c r="D93" s="220">
        <v>2332420</v>
      </c>
      <c r="E93" s="220">
        <v>5954190</v>
      </c>
    </row>
    <row r="94" spans="1:5" x14ac:dyDescent="0.45">
      <c r="A94" s="331">
        <v>90073</v>
      </c>
      <c r="B94" s="221">
        <v>34.059199999999997</v>
      </c>
      <c r="C94" s="221">
        <v>-118.45099999999999</v>
      </c>
      <c r="D94" s="220">
        <v>2336080</v>
      </c>
      <c r="E94" s="220">
        <v>5894880</v>
      </c>
    </row>
    <row r="95" spans="1:5" x14ac:dyDescent="0.45">
      <c r="A95" s="331">
        <v>90077</v>
      </c>
      <c r="B95" s="221">
        <v>34.104999999999997</v>
      </c>
      <c r="C95" s="221">
        <v>-118.456</v>
      </c>
      <c r="D95" s="220">
        <v>2352770</v>
      </c>
      <c r="E95" s="220">
        <v>5894020</v>
      </c>
    </row>
    <row r="96" spans="1:5" x14ac:dyDescent="0.45">
      <c r="A96" s="331">
        <v>90089</v>
      </c>
      <c r="B96" s="221">
        <v>34.021500000000003</v>
      </c>
      <c r="C96" s="221">
        <v>-118.288</v>
      </c>
      <c r="D96" s="220">
        <v>2321370</v>
      </c>
      <c r="E96" s="220">
        <v>5944200</v>
      </c>
    </row>
    <row r="97" spans="1:5" x14ac:dyDescent="0.45">
      <c r="A97" s="331">
        <v>90094</v>
      </c>
      <c r="B97" s="221">
        <v>33.975999999999999</v>
      </c>
      <c r="C97" s="221">
        <v>-118.417</v>
      </c>
      <c r="D97" s="220">
        <v>2305580</v>
      </c>
      <c r="E97" s="220">
        <v>5904710</v>
      </c>
    </row>
    <row r="98" spans="1:5" x14ac:dyDescent="0.45">
      <c r="A98" s="331">
        <v>90095</v>
      </c>
      <c r="B98" s="221">
        <v>34.070300000000003</v>
      </c>
      <c r="C98" s="221">
        <v>-118.443</v>
      </c>
      <c r="D98" s="220">
        <v>2340080</v>
      </c>
      <c r="E98" s="220">
        <v>5897620</v>
      </c>
    </row>
    <row r="99" spans="1:5" x14ac:dyDescent="0.45">
      <c r="A99" s="331">
        <v>90201</v>
      </c>
      <c r="B99" s="221">
        <v>33.970599999999997</v>
      </c>
      <c r="C99" s="221">
        <v>-118.17100000000001</v>
      </c>
      <c r="D99" s="220">
        <v>2302180</v>
      </c>
      <c r="E99" s="220">
        <v>5979310</v>
      </c>
    </row>
    <row r="100" spans="1:5" x14ac:dyDescent="0.45">
      <c r="A100" s="331">
        <v>90210</v>
      </c>
      <c r="B100" s="221">
        <v>34.1023</v>
      </c>
      <c r="C100" s="221">
        <v>-118.41500000000001</v>
      </c>
      <c r="D100" s="220">
        <v>2351530</v>
      </c>
      <c r="E100" s="220">
        <v>5906360</v>
      </c>
    </row>
    <row r="101" spans="1:5" x14ac:dyDescent="0.45">
      <c r="A101" s="331">
        <v>90211</v>
      </c>
      <c r="B101" s="221">
        <v>34.064799999999998</v>
      </c>
      <c r="C101" s="221">
        <v>-118.383</v>
      </c>
      <c r="D101" s="220">
        <v>2337710</v>
      </c>
      <c r="E101" s="220">
        <v>5915630</v>
      </c>
    </row>
    <row r="102" spans="1:5" x14ac:dyDescent="0.45">
      <c r="A102" s="331">
        <v>90212</v>
      </c>
      <c r="B102" s="221">
        <v>34.061999999999998</v>
      </c>
      <c r="C102" s="221">
        <v>-118.402</v>
      </c>
      <c r="D102" s="220">
        <v>2336800</v>
      </c>
      <c r="E102" s="220">
        <v>5910000</v>
      </c>
    </row>
    <row r="103" spans="1:5" x14ac:dyDescent="0.45">
      <c r="A103" s="331">
        <v>90220</v>
      </c>
      <c r="B103" s="221">
        <v>33.880600000000001</v>
      </c>
      <c r="C103" s="221">
        <v>-118.236</v>
      </c>
      <c r="D103" s="220">
        <v>2269780</v>
      </c>
      <c r="E103" s="220">
        <v>5958810</v>
      </c>
    </row>
    <row r="104" spans="1:5" x14ac:dyDescent="0.45">
      <c r="A104" s="331">
        <v>90221</v>
      </c>
      <c r="B104" s="221">
        <v>33.886000000000003</v>
      </c>
      <c r="C104" s="221">
        <v>-118.206</v>
      </c>
      <c r="D104" s="220">
        <v>2271590</v>
      </c>
      <c r="E104" s="220">
        <v>5968110</v>
      </c>
    </row>
    <row r="105" spans="1:5" x14ac:dyDescent="0.45">
      <c r="A105" s="331">
        <v>90222</v>
      </c>
      <c r="B105" s="221">
        <v>33.912700000000001</v>
      </c>
      <c r="C105" s="221">
        <v>-118.236</v>
      </c>
      <c r="D105" s="220">
        <v>2281460</v>
      </c>
      <c r="E105" s="220">
        <v>5959230</v>
      </c>
    </row>
    <row r="106" spans="1:5" x14ac:dyDescent="0.45">
      <c r="A106" s="331">
        <v>90230</v>
      </c>
      <c r="B106" s="221">
        <v>33.994999999999997</v>
      </c>
      <c r="C106" s="221">
        <v>-118.399</v>
      </c>
      <c r="D106" s="220">
        <v>2312390</v>
      </c>
      <c r="E106" s="220">
        <v>5910200</v>
      </c>
    </row>
    <row r="107" spans="1:5" x14ac:dyDescent="0.45">
      <c r="A107" s="331">
        <v>90232</v>
      </c>
      <c r="B107" s="221">
        <v>34.018000000000001</v>
      </c>
      <c r="C107" s="221">
        <v>-118.392</v>
      </c>
      <c r="D107" s="220">
        <v>2320710</v>
      </c>
      <c r="E107" s="220">
        <v>5912620</v>
      </c>
    </row>
    <row r="108" spans="1:5" x14ac:dyDescent="0.45">
      <c r="A108" s="331">
        <v>90240</v>
      </c>
      <c r="B108" s="221">
        <v>33.956800000000001</v>
      </c>
      <c r="C108" s="221">
        <v>-118.11799999999999</v>
      </c>
      <c r="D108" s="220">
        <v>2296860</v>
      </c>
      <c r="E108" s="220">
        <v>5995150</v>
      </c>
    </row>
    <row r="109" spans="1:5" x14ac:dyDescent="0.45">
      <c r="A109" s="331">
        <v>90241</v>
      </c>
      <c r="B109" s="221">
        <v>33.940899999999999</v>
      </c>
      <c r="C109" s="221">
        <v>-118.129</v>
      </c>
      <c r="D109" s="220">
        <v>2291140</v>
      </c>
      <c r="E109" s="220">
        <v>5991890</v>
      </c>
    </row>
    <row r="110" spans="1:5" x14ac:dyDescent="0.45">
      <c r="A110" s="331">
        <v>90242</v>
      </c>
      <c r="B110" s="221">
        <v>33.9223</v>
      </c>
      <c r="C110" s="221">
        <v>-118.14100000000001</v>
      </c>
      <c r="D110" s="220">
        <v>2284440</v>
      </c>
      <c r="E110" s="220">
        <v>5987910</v>
      </c>
    </row>
    <row r="111" spans="1:5" x14ac:dyDescent="0.45">
      <c r="A111" s="331">
        <v>90245</v>
      </c>
      <c r="B111" s="221">
        <v>33.917099999999998</v>
      </c>
      <c r="C111" s="221">
        <v>-118.402</v>
      </c>
      <c r="D111" s="220">
        <v>2284070</v>
      </c>
      <c r="E111" s="220">
        <v>5908900</v>
      </c>
    </row>
    <row r="112" spans="1:5" x14ac:dyDescent="0.45">
      <c r="A112" s="331">
        <v>90247</v>
      </c>
      <c r="B112" s="221">
        <v>33.891199999999998</v>
      </c>
      <c r="C112" s="221">
        <v>-118.298</v>
      </c>
      <c r="D112" s="220">
        <v>2274020</v>
      </c>
      <c r="E112" s="220">
        <v>5940280</v>
      </c>
    </row>
    <row r="113" spans="1:5" x14ac:dyDescent="0.45">
      <c r="A113" s="331">
        <v>90248</v>
      </c>
      <c r="B113" s="221">
        <v>33.878</v>
      </c>
      <c r="C113" s="221">
        <v>-118.28400000000001</v>
      </c>
      <c r="D113" s="220">
        <v>2269120</v>
      </c>
      <c r="E113" s="220">
        <v>5944240</v>
      </c>
    </row>
    <row r="114" spans="1:5" x14ac:dyDescent="0.45">
      <c r="A114" s="331">
        <v>90249</v>
      </c>
      <c r="B114" s="221">
        <v>33.901499999999999</v>
      </c>
      <c r="C114" s="221">
        <v>-118.31699999999999</v>
      </c>
      <c r="D114" s="220">
        <v>2277870</v>
      </c>
      <c r="E114" s="220">
        <v>5934410</v>
      </c>
    </row>
    <row r="115" spans="1:5" x14ac:dyDescent="0.45">
      <c r="A115" s="331">
        <v>90250</v>
      </c>
      <c r="B115" s="221">
        <v>33.914400000000001</v>
      </c>
      <c r="C115" s="221">
        <v>-118.349</v>
      </c>
      <c r="D115" s="220">
        <v>2282770</v>
      </c>
      <c r="E115" s="220">
        <v>5924880</v>
      </c>
    </row>
    <row r="116" spans="1:5" x14ac:dyDescent="0.45">
      <c r="A116" s="331">
        <v>90254</v>
      </c>
      <c r="B116" s="221">
        <v>33.865299999999998</v>
      </c>
      <c r="C116" s="221">
        <v>-118.39700000000001</v>
      </c>
      <c r="D116" s="220">
        <v>2265180</v>
      </c>
      <c r="E116" s="220">
        <v>5910050</v>
      </c>
    </row>
    <row r="117" spans="1:5" x14ac:dyDescent="0.45">
      <c r="A117" s="331">
        <v>90255</v>
      </c>
      <c r="B117" s="221">
        <v>33.976999999999997</v>
      </c>
      <c r="C117" s="221">
        <v>-118.217</v>
      </c>
      <c r="D117" s="220">
        <v>2304770</v>
      </c>
      <c r="E117" s="220">
        <v>5965320</v>
      </c>
    </row>
    <row r="118" spans="1:5" x14ac:dyDescent="0.45">
      <c r="A118" s="331">
        <v>90260</v>
      </c>
      <c r="B118" s="221">
        <v>33.888599999999997</v>
      </c>
      <c r="C118" s="221">
        <v>-118.352</v>
      </c>
      <c r="D118" s="220">
        <v>2273400</v>
      </c>
      <c r="E118" s="220">
        <v>5923790</v>
      </c>
    </row>
    <row r="119" spans="1:5" x14ac:dyDescent="0.45">
      <c r="A119" s="331">
        <v>90262</v>
      </c>
      <c r="B119" s="221">
        <v>33.9236</v>
      </c>
      <c r="C119" s="221">
        <v>-118.20099999999999</v>
      </c>
      <c r="D119" s="220">
        <v>2285250</v>
      </c>
      <c r="E119" s="220">
        <v>5969870</v>
      </c>
    </row>
    <row r="120" spans="1:5" x14ac:dyDescent="0.45">
      <c r="A120" s="331">
        <v>90263</v>
      </c>
      <c r="B120" s="221">
        <v>34.039299999999997</v>
      </c>
      <c r="C120" s="221">
        <v>-118.708</v>
      </c>
      <c r="D120" s="220">
        <v>2330570</v>
      </c>
      <c r="E120" s="220">
        <v>5816980</v>
      </c>
    </row>
    <row r="121" spans="1:5" x14ac:dyDescent="0.45">
      <c r="A121" s="331">
        <v>90265</v>
      </c>
      <c r="B121" s="221">
        <v>34.065600000000003</v>
      </c>
      <c r="C121" s="221">
        <v>-118.816</v>
      </c>
      <c r="D121" s="220">
        <v>2340940</v>
      </c>
      <c r="E121" s="220">
        <v>5784610</v>
      </c>
    </row>
    <row r="122" spans="1:5" x14ac:dyDescent="0.45">
      <c r="A122" s="331">
        <v>90266</v>
      </c>
      <c r="B122" s="221">
        <v>33.889600000000002</v>
      </c>
      <c r="C122" s="221">
        <v>-118.398</v>
      </c>
      <c r="D122" s="220">
        <v>2274030</v>
      </c>
      <c r="E122" s="220">
        <v>5909950</v>
      </c>
    </row>
    <row r="123" spans="1:5" x14ac:dyDescent="0.45">
      <c r="A123" s="331">
        <v>90270</v>
      </c>
      <c r="B123" s="221">
        <v>33.988700000000001</v>
      </c>
      <c r="C123" s="221">
        <v>-118.188</v>
      </c>
      <c r="D123" s="220">
        <v>2308830</v>
      </c>
      <c r="E123" s="220">
        <v>5974320</v>
      </c>
    </row>
    <row r="124" spans="1:5" x14ac:dyDescent="0.45">
      <c r="A124" s="331">
        <v>90272</v>
      </c>
      <c r="B124" s="221">
        <v>34.079799999999999</v>
      </c>
      <c r="C124" s="221">
        <v>-118.544</v>
      </c>
      <c r="D124" s="220">
        <v>2344190</v>
      </c>
      <c r="E124" s="220">
        <v>5866920</v>
      </c>
    </row>
    <row r="125" spans="1:5" x14ac:dyDescent="0.45">
      <c r="A125" s="331">
        <v>90274</v>
      </c>
      <c r="B125" s="221">
        <v>33.777000000000001</v>
      </c>
      <c r="C125" s="221">
        <v>-118.369</v>
      </c>
      <c r="D125" s="220">
        <v>2232900</v>
      </c>
      <c r="E125" s="220">
        <v>5917770</v>
      </c>
    </row>
    <row r="126" spans="1:5" x14ac:dyDescent="0.45">
      <c r="A126" s="331">
        <v>90275</v>
      </c>
      <c r="B126" s="221">
        <v>33.755299999999998</v>
      </c>
      <c r="C126" s="221">
        <v>-118.363</v>
      </c>
      <c r="D126" s="220">
        <v>2224970</v>
      </c>
      <c r="E126" s="220">
        <v>5919420</v>
      </c>
    </row>
    <row r="127" spans="1:5" x14ac:dyDescent="0.45">
      <c r="A127" s="331">
        <v>90277</v>
      </c>
      <c r="B127" s="221">
        <v>33.830599999999997</v>
      </c>
      <c r="C127" s="221">
        <v>-118.384</v>
      </c>
      <c r="D127" s="220">
        <v>2252480</v>
      </c>
      <c r="E127" s="220">
        <v>5913640</v>
      </c>
    </row>
    <row r="128" spans="1:5" x14ac:dyDescent="0.45">
      <c r="A128" s="331">
        <v>90278</v>
      </c>
      <c r="B128" s="221">
        <v>33.873399999999997</v>
      </c>
      <c r="C128" s="221">
        <v>-118.37</v>
      </c>
      <c r="D128" s="220">
        <v>2267960</v>
      </c>
      <c r="E128" s="220">
        <v>5918100</v>
      </c>
    </row>
    <row r="129" spans="1:5" x14ac:dyDescent="0.45">
      <c r="A129" s="331">
        <v>90280</v>
      </c>
      <c r="B129" s="221">
        <v>33.944400000000002</v>
      </c>
      <c r="C129" s="221">
        <v>-118.19199999999999</v>
      </c>
      <c r="D129" s="220">
        <v>2292760</v>
      </c>
      <c r="E129" s="220">
        <v>5972680</v>
      </c>
    </row>
    <row r="130" spans="1:5" x14ac:dyDescent="0.45">
      <c r="A130" s="331">
        <v>90290</v>
      </c>
      <c r="B130" s="221">
        <v>34.1021</v>
      </c>
      <c r="C130" s="221">
        <v>-118.61199999999999</v>
      </c>
      <c r="D130" s="220">
        <v>2352770</v>
      </c>
      <c r="E130" s="220">
        <v>5846720</v>
      </c>
    </row>
    <row r="131" spans="1:5" x14ac:dyDescent="0.45">
      <c r="A131" s="331">
        <v>90291</v>
      </c>
      <c r="B131" s="221">
        <v>33.994199999999999</v>
      </c>
      <c r="C131" s="221">
        <v>-118.46299999999999</v>
      </c>
      <c r="D131" s="220">
        <v>2312510</v>
      </c>
      <c r="E131" s="220">
        <v>5890810</v>
      </c>
    </row>
    <row r="132" spans="1:5" x14ac:dyDescent="0.45">
      <c r="A132" s="331">
        <v>90293</v>
      </c>
      <c r="B132" s="221">
        <v>33.951500000000003</v>
      </c>
      <c r="C132" s="221">
        <v>-118.43899999999999</v>
      </c>
      <c r="D132" s="220">
        <v>2296840</v>
      </c>
      <c r="E132" s="220">
        <v>5898000</v>
      </c>
    </row>
    <row r="133" spans="1:5" x14ac:dyDescent="0.45">
      <c r="A133" s="331">
        <v>90301</v>
      </c>
      <c r="B133" s="221">
        <v>33.956499999999998</v>
      </c>
      <c r="C133" s="221">
        <v>-118.35899999999999</v>
      </c>
      <c r="D133" s="220">
        <v>2298120</v>
      </c>
      <c r="E133" s="220">
        <v>5922250</v>
      </c>
    </row>
    <row r="134" spans="1:5" x14ac:dyDescent="0.45">
      <c r="A134" s="331">
        <v>90302</v>
      </c>
      <c r="B134" s="221">
        <v>33.974800000000002</v>
      </c>
      <c r="C134" s="221">
        <v>-118.35599999999999</v>
      </c>
      <c r="D134" s="220">
        <v>2304790</v>
      </c>
      <c r="E134" s="220">
        <v>5923290</v>
      </c>
    </row>
    <row r="135" spans="1:5" x14ac:dyDescent="0.45">
      <c r="A135" s="331">
        <v>90303</v>
      </c>
      <c r="B135" s="221">
        <v>33.936300000000003</v>
      </c>
      <c r="C135" s="221">
        <v>-118.331</v>
      </c>
      <c r="D135" s="220">
        <v>2290630</v>
      </c>
      <c r="E135" s="220">
        <v>5930470</v>
      </c>
    </row>
    <row r="136" spans="1:5" x14ac:dyDescent="0.45">
      <c r="A136" s="331">
        <v>90304</v>
      </c>
      <c r="B136" s="221">
        <v>33.937100000000001</v>
      </c>
      <c r="C136" s="221">
        <v>-118.35899999999999</v>
      </c>
      <c r="D136" s="220">
        <v>2291070</v>
      </c>
      <c r="E136" s="220">
        <v>5922120</v>
      </c>
    </row>
    <row r="137" spans="1:5" x14ac:dyDescent="0.45">
      <c r="A137" s="331">
        <v>90305</v>
      </c>
      <c r="B137" s="221">
        <v>33.958300000000001</v>
      </c>
      <c r="C137" s="221">
        <v>-118.331</v>
      </c>
      <c r="D137" s="220">
        <v>2298640</v>
      </c>
      <c r="E137" s="220">
        <v>5930600</v>
      </c>
    </row>
    <row r="138" spans="1:5" x14ac:dyDescent="0.45">
      <c r="A138" s="331">
        <v>90401</v>
      </c>
      <c r="B138" s="221">
        <v>34.015000000000001</v>
      </c>
      <c r="C138" s="221">
        <v>-118.49299999999999</v>
      </c>
      <c r="D138" s="220">
        <v>2320260</v>
      </c>
      <c r="E138" s="220">
        <v>5881960</v>
      </c>
    </row>
    <row r="139" spans="1:5" x14ac:dyDescent="0.45">
      <c r="A139" s="331">
        <v>90402</v>
      </c>
      <c r="B139" s="221">
        <v>34.034999999999997</v>
      </c>
      <c r="C139" s="221">
        <v>-118.503</v>
      </c>
      <c r="D139" s="220">
        <v>2327640</v>
      </c>
      <c r="E139" s="220">
        <v>5878980</v>
      </c>
    </row>
    <row r="140" spans="1:5" x14ac:dyDescent="0.45">
      <c r="A140" s="331">
        <v>90403</v>
      </c>
      <c r="B140" s="221">
        <v>34.0306</v>
      </c>
      <c r="C140" s="221">
        <v>-118.491</v>
      </c>
      <c r="D140" s="220">
        <v>2325950</v>
      </c>
      <c r="E140" s="220">
        <v>5882820</v>
      </c>
    </row>
    <row r="141" spans="1:5" x14ac:dyDescent="0.45">
      <c r="A141" s="331">
        <v>90404</v>
      </c>
      <c r="B141" s="221">
        <v>34.026699999999998</v>
      </c>
      <c r="C141" s="221">
        <v>-118.474</v>
      </c>
      <c r="D141" s="220">
        <v>2324420</v>
      </c>
      <c r="E141" s="220">
        <v>5887910</v>
      </c>
    </row>
    <row r="142" spans="1:5" x14ac:dyDescent="0.45">
      <c r="A142" s="331">
        <v>90405</v>
      </c>
      <c r="B142" s="221">
        <v>34.011699999999998</v>
      </c>
      <c r="C142" s="221">
        <v>-118.46899999999999</v>
      </c>
      <c r="D142" s="220">
        <v>2318900</v>
      </c>
      <c r="E142" s="220">
        <v>5889360</v>
      </c>
    </row>
    <row r="143" spans="1:5" x14ac:dyDescent="0.45">
      <c r="A143" s="331">
        <v>90501</v>
      </c>
      <c r="B143" s="221">
        <v>33.833599999999997</v>
      </c>
      <c r="C143" s="221">
        <v>-118.31399999999999</v>
      </c>
      <c r="D143" s="220">
        <v>2253170</v>
      </c>
      <c r="E143" s="220">
        <v>5934820</v>
      </c>
    </row>
    <row r="144" spans="1:5" x14ac:dyDescent="0.45">
      <c r="A144" s="331">
        <v>90502</v>
      </c>
      <c r="B144" s="221">
        <v>33.8352</v>
      </c>
      <c r="C144" s="221">
        <v>-118.29300000000001</v>
      </c>
      <c r="D144" s="220">
        <v>2253590</v>
      </c>
      <c r="E144" s="220">
        <v>5941290</v>
      </c>
    </row>
    <row r="145" spans="1:5" x14ac:dyDescent="0.45">
      <c r="A145" s="331">
        <v>90503</v>
      </c>
      <c r="B145" s="221">
        <v>33.841999999999999</v>
      </c>
      <c r="C145" s="221">
        <v>-118.352</v>
      </c>
      <c r="D145" s="220">
        <v>2256450</v>
      </c>
      <c r="E145" s="220">
        <v>5923540</v>
      </c>
    </row>
    <row r="146" spans="1:5" x14ac:dyDescent="0.45">
      <c r="A146" s="331">
        <v>90504</v>
      </c>
      <c r="B146" s="221">
        <v>33.869500000000002</v>
      </c>
      <c r="C146" s="221">
        <v>-118.33</v>
      </c>
      <c r="D146" s="220">
        <v>2266320</v>
      </c>
      <c r="E146" s="220">
        <v>5930310</v>
      </c>
    </row>
    <row r="147" spans="1:5" x14ac:dyDescent="0.45">
      <c r="A147" s="331">
        <v>90505</v>
      </c>
      <c r="B147" s="221">
        <v>33.808700000000002</v>
      </c>
      <c r="C147" s="221">
        <v>-118.348</v>
      </c>
      <c r="D147" s="220">
        <v>2244320</v>
      </c>
      <c r="E147" s="220">
        <v>5924300</v>
      </c>
    </row>
    <row r="148" spans="1:5" x14ac:dyDescent="0.45">
      <c r="A148" s="331">
        <v>90506</v>
      </c>
      <c r="B148" s="221">
        <v>33.8842</v>
      </c>
      <c r="C148" s="221">
        <v>-118.33199999999999</v>
      </c>
      <c r="D148" s="220">
        <v>2271660</v>
      </c>
      <c r="E148" s="220">
        <v>5929770</v>
      </c>
    </row>
    <row r="149" spans="1:5" x14ac:dyDescent="0.45">
      <c r="A149" s="331">
        <v>90601</v>
      </c>
      <c r="B149" s="221">
        <v>34.002499999999998</v>
      </c>
      <c r="C149" s="221">
        <v>-118.03100000000001</v>
      </c>
      <c r="D149" s="220">
        <v>2313020</v>
      </c>
      <c r="E149" s="220">
        <v>6021790</v>
      </c>
    </row>
    <row r="150" spans="1:5" x14ac:dyDescent="0.45">
      <c r="A150" s="331">
        <v>90602</v>
      </c>
      <c r="B150" s="221">
        <v>33.969900000000003</v>
      </c>
      <c r="C150" s="221">
        <v>-118.03100000000001</v>
      </c>
      <c r="D150" s="220">
        <v>2301170</v>
      </c>
      <c r="E150" s="220">
        <v>6021690</v>
      </c>
    </row>
    <row r="151" spans="1:5" x14ac:dyDescent="0.45">
      <c r="A151" s="331">
        <v>90603</v>
      </c>
      <c r="B151" s="221">
        <v>33.945599999999999</v>
      </c>
      <c r="C151" s="221">
        <v>-117.992</v>
      </c>
      <c r="D151" s="220">
        <v>2292140</v>
      </c>
      <c r="E151" s="220">
        <v>6033420</v>
      </c>
    </row>
    <row r="152" spans="1:5" x14ac:dyDescent="0.45">
      <c r="A152" s="331">
        <v>90604</v>
      </c>
      <c r="B152" s="221">
        <v>33.930199999999999</v>
      </c>
      <c r="C152" s="221">
        <v>-118.01300000000001</v>
      </c>
      <c r="D152" s="220">
        <v>2286610</v>
      </c>
      <c r="E152" s="220">
        <v>6026950</v>
      </c>
    </row>
    <row r="153" spans="1:5" x14ac:dyDescent="0.45">
      <c r="A153" s="331">
        <v>90605</v>
      </c>
      <c r="B153" s="221">
        <v>33.949300000000001</v>
      </c>
      <c r="C153" s="221">
        <v>-118.023</v>
      </c>
      <c r="D153" s="220">
        <v>2293630</v>
      </c>
      <c r="E153" s="220">
        <v>6023820</v>
      </c>
    </row>
    <row r="154" spans="1:5" x14ac:dyDescent="0.45">
      <c r="A154" s="331">
        <v>90606</v>
      </c>
      <c r="B154" s="221">
        <v>33.976799999999997</v>
      </c>
      <c r="C154" s="221">
        <v>-118.066</v>
      </c>
      <c r="D154" s="220">
        <v>2303870</v>
      </c>
      <c r="E154" s="220">
        <v>6011170</v>
      </c>
    </row>
    <row r="155" spans="1:5" x14ac:dyDescent="0.45">
      <c r="A155" s="331">
        <v>90620</v>
      </c>
      <c r="B155" s="221">
        <v>33.846299999999999</v>
      </c>
      <c r="C155" s="221">
        <v>-118.011</v>
      </c>
      <c r="D155" s="220">
        <v>2256100</v>
      </c>
      <c r="E155" s="220">
        <v>6026840</v>
      </c>
    </row>
    <row r="156" spans="1:5" x14ac:dyDescent="0.45">
      <c r="A156" s="331">
        <v>90621</v>
      </c>
      <c r="B156" s="221">
        <v>33.875</v>
      </c>
      <c r="C156" s="221">
        <v>-117.99299999999999</v>
      </c>
      <c r="D156" s="220">
        <v>2266440</v>
      </c>
      <c r="E156" s="220">
        <v>6032550</v>
      </c>
    </row>
    <row r="157" spans="1:5" x14ac:dyDescent="0.45">
      <c r="A157" s="331">
        <v>90623</v>
      </c>
      <c r="B157" s="221">
        <v>33.850499999999997</v>
      </c>
      <c r="C157" s="221">
        <v>-118.041</v>
      </c>
      <c r="D157" s="220">
        <v>2257760</v>
      </c>
      <c r="E157" s="220">
        <v>6017890</v>
      </c>
    </row>
    <row r="158" spans="1:5" x14ac:dyDescent="0.45">
      <c r="A158" s="331">
        <v>90630</v>
      </c>
      <c r="B158" s="221">
        <v>33.818100000000001</v>
      </c>
      <c r="C158" s="221">
        <v>-118.038</v>
      </c>
      <c r="D158" s="220">
        <v>2245960</v>
      </c>
      <c r="E158" s="220">
        <v>6018560</v>
      </c>
    </row>
    <row r="159" spans="1:5" x14ac:dyDescent="0.45">
      <c r="A159" s="331">
        <v>90631</v>
      </c>
      <c r="B159" s="221">
        <v>33.941800000000001</v>
      </c>
      <c r="C159" s="221">
        <v>-117.95099999999999</v>
      </c>
      <c r="D159" s="220">
        <v>2290540</v>
      </c>
      <c r="E159" s="220">
        <v>6045620</v>
      </c>
    </row>
    <row r="160" spans="1:5" x14ac:dyDescent="0.45">
      <c r="A160" s="331">
        <v>90638</v>
      </c>
      <c r="B160" s="221">
        <v>33.9026</v>
      </c>
      <c r="C160" s="221">
        <v>-118.009</v>
      </c>
      <c r="D160" s="220">
        <v>2276550</v>
      </c>
      <c r="E160" s="220">
        <v>6027940</v>
      </c>
    </row>
    <row r="161" spans="1:5" x14ac:dyDescent="0.45">
      <c r="A161" s="331">
        <v>90639</v>
      </c>
      <c r="B161" s="221">
        <v>33.905900000000003</v>
      </c>
      <c r="C161" s="221">
        <v>-118.015</v>
      </c>
      <c r="D161" s="220">
        <v>2277770</v>
      </c>
      <c r="E161" s="220">
        <v>6026190</v>
      </c>
    </row>
    <row r="162" spans="1:5" x14ac:dyDescent="0.45">
      <c r="A162" s="331">
        <v>90640</v>
      </c>
      <c r="B162" s="221">
        <v>34.014600000000002</v>
      </c>
      <c r="C162" s="221">
        <v>-118.111</v>
      </c>
      <c r="D162" s="220">
        <v>2317860</v>
      </c>
      <c r="E162" s="220">
        <v>5997710</v>
      </c>
    </row>
    <row r="163" spans="1:5" x14ac:dyDescent="0.45">
      <c r="A163" s="331">
        <v>90650</v>
      </c>
      <c r="B163" s="221">
        <v>33.906999999999996</v>
      </c>
      <c r="C163" s="221">
        <v>-118.083</v>
      </c>
      <c r="D163" s="220">
        <v>2278540</v>
      </c>
      <c r="E163" s="220">
        <v>6005530</v>
      </c>
    </row>
    <row r="164" spans="1:5" x14ac:dyDescent="0.45">
      <c r="A164" s="331">
        <v>90660</v>
      </c>
      <c r="B164" s="221">
        <v>33.988799999999998</v>
      </c>
      <c r="C164" s="221">
        <v>-118.09</v>
      </c>
      <c r="D164" s="220">
        <v>2308350</v>
      </c>
      <c r="E164" s="220">
        <v>6003790</v>
      </c>
    </row>
    <row r="165" spans="1:5" x14ac:dyDescent="0.45">
      <c r="A165" s="331">
        <v>90670</v>
      </c>
      <c r="B165" s="221">
        <v>33.931600000000003</v>
      </c>
      <c r="C165" s="221">
        <v>-118.062</v>
      </c>
      <c r="D165" s="220">
        <v>2287390</v>
      </c>
      <c r="E165" s="220">
        <v>6012040</v>
      </c>
    </row>
    <row r="166" spans="1:5" x14ac:dyDescent="0.45">
      <c r="A166" s="331">
        <v>90680</v>
      </c>
      <c r="B166" s="221">
        <v>33.801099999999998</v>
      </c>
      <c r="C166" s="221">
        <v>-117.995</v>
      </c>
      <c r="D166" s="220">
        <v>2239560</v>
      </c>
      <c r="E166" s="220">
        <v>6031600</v>
      </c>
    </row>
    <row r="167" spans="1:5" x14ac:dyDescent="0.45">
      <c r="A167" s="331">
        <v>90701</v>
      </c>
      <c r="B167" s="221">
        <v>33.867600000000003</v>
      </c>
      <c r="C167" s="221">
        <v>-118.081</v>
      </c>
      <c r="D167" s="220">
        <v>2264190</v>
      </c>
      <c r="E167" s="220">
        <v>6005970</v>
      </c>
    </row>
    <row r="168" spans="1:5" x14ac:dyDescent="0.45">
      <c r="A168" s="331">
        <v>90703</v>
      </c>
      <c r="B168" s="221">
        <v>33.868000000000002</v>
      </c>
      <c r="C168" s="221">
        <v>-118.069</v>
      </c>
      <c r="D168" s="220">
        <v>2264290</v>
      </c>
      <c r="E168" s="220">
        <v>6009580</v>
      </c>
    </row>
    <row r="169" spans="1:5" x14ac:dyDescent="0.45">
      <c r="A169" s="331">
        <v>90704</v>
      </c>
      <c r="B169" s="221">
        <v>33.174900000000001</v>
      </c>
      <c r="C169" s="221">
        <v>-118.456</v>
      </c>
      <c r="D169" s="220">
        <v>2014160</v>
      </c>
      <c r="E169" s="220">
        <v>5886760</v>
      </c>
    </row>
    <row r="170" spans="1:5" x14ac:dyDescent="0.45">
      <c r="A170" s="331">
        <v>90706</v>
      </c>
      <c r="B170" s="221">
        <v>33.887999999999998</v>
      </c>
      <c r="C170" s="221">
        <v>-118.127</v>
      </c>
      <c r="D170" s="220">
        <v>2271870</v>
      </c>
      <c r="E170" s="220">
        <v>5991960</v>
      </c>
    </row>
    <row r="171" spans="1:5" x14ac:dyDescent="0.45">
      <c r="A171" s="331">
        <v>90710</v>
      </c>
      <c r="B171" s="221">
        <v>33.798099999999998</v>
      </c>
      <c r="C171" s="221">
        <v>-118.29900000000001</v>
      </c>
      <c r="D171" s="220">
        <v>2240160</v>
      </c>
      <c r="E171" s="220">
        <v>5939130</v>
      </c>
    </row>
    <row r="172" spans="1:5" x14ac:dyDescent="0.45">
      <c r="A172" s="331">
        <v>90712</v>
      </c>
      <c r="B172" s="221">
        <v>33.8491</v>
      </c>
      <c r="C172" s="221">
        <v>-118.14700000000001</v>
      </c>
      <c r="D172" s="220">
        <v>2257830</v>
      </c>
      <c r="E172" s="220">
        <v>5985680</v>
      </c>
    </row>
    <row r="173" spans="1:5" x14ac:dyDescent="0.45">
      <c r="A173" s="331">
        <v>90713</v>
      </c>
      <c r="B173" s="221">
        <v>33.847999999999999</v>
      </c>
      <c r="C173" s="221">
        <v>-118.113</v>
      </c>
      <c r="D173" s="220">
        <v>2257230</v>
      </c>
      <c r="E173" s="220">
        <v>5996140</v>
      </c>
    </row>
    <row r="174" spans="1:5" x14ac:dyDescent="0.45">
      <c r="A174" s="331">
        <v>90715</v>
      </c>
      <c r="B174" s="221">
        <v>33.840499999999999</v>
      </c>
      <c r="C174" s="221">
        <v>-118.07899999999999</v>
      </c>
      <c r="D174" s="220">
        <v>2254310</v>
      </c>
      <c r="E174" s="220">
        <v>6006350</v>
      </c>
    </row>
    <row r="175" spans="1:5" x14ac:dyDescent="0.45">
      <c r="A175" s="331">
        <v>90716</v>
      </c>
      <c r="B175" s="221">
        <v>33.8307</v>
      </c>
      <c r="C175" s="221">
        <v>-118.07299999999999</v>
      </c>
      <c r="D175" s="220">
        <v>2250730</v>
      </c>
      <c r="E175" s="220">
        <v>6007940</v>
      </c>
    </row>
    <row r="176" spans="1:5" x14ac:dyDescent="0.45">
      <c r="A176" s="331">
        <v>90717</v>
      </c>
      <c r="B176" s="221">
        <v>33.792999999999999</v>
      </c>
      <c r="C176" s="221">
        <v>-118.318</v>
      </c>
      <c r="D176" s="220">
        <v>2238410</v>
      </c>
      <c r="E176" s="220">
        <v>5933470</v>
      </c>
    </row>
    <row r="177" spans="1:5" x14ac:dyDescent="0.45">
      <c r="A177" s="331">
        <v>90720</v>
      </c>
      <c r="B177" s="221">
        <v>33.7956</v>
      </c>
      <c r="C177" s="221">
        <v>-118.06399999999999</v>
      </c>
      <c r="D177" s="220">
        <v>2237910</v>
      </c>
      <c r="E177" s="220">
        <v>6010640</v>
      </c>
    </row>
    <row r="178" spans="1:5" x14ac:dyDescent="0.45">
      <c r="A178" s="331">
        <v>90723</v>
      </c>
      <c r="B178" s="221">
        <v>33.897599999999997</v>
      </c>
      <c r="C178" s="221">
        <v>-118.16500000000001</v>
      </c>
      <c r="D178" s="220">
        <v>2275580</v>
      </c>
      <c r="E178" s="220">
        <v>5980650</v>
      </c>
    </row>
    <row r="179" spans="1:5" x14ac:dyDescent="0.45">
      <c r="A179" s="331">
        <v>90731</v>
      </c>
      <c r="B179" s="221">
        <v>33.741399999999999</v>
      </c>
      <c r="C179" s="221">
        <v>-118.279</v>
      </c>
      <c r="D179" s="220">
        <v>2219390</v>
      </c>
      <c r="E179" s="220">
        <v>5944910</v>
      </c>
    </row>
    <row r="180" spans="1:5" x14ac:dyDescent="0.45">
      <c r="A180" s="331">
        <v>90732</v>
      </c>
      <c r="B180" s="221">
        <v>33.740900000000003</v>
      </c>
      <c r="C180" s="221">
        <v>-118.31100000000001</v>
      </c>
      <c r="D180" s="220">
        <v>2219430</v>
      </c>
      <c r="E180" s="220">
        <v>5935020</v>
      </c>
    </row>
    <row r="181" spans="1:5" x14ac:dyDescent="0.45">
      <c r="A181" s="331">
        <v>90740</v>
      </c>
      <c r="B181" s="221">
        <v>33.755000000000003</v>
      </c>
      <c r="C181" s="221">
        <v>-118.071</v>
      </c>
      <c r="D181" s="220">
        <v>2223190</v>
      </c>
      <c r="E181" s="220">
        <v>6008120</v>
      </c>
    </row>
    <row r="182" spans="1:5" x14ac:dyDescent="0.45">
      <c r="A182" s="331">
        <v>90742</v>
      </c>
      <c r="B182" s="221">
        <v>33.717799999999997</v>
      </c>
      <c r="C182" s="221">
        <v>-118.072</v>
      </c>
      <c r="D182" s="220">
        <v>2209660</v>
      </c>
      <c r="E182" s="220">
        <v>6007750</v>
      </c>
    </row>
    <row r="183" spans="1:5" x14ac:dyDescent="0.45">
      <c r="A183" s="331">
        <v>90744</v>
      </c>
      <c r="B183" s="221">
        <v>33.782299999999999</v>
      </c>
      <c r="C183" s="221">
        <v>-118.261</v>
      </c>
      <c r="D183" s="220">
        <v>2234190</v>
      </c>
      <c r="E183" s="220">
        <v>5950580</v>
      </c>
    </row>
    <row r="184" spans="1:5" x14ac:dyDescent="0.45">
      <c r="A184" s="331">
        <v>90745</v>
      </c>
      <c r="B184" s="221">
        <v>33.822499999999998</v>
      </c>
      <c r="C184" s="221">
        <v>-118.262</v>
      </c>
      <c r="D184" s="220">
        <v>2248820</v>
      </c>
      <c r="E184" s="220">
        <v>5950580</v>
      </c>
    </row>
    <row r="185" spans="1:5" x14ac:dyDescent="0.45">
      <c r="A185" s="331">
        <v>90746</v>
      </c>
      <c r="B185" s="221">
        <v>33.860799999999998</v>
      </c>
      <c r="C185" s="221">
        <v>-118.258</v>
      </c>
      <c r="D185" s="220">
        <v>2262720</v>
      </c>
      <c r="E185" s="220">
        <v>5951980</v>
      </c>
    </row>
    <row r="186" spans="1:5" x14ac:dyDescent="0.45">
      <c r="A186" s="331">
        <v>90747</v>
      </c>
      <c r="B186" s="221">
        <v>33.8628</v>
      </c>
      <c r="C186" s="221">
        <v>-118.25700000000001</v>
      </c>
      <c r="D186" s="220">
        <v>2263450</v>
      </c>
      <c r="E186" s="220">
        <v>5952450</v>
      </c>
    </row>
    <row r="187" spans="1:5" x14ac:dyDescent="0.45">
      <c r="A187" s="331">
        <v>90755</v>
      </c>
      <c r="B187" s="221">
        <v>33.802900000000001</v>
      </c>
      <c r="C187" s="221">
        <v>-118.16800000000001</v>
      </c>
      <c r="D187" s="220">
        <v>2241150</v>
      </c>
      <c r="E187" s="220">
        <v>5979130</v>
      </c>
    </row>
    <row r="188" spans="1:5" x14ac:dyDescent="0.45">
      <c r="A188" s="331">
        <v>90802</v>
      </c>
      <c r="B188" s="221">
        <v>33.759399999999999</v>
      </c>
      <c r="C188" s="221">
        <v>-118.206</v>
      </c>
      <c r="D188" s="220">
        <v>2225530</v>
      </c>
      <c r="E188" s="220">
        <v>5967250</v>
      </c>
    </row>
    <row r="189" spans="1:5" x14ac:dyDescent="0.45">
      <c r="A189" s="331">
        <v>90803</v>
      </c>
      <c r="B189" s="221">
        <v>33.762</v>
      </c>
      <c r="C189" s="221">
        <v>-118.124</v>
      </c>
      <c r="D189" s="220">
        <v>2226020</v>
      </c>
      <c r="E189" s="220">
        <v>5992170</v>
      </c>
    </row>
    <row r="190" spans="1:5" x14ac:dyDescent="0.45">
      <c r="A190" s="331">
        <v>90804</v>
      </c>
      <c r="B190" s="221">
        <v>33.782800000000002</v>
      </c>
      <c r="C190" s="221">
        <v>-118.15</v>
      </c>
      <c r="D190" s="220">
        <v>2233710</v>
      </c>
      <c r="E190" s="220">
        <v>5984450</v>
      </c>
    </row>
    <row r="191" spans="1:5" x14ac:dyDescent="0.45">
      <c r="A191" s="331">
        <v>90805</v>
      </c>
      <c r="B191" s="221">
        <v>33.864899999999999</v>
      </c>
      <c r="C191" s="221">
        <v>-118.181</v>
      </c>
      <c r="D191" s="220">
        <v>2263750</v>
      </c>
      <c r="E191" s="220">
        <v>5975550</v>
      </c>
    </row>
    <row r="192" spans="1:5" x14ac:dyDescent="0.45">
      <c r="A192" s="331">
        <v>90806</v>
      </c>
      <c r="B192" s="221">
        <v>33.805</v>
      </c>
      <c r="C192" s="221">
        <v>-118.18899999999999</v>
      </c>
      <c r="D192" s="220">
        <v>2242010</v>
      </c>
      <c r="E192" s="220">
        <v>5972610</v>
      </c>
    </row>
    <row r="193" spans="1:5" x14ac:dyDescent="0.45">
      <c r="A193" s="331">
        <v>90807</v>
      </c>
      <c r="B193" s="221">
        <v>33.828800000000001</v>
      </c>
      <c r="C193" s="221">
        <v>-118.178</v>
      </c>
      <c r="D193" s="220">
        <v>2250630</v>
      </c>
      <c r="E193" s="220">
        <v>5976100</v>
      </c>
    </row>
    <row r="194" spans="1:5" x14ac:dyDescent="0.45">
      <c r="A194" s="331">
        <v>90808</v>
      </c>
      <c r="B194" s="221">
        <v>33.823799999999999</v>
      </c>
      <c r="C194" s="221">
        <v>-118.11499999999999</v>
      </c>
      <c r="D194" s="220">
        <v>2248440</v>
      </c>
      <c r="E194" s="220">
        <v>5995230</v>
      </c>
    </row>
    <row r="195" spans="1:5" x14ac:dyDescent="0.45">
      <c r="A195" s="331">
        <v>90810</v>
      </c>
      <c r="B195" s="221">
        <v>33.819299999999998</v>
      </c>
      <c r="C195" s="221">
        <v>-118.221</v>
      </c>
      <c r="D195" s="220">
        <v>2247400</v>
      </c>
      <c r="E195" s="220">
        <v>5962990</v>
      </c>
    </row>
    <row r="196" spans="1:5" x14ac:dyDescent="0.45">
      <c r="A196" s="331">
        <v>90813</v>
      </c>
      <c r="B196" s="221">
        <v>33.780500000000004</v>
      </c>
      <c r="C196" s="221">
        <v>-118.202</v>
      </c>
      <c r="D196" s="220">
        <v>2233190</v>
      </c>
      <c r="E196" s="220">
        <v>5968470</v>
      </c>
    </row>
    <row r="197" spans="1:5" x14ac:dyDescent="0.45">
      <c r="A197" s="331">
        <v>90814</v>
      </c>
      <c r="B197" s="221">
        <v>33.771700000000003</v>
      </c>
      <c r="C197" s="221">
        <v>-118.14400000000001</v>
      </c>
      <c r="D197" s="220">
        <v>2229650</v>
      </c>
      <c r="E197" s="220">
        <v>5986090</v>
      </c>
    </row>
    <row r="198" spans="1:5" x14ac:dyDescent="0.45">
      <c r="A198" s="331">
        <v>90815</v>
      </c>
      <c r="B198" s="221">
        <v>33.796199999999999</v>
      </c>
      <c r="C198" s="221">
        <v>-118.116</v>
      </c>
      <c r="D198" s="220">
        <v>2238420</v>
      </c>
      <c r="E198" s="220">
        <v>5994810</v>
      </c>
    </row>
    <row r="199" spans="1:5" x14ac:dyDescent="0.45">
      <c r="A199" s="331">
        <v>90822</v>
      </c>
      <c r="B199" s="221">
        <v>33.7376</v>
      </c>
      <c r="C199" s="221">
        <v>-118.256</v>
      </c>
      <c r="D199" s="220">
        <v>2217880</v>
      </c>
      <c r="E199" s="220">
        <v>5951850</v>
      </c>
    </row>
    <row r="200" spans="1:5" x14ac:dyDescent="0.45">
      <c r="A200" s="331">
        <v>90840</v>
      </c>
      <c r="B200" s="221">
        <v>33.783999999999999</v>
      </c>
      <c r="C200" s="221">
        <v>-118.11499999999999</v>
      </c>
      <c r="D200" s="220">
        <v>2233950</v>
      </c>
      <c r="E200" s="220">
        <v>5995070</v>
      </c>
    </row>
    <row r="201" spans="1:5" x14ac:dyDescent="0.45">
      <c r="A201" s="331">
        <v>91001</v>
      </c>
      <c r="B201" s="221">
        <v>34.1952</v>
      </c>
      <c r="C201" s="221">
        <v>-118.13800000000001</v>
      </c>
      <c r="D201" s="220">
        <v>2383720</v>
      </c>
      <c r="E201" s="220">
        <v>5990700</v>
      </c>
    </row>
    <row r="202" spans="1:5" x14ac:dyDescent="0.45">
      <c r="A202" s="331">
        <v>91006</v>
      </c>
      <c r="B202" s="221">
        <v>34.134900000000002</v>
      </c>
      <c r="C202" s="221">
        <v>-118.027</v>
      </c>
      <c r="D202" s="220">
        <v>2361190</v>
      </c>
      <c r="E202" s="220">
        <v>6024010</v>
      </c>
    </row>
    <row r="203" spans="1:5" x14ac:dyDescent="0.45">
      <c r="A203" s="331">
        <v>91007</v>
      </c>
      <c r="B203" s="221">
        <v>34.128799999999998</v>
      </c>
      <c r="C203" s="221">
        <v>-118.048</v>
      </c>
      <c r="D203" s="220">
        <v>2359080</v>
      </c>
      <c r="E203" s="220">
        <v>6017550</v>
      </c>
    </row>
    <row r="204" spans="1:5" x14ac:dyDescent="0.45">
      <c r="A204" s="331">
        <v>91008</v>
      </c>
      <c r="B204" s="221">
        <v>34.154200000000003</v>
      </c>
      <c r="C204" s="221">
        <v>-117.967</v>
      </c>
      <c r="D204" s="220">
        <v>2367920</v>
      </c>
      <c r="E204" s="220">
        <v>6042230</v>
      </c>
    </row>
    <row r="205" spans="1:5" x14ac:dyDescent="0.45">
      <c r="A205" s="331">
        <v>91010</v>
      </c>
      <c r="B205" s="221">
        <v>34.144100000000002</v>
      </c>
      <c r="C205" s="221">
        <v>-117.955</v>
      </c>
      <c r="D205" s="220">
        <v>2364170</v>
      </c>
      <c r="E205" s="220">
        <v>6045670</v>
      </c>
    </row>
    <row r="206" spans="1:5" x14ac:dyDescent="0.45">
      <c r="A206" s="331">
        <v>91011</v>
      </c>
      <c r="B206" s="221">
        <v>34.224600000000002</v>
      </c>
      <c r="C206" s="221">
        <v>-118.111</v>
      </c>
      <c r="D206" s="220">
        <v>2394270</v>
      </c>
      <c r="E206" s="220">
        <v>5999140</v>
      </c>
    </row>
    <row r="207" spans="1:5" x14ac:dyDescent="0.45">
      <c r="A207" s="331">
        <v>91016</v>
      </c>
      <c r="B207" s="221">
        <v>34.166499999999999</v>
      </c>
      <c r="C207" s="221">
        <v>-117.983</v>
      </c>
      <c r="D207" s="220">
        <v>2372470</v>
      </c>
      <c r="E207" s="220">
        <v>6037420</v>
      </c>
    </row>
    <row r="208" spans="1:5" x14ac:dyDescent="0.45">
      <c r="A208" s="331">
        <v>91020</v>
      </c>
      <c r="B208" s="221">
        <v>34.211500000000001</v>
      </c>
      <c r="C208" s="221">
        <v>-118.23099999999999</v>
      </c>
      <c r="D208" s="220">
        <v>2390180</v>
      </c>
      <c r="E208" s="220">
        <v>5962770</v>
      </c>
    </row>
    <row r="209" spans="1:5" x14ac:dyDescent="0.45">
      <c r="A209" s="331">
        <v>91024</v>
      </c>
      <c r="B209" s="221">
        <v>34.168999999999997</v>
      </c>
      <c r="C209" s="221">
        <v>-118.05</v>
      </c>
      <c r="D209" s="220">
        <v>2373720</v>
      </c>
      <c r="E209" s="220">
        <v>6017170</v>
      </c>
    </row>
    <row r="210" spans="1:5" x14ac:dyDescent="0.45">
      <c r="A210" s="331">
        <v>91030</v>
      </c>
      <c r="B210" s="221">
        <v>34.110399999999998</v>
      </c>
      <c r="C210" s="221">
        <v>-118.157</v>
      </c>
      <c r="D210" s="220">
        <v>2352980</v>
      </c>
      <c r="E210" s="220">
        <v>5984350</v>
      </c>
    </row>
    <row r="211" spans="1:5" x14ac:dyDescent="0.45">
      <c r="A211" s="331">
        <v>91040</v>
      </c>
      <c r="B211" s="221">
        <v>34.274999999999999</v>
      </c>
      <c r="C211" s="221">
        <v>-118.318</v>
      </c>
      <c r="D211" s="220">
        <v>2413780</v>
      </c>
      <c r="E211" s="220">
        <v>5936960</v>
      </c>
    </row>
    <row r="212" spans="1:5" x14ac:dyDescent="0.45">
      <c r="A212" s="331">
        <v>91042</v>
      </c>
      <c r="B212" s="221">
        <v>34.314700000000002</v>
      </c>
      <c r="C212" s="221">
        <v>-118.208</v>
      </c>
      <c r="D212" s="220">
        <v>2427580</v>
      </c>
      <c r="E212" s="220">
        <v>5970480</v>
      </c>
    </row>
    <row r="213" spans="1:5" x14ac:dyDescent="0.45">
      <c r="A213" s="331">
        <v>91101</v>
      </c>
      <c r="B213" s="221">
        <v>34.146599999999999</v>
      </c>
      <c r="C213" s="221">
        <v>-118.139</v>
      </c>
      <c r="D213" s="220">
        <v>2366040</v>
      </c>
      <c r="E213" s="220">
        <v>5990140</v>
      </c>
    </row>
    <row r="214" spans="1:5" x14ac:dyDescent="0.45">
      <c r="A214" s="331">
        <v>91103</v>
      </c>
      <c r="B214" s="221">
        <v>34.166800000000002</v>
      </c>
      <c r="C214" s="221">
        <v>-118.16500000000001</v>
      </c>
      <c r="D214" s="220">
        <v>2373550</v>
      </c>
      <c r="E214" s="220">
        <v>5982420</v>
      </c>
    </row>
    <row r="215" spans="1:5" x14ac:dyDescent="0.45">
      <c r="A215" s="331">
        <v>91104</v>
      </c>
      <c r="B215" s="221">
        <v>34.167999999999999</v>
      </c>
      <c r="C215" s="221">
        <v>-118.123</v>
      </c>
      <c r="D215" s="220">
        <v>2373750</v>
      </c>
      <c r="E215" s="220">
        <v>5994940</v>
      </c>
    </row>
    <row r="216" spans="1:5" x14ac:dyDescent="0.45">
      <c r="A216" s="331">
        <v>91105</v>
      </c>
      <c r="B216" s="221">
        <v>34.139800000000001</v>
      </c>
      <c r="C216" s="221">
        <v>-118.16800000000001</v>
      </c>
      <c r="D216" s="220">
        <v>2363720</v>
      </c>
      <c r="E216" s="220">
        <v>5981260</v>
      </c>
    </row>
    <row r="217" spans="1:5" x14ac:dyDescent="0.45">
      <c r="A217" s="331">
        <v>91106</v>
      </c>
      <c r="B217" s="221">
        <v>34.139099999999999</v>
      </c>
      <c r="C217" s="221">
        <v>-118.128</v>
      </c>
      <c r="D217" s="220">
        <v>2363230</v>
      </c>
      <c r="E217" s="220">
        <v>5993500</v>
      </c>
    </row>
    <row r="218" spans="1:5" x14ac:dyDescent="0.45">
      <c r="A218" s="331">
        <v>91107</v>
      </c>
      <c r="B218" s="221">
        <v>34.158900000000003</v>
      </c>
      <c r="C218" s="221">
        <v>-118.087</v>
      </c>
      <c r="D218" s="220">
        <v>2370210</v>
      </c>
      <c r="E218" s="220">
        <v>6005840</v>
      </c>
    </row>
    <row r="219" spans="1:5" x14ac:dyDescent="0.45">
      <c r="A219" s="331">
        <v>91108</v>
      </c>
      <c r="B219" s="221">
        <v>34.122399999999999</v>
      </c>
      <c r="C219" s="221">
        <v>-118.114</v>
      </c>
      <c r="D219" s="220">
        <v>2357090</v>
      </c>
      <c r="E219" s="220">
        <v>5997590</v>
      </c>
    </row>
    <row r="220" spans="1:5" x14ac:dyDescent="0.45">
      <c r="A220" s="331">
        <v>91123</v>
      </c>
      <c r="B220" s="221">
        <v>34.142800000000001</v>
      </c>
      <c r="C220" s="221">
        <v>-118.158</v>
      </c>
      <c r="D220" s="220">
        <v>2364750</v>
      </c>
      <c r="E220" s="220">
        <v>5984380</v>
      </c>
    </row>
    <row r="221" spans="1:5" x14ac:dyDescent="0.45">
      <c r="A221" s="331">
        <v>91201</v>
      </c>
      <c r="B221" s="221">
        <v>34.170200000000001</v>
      </c>
      <c r="C221" s="221">
        <v>-118.289</v>
      </c>
      <c r="D221" s="220">
        <v>2375500</v>
      </c>
      <c r="E221" s="220">
        <v>5944860</v>
      </c>
    </row>
    <row r="222" spans="1:5" x14ac:dyDescent="0.45">
      <c r="A222" s="331">
        <v>91202</v>
      </c>
      <c r="B222" s="221">
        <v>34.168199999999999</v>
      </c>
      <c r="C222" s="221">
        <v>-118.26900000000001</v>
      </c>
      <c r="D222" s="220">
        <v>2374620</v>
      </c>
      <c r="E222" s="220">
        <v>5951050</v>
      </c>
    </row>
    <row r="223" spans="1:5" x14ac:dyDescent="0.45">
      <c r="A223" s="331">
        <v>91203</v>
      </c>
      <c r="B223" s="221">
        <v>34.152700000000003</v>
      </c>
      <c r="C223" s="221">
        <v>-118.264</v>
      </c>
      <c r="D223" s="220">
        <v>2368980</v>
      </c>
      <c r="E223" s="220">
        <v>5952320</v>
      </c>
    </row>
    <row r="224" spans="1:5" x14ac:dyDescent="0.45">
      <c r="A224" s="331">
        <v>91204</v>
      </c>
      <c r="B224" s="221">
        <v>34.136200000000002</v>
      </c>
      <c r="C224" s="221">
        <v>-118.261</v>
      </c>
      <c r="D224" s="220">
        <v>2362930</v>
      </c>
      <c r="E224" s="220">
        <v>5953240</v>
      </c>
    </row>
    <row r="225" spans="1:5" x14ac:dyDescent="0.45">
      <c r="A225" s="331">
        <v>91205</v>
      </c>
      <c r="B225" s="221">
        <v>34.136600000000001</v>
      </c>
      <c r="C225" s="221">
        <v>-118.244</v>
      </c>
      <c r="D225" s="220">
        <v>2362990</v>
      </c>
      <c r="E225" s="220">
        <v>5958410</v>
      </c>
    </row>
    <row r="226" spans="1:5" x14ac:dyDescent="0.45">
      <c r="A226" s="331">
        <v>91206</v>
      </c>
      <c r="B226" s="221">
        <v>34.160600000000002</v>
      </c>
      <c r="C226" s="221">
        <v>-118.214</v>
      </c>
      <c r="D226" s="220">
        <v>2371570</v>
      </c>
      <c r="E226" s="220">
        <v>5967360</v>
      </c>
    </row>
    <row r="227" spans="1:5" x14ac:dyDescent="0.45">
      <c r="A227" s="331">
        <v>91207</v>
      </c>
      <c r="B227" s="221">
        <v>34.184600000000003</v>
      </c>
      <c r="C227" s="221">
        <v>-118.259</v>
      </c>
      <c r="D227" s="220">
        <v>2380520</v>
      </c>
      <c r="E227" s="220">
        <v>5954110</v>
      </c>
    </row>
    <row r="228" spans="1:5" x14ac:dyDescent="0.45">
      <c r="A228" s="331">
        <v>91208</v>
      </c>
      <c r="B228" s="221">
        <v>34.196100000000001</v>
      </c>
      <c r="C228" s="221">
        <v>-118.24</v>
      </c>
      <c r="D228" s="220">
        <v>2384600</v>
      </c>
      <c r="E228" s="220">
        <v>5959810</v>
      </c>
    </row>
    <row r="229" spans="1:5" x14ac:dyDescent="0.45">
      <c r="A229" s="331">
        <v>91214</v>
      </c>
      <c r="B229" s="221">
        <v>34.235700000000001</v>
      </c>
      <c r="C229" s="221">
        <v>-118.245</v>
      </c>
      <c r="D229" s="220">
        <v>2399040</v>
      </c>
      <c r="E229" s="220">
        <v>5958530</v>
      </c>
    </row>
    <row r="230" spans="1:5" x14ac:dyDescent="0.45">
      <c r="A230" s="331">
        <v>91301</v>
      </c>
      <c r="B230" s="221">
        <v>34.122399999999999</v>
      </c>
      <c r="C230" s="221">
        <v>-118.76600000000001</v>
      </c>
      <c r="D230" s="220">
        <v>2361220</v>
      </c>
      <c r="E230" s="220">
        <v>5800270</v>
      </c>
    </row>
    <row r="231" spans="1:5" x14ac:dyDescent="0.45">
      <c r="A231" s="331">
        <v>91302</v>
      </c>
      <c r="B231" s="221">
        <v>34.124600000000001</v>
      </c>
      <c r="C231" s="221">
        <v>-118.67400000000001</v>
      </c>
      <c r="D231" s="220">
        <v>2361390</v>
      </c>
      <c r="E231" s="220">
        <v>5828190</v>
      </c>
    </row>
    <row r="232" spans="1:5" x14ac:dyDescent="0.45">
      <c r="A232" s="331">
        <v>91303</v>
      </c>
      <c r="B232" s="221">
        <v>34.197899999999997</v>
      </c>
      <c r="C232" s="221">
        <v>-118.602</v>
      </c>
      <c r="D232" s="220">
        <v>2387550</v>
      </c>
      <c r="E232" s="220">
        <v>5850500</v>
      </c>
    </row>
    <row r="233" spans="1:5" x14ac:dyDescent="0.45">
      <c r="A233" s="331">
        <v>91304</v>
      </c>
      <c r="B233" s="221">
        <v>34.223999999999997</v>
      </c>
      <c r="C233" s="221">
        <v>-118.633</v>
      </c>
      <c r="D233" s="220">
        <v>2397250</v>
      </c>
      <c r="E233" s="220">
        <v>5841230</v>
      </c>
    </row>
    <row r="234" spans="1:5" x14ac:dyDescent="0.45">
      <c r="A234" s="331">
        <v>91306</v>
      </c>
      <c r="B234" s="221">
        <v>34.210099999999997</v>
      </c>
      <c r="C234" s="221">
        <v>-118.57599999999999</v>
      </c>
      <c r="D234" s="220">
        <v>2391820</v>
      </c>
      <c r="E234" s="220">
        <v>5858430</v>
      </c>
    </row>
    <row r="235" spans="1:5" x14ac:dyDescent="0.45">
      <c r="A235" s="331">
        <v>91307</v>
      </c>
      <c r="B235" s="221">
        <v>34.198399999999999</v>
      </c>
      <c r="C235" s="221">
        <v>-118.696</v>
      </c>
      <c r="D235" s="220">
        <v>2388400</v>
      </c>
      <c r="E235" s="220">
        <v>5821940</v>
      </c>
    </row>
    <row r="236" spans="1:5" x14ac:dyDescent="0.45">
      <c r="A236" s="331">
        <v>91311</v>
      </c>
      <c r="B236" s="221">
        <v>34.285699999999999</v>
      </c>
      <c r="C236" s="221">
        <v>-118.605</v>
      </c>
      <c r="D236" s="220">
        <v>2419510</v>
      </c>
      <c r="E236" s="220">
        <v>5850400</v>
      </c>
    </row>
    <row r="237" spans="1:5" x14ac:dyDescent="0.45">
      <c r="A237" s="331">
        <v>91316</v>
      </c>
      <c r="B237" s="221">
        <v>34.165300000000002</v>
      </c>
      <c r="C237" s="221">
        <v>-118.51600000000001</v>
      </c>
      <c r="D237" s="220">
        <v>2375100</v>
      </c>
      <c r="E237" s="220">
        <v>5876180</v>
      </c>
    </row>
    <row r="238" spans="1:5" x14ac:dyDescent="0.45">
      <c r="A238" s="331">
        <v>91320</v>
      </c>
      <c r="B238" s="221">
        <v>34.141500000000001</v>
      </c>
      <c r="C238" s="221">
        <v>-118.979</v>
      </c>
      <c r="D238" s="220">
        <v>2369800</v>
      </c>
      <c r="E238" s="220">
        <v>5735950</v>
      </c>
    </row>
    <row r="239" spans="1:5" x14ac:dyDescent="0.45">
      <c r="A239" s="331">
        <v>91321</v>
      </c>
      <c r="B239" s="221">
        <v>34.362299999999998</v>
      </c>
      <c r="C239" s="221">
        <v>-118.49</v>
      </c>
      <c r="D239" s="220">
        <v>2446620</v>
      </c>
      <c r="E239" s="220">
        <v>5885620</v>
      </c>
    </row>
    <row r="240" spans="1:5" x14ac:dyDescent="0.45">
      <c r="A240" s="331">
        <v>91324</v>
      </c>
      <c r="B240" s="221">
        <v>34.238500000000002</v>
      </c>
      <c r="C240" s="221">
        <v>-118.55</v>
      </c>
      <c r="D240" s="220">
        <v>2401970</v>
      </c>
      <c r="E240" s="220">
        <v>5866420</v>
      </c>
    </row>
    <row r="241" spans="1:5" x14ac:dyDescent="0.45">
      <c r="A241" s="331">
        <v>91325</v>
      </c>
      <c r="B241" s="221">
        <v>34.236800000000002</v>
      </c>
      <c r="C241" s="221">
        <v>-118.518</v>
      </c>
      <c r="D241" s="220">
        <v>2401140</v>
      </c>
      <c r="E241" s="220">
        <v>5876090</v>
      </c>
    </row>
    <row r="242" spans="1:5" x14ac:dyDescent="0.45">
      <c r="A242" s="331">
        <v>91326</v>
      </c>
      <c r="B242" s="221">
        <v>34.2804</v>
      </c>
      <c r="C242" s="221">
        <v>-118.556</v>
      </c>
      <c r="D242" s="220">
        <v>2417240</v>
      </c>
      <c r="E242" s="220">
        <v>5864990</v>
      </c>
    </row>
    <row r="243" spans="1:5" x14ac:dyDescent="0.45">
      <c r="A243" s="331">
        <v>91330</v>
      </c>
      <c r="B243" s="221">
        <v>34.242199999999997</v>
      </c>
      <c r="C243" s="221">
        <v>-118.527</v>
      </c>
      <c r="D243" s="220">
        <v>2403170</v>
      </c>
      <c r="E243" s="220">
        <v>5873520</v>
      </c>
    </row>
    <row r="244" spans="1:5" x14ac:dyDescent="0.45">
      <c r="A244" s="331">
        <v>91331</v>
      </c>
      <c r="B244" s="221">
        <v>34.255499999999998</v>
      </c>
      <c r="C244" s="221">
        <v>-118.42</v>
      </c>
      <c r="D244" s="220">
        <v>2407300</v>
      </c>
      <c r="E244" s="220">
        <v>5905820</v>
      </c>
    </row>
    <row r="245" spans="1:5" x14ac:dyDescent="0.45">
      <c r="A245" s="331">
        <v>91335</v>
      </c>
      <c r="B245" s="221">
        <v>34.201300000000003</v>
      </c>
      <c r="C245" s="221">
        <v>-118.541</v>
      </c>
      <c r="D245" s="220">
        <v>2388370</v>
      </c>
      <c r="E245" s="220">
        <v>5869010</v>
      </c>
    </row>
    <row r="246" spans="1:5" x14ac:dyDescent="0.45">
      <c r="A246" s="331">
        <v>91340</v>
      </c>
      <c r="B246" s="221">
        <v>34.286700000000003</v>
      </c>
      <c r="C246" s="221">
        <v>-118.435</v>
      </c>
      <c r="D246" s="220">
        <v>2418780</v>
      </c>
      <c r="E246" s="220">
        <v>5901650</v>
      </c>
    </row>
    <row r="247" spans="1:5" x14ac:dyDescent="0.45">
      <c r="A247" s="331">
        <v>91342</v>
      </c>
      <c r="B247" s="221">
        <v>34.347499999999997</v>
      </c>
      <c r="C247" s="221">
        <v>-118.35299999999999</v>
      </c>
      <c r="D247" s="220">
        <v>2440360</v>
      </c>
      <c r="E247" s="220">
        <v>5926910</v>
      </c>
    </row>
    <row r="248" spans="1:5" x14ac:dyDescent="0.45">
      <c r="A248" s="331">
        <v>91343</v>
      </c>
      <c r="B248" s="221">
        <v>34.238599999999998</v>
      </c>
      <c r="C248" s="221">
        <v>-118.48099999999999</v>
      </c>
      <c r="D248" s="220">
        <v>2401560</v>
      </c>
      <c r="E248" s="220">
        <v>5887370</v>
      </c>
    </row>
    <row r="249" spans="1:5" x14ac:dyDescent="0.45">
      <c r="A249" s="331">
        <v>91344</v>
      </c>
      <c r="B249" s="221">
        <v>34.292000000000002</v>
      </c>
      <c r="C249" s="221">
        <v>-118.506</v>
      </c>
      <c r="D249" s="220">
        <v>2421140</v>
      </c>
      <c r="E249" s="220">
        <v>5880170</v>
      </c>
    </row>
    <row r="250" spans="1:5" x14ac:dyDescent="0.45">
      <c r="A250" s="331">
        <v>91345</v>
      </c>
      <c r="B250" s="221">
        <v>34.266399999999997</v>
      </c>
      <c r="C250" s="221">
        <v>-118.46</v>
      </c>
      <c r="D250" s="220">
        <v>2411530</v>
      </c>
      <c r="E250" s="220">
        <v>5893820</v>
      </c>
    </row>
    <row r="251" spans="1:5" x14ac:dyDescent="0.45">
      <c r="A251" s="331">
        <v>91350</v>
      </c>
      <c r="B251" s="221">
        <v>34.426699999999997</v>
      </c>
      <c r="C251" s="221">
        <v>-118.51300000000001</v>
      </c>
      <c r="D251" s="220">
        <v>2470200</v>
      </c>
      <c r="E251" s="220">
        <v>5879210</v>
      </c>
    </row>
    <row r="252" spans="1:5" x14ac:dyDescent="0.45">
      <c r="A252" s="331">
        <v>91351</v>
      </c>
      <c r="B252" s="221">
        <v>34.433900000000001</v>
      </c>
      <c r="C252" s="221">
        <v>-118.462</v>
      </c>
      <c r="D252" s="220">
        <v>2472510</v>
      </c>
      <c r="E252" s="220">
        <v>5894460</v>
      </c>
    </row>
    <row r="253" spans="1:5" x14ac:dyDescent="0.45">
      <c r="A253" s="331">
        <v>91352</v>
      </c>
      <c r="B253" s="221">
        <v>34.2303</v>
      </c>
      <c r="C253" s="221">
        <v>-118.354</v>
      </c>
      <c r="D253" s="220">
        <v>2397750</v>
      </c>
      <c r="E253" s="220">
        <v>5925750</v>
      </c>
    </row>
    <row r="254" spans="1:5" x14ac:dyDescent="0.45">
      <c r="A254" s="331">
        <v>91354</v>
      </c>
      <c r="B254" s="221">
        <v>34.452100000000002</v>
      </c>
      <c r="C254" s="221">
        <v>-118.553</v>
      </c>
      <c r="D254" s="220">
        <v>2479710</v>
      </c>
      <c r="E254" s="220">
        <v>5867370</v>
      </c>
    </row>
    <row r="255" spans="1:5" x14ac:dyDescent="0.45">
      <c r="A255" s="331">
        <v>91355</v>
      </c>
      <c r="B255" s="221">
        <v>34.418700000000001</v>
      </c>
      <c r="C255" s="221">
        <v>-118.598</v>
      </c>
      <c r="D255" s="220">
        <v>2467860</v>
      </c>
      <c r="E255" s="220">
        <v>5853430</v>
      </c>
    </row>
    <row r="256" spans="1:5" x14ac:dyDescent="0.45">
      <c r="A256" s="331">
        <v>91356</v>
      </c>
      <c r="B256" s="221">
        <v>34.1539</v>
      </c>
      <c r="C256" s="221">
        <v>-118.547</v>
      </c>
      <c r="D256" s="220">
        <v>2371150</v>
      </c>
      <c r="E256" s="220">
        <v>5866790</v>
      </c>
    </row>
    <row r="257" spans="1:5" x14ac:dyDescent="0.45">
      <c r="A257" s="331">
        <v>91360</v>
      </c>
      <c r="B257" s="221">
        <v>34.214199999999998</v>
      </c>
      <c r="C257" s="221">
        <v>-118.88</v>
      </c>
      <c r="D257" s="220">
        <v>2395510</v>
      </c>
      <c r="E257" s="220">
        <v>5766420</v>
      </c>
    </row>
    <row r="258" spans="1:5" x14ac:dyDescent="0.45">
      <c r="A258" s="331">
        <v>91361</v>
      </c>
      <c r="B258" s="221">
        <v>34.146000000000001</v>
      </c>
      <c r="C258" s="221">
        <v>-118.878</v>
      </c>
      <c r="D258" s="220">
        <v>2370650</v>
      </c>
      <c r="E258" s="220">
        <v>5766470</v>
      </c>
    </row>
    <row r="259" spans="1:5" x14ac:dyDescent="0.45">
      <c r="A259" s="331">
        <v>91362</v>
      </c>
      <c r="B259" s="221">
        <v>34.192599999999999</v>
      </c>
      <c r="C259" s="221">
        <v>-118.819</v>
      </c>
      <c r="D259" s="220">
        <v>2387170</v>
      </c>
      <c r="E259" s="220">
        <v>5784720</v>
      </c>
    </row>
    <row r="260" spans="1:5" x14ac:dyDescent="0.45">
      <c r="A260" s="331">
        <v>91364</v>
      </c>
      <c r="B260" s="221">
        <v>34.155099999999997</v>
      </c>
      <c r="C260" s="221">
        <v>-118.595</v>
      </c>
      <c r="D260" s="220">
        <v>2371930</v>
      </c>
      <c r="E260" s="220">
        <v>5852110</v>
      </c>
    </row>
    <row r="261" spans="1:5" x14ac:dyDescent="0.45">
      <c r="A261" s="331">
        <v>91367</v>
      </c>
      <c r="B261" s="221">
        <v>34.176400000000001</v>
      </c>
      <c r="C261" s="221">
        <v>-118.616</v>
      </c>
      <c r="D261" s="220">
        <v>2379820</v>
      </c>
      <c r="E261" s="220">
        <v>5846040</v>
      </c>
    </row>
    <row r="262" spans="1:5" x14ac:dyDescent="0.45">
      <c r="A262" s="331">
        <v>91371</v>
      </c>
      <c r="B262" s="221">
        <v>34.183799999999998</v>
      </c>
      <c r="C262" s="221">
        <v>-118.58</v>
      </c>
      <c r="D262" s="220">
        <v>2382290</v>
      </c>
      <c r="E262" s="220">
        <v>5856890</v>
      </c>
    </row>
    <row r="263" spans="1:5" x14ac:dyDescent="0.45">
      <c r="A263" s="331">
        <v>91377</v>
      </c>
      <c r="B263" s="221">
        <v>34.185899999999997</v>
      </c>
      <c r="C263" s="221">
        <v>-118.765</v>
      </c>
      <c r="D263" s="220">
        <v>2384350</v>
      </c>
      <c r="E263" s="220">
        <v>5800990</v>
      </c>
    </row>
    <row r="264" spans="1:5" x14ac:dyDescent="0.45">
      <c r="A264" s="331">
        <v>91381</v>
      </c>
      <c r="B264" s="221">
        <v>34.367899999999999</v>
      </c>
      <c r="C264" s="221">
        <v>-118.613</v>
      </c>
      <c r="D264" s="220">
        <v>2449490</v>
      </c>
      <c r="E264" s="220">
        <v>5848560</v>
      </c>
    </row>
    <row r="265" spans="1:5" x14ac:dyDescent="0.45">
      <c r="A265" s="331">
        <v>91384</v>
      </c>
      <c r="B265" s="221">
        <v>34.555399999999999</v>
      </c>
      <c r="C265" s="221">
        <v>-118.64400000000001</v>
      </c>
      <c r="D265" s="220">
        <v>2517930</v>
      </c>
      <c r="E265" s="220">
        <v>5840640</v>
      </c>
    </row>
    <row r="266" spans="1:5" x14ac:dyDescent="0.45">
      <c r="A266" s="331">
        <v>91387</v>
      </c>
      <c r="B266" s="221">
        <v>34.402799999999999</v>
      </c>
      <c r="C266" s="221">
        <v>-118.404</v>
      </c>
      <c r="D266" s="220">
        <v>2460820</v>
      </c>
      <c r="E266" s="220">
        <v>5911910</v>
      </c>
    </row>
    <row r="267" spans="1:5" x14ac:dyDescent="0.45">
      <c r="A267" s="331">
        <v>91390</v>
      </c>
      <c r="B267" s="221">
        <v>34.525799999999997</v>
      </c>
      <c r="C267" s="221">
        <v>-118.39400000000001</v>
      </c>
      <c r="D267" s="220">
        <v>2505510</v>
      </c>
      <c r="E267" s="220">
        <v>5915730</v>
      </c>
    </row>
    <row r="268" spans="1:5" x14ac:dyDescent="0.45">
      <c r="A268" s="331">
        <v>91401</v>
      </c>
      <c r="B268" s="221">
        <v>34.178100000000001</v>
      </c>
      <c r="C268" s="221">
        <v>-118.432</v>
      </c>
      <c r="D268" s="220">
        <v>2379220</v>
      </c>
      <c r="E268" s="220">
        <v>5901840</v>
      </c>
    </row>
    <row r="269" spans="1:5" x14ac:dyDescent="0.45">
      <c r="A269" s="331">
        <v>91402</v>
      </c>
      <c r="B269" s="221">
        <v>34.224200000000003</v>
      </c>
      <c r="C269" s="221">
        <v>-118.44499999999999</v>
      </c>
      <c r="D269" s="220">
        <v>2396100</v>
      </c>
      <c r="E269" s="220">
        <v>5898210</v>
      </c>
    </row>
    <row r="270" spans="1:5" x14ac:dyDescent="0.45">
      <c r="A270" s="331">
        <v>91403</v>
      </c>
      <c r="B270" s="221">
        <v>34.146700000000003</v>
      </c>
      <c r="C270" s="221">
        <v>-118.46299999999999</v>
      </c>
      <c r="D270" s="220">
        <v>2367990</v>
      </c>
      <c r="E270" s="220">
        <v>5892080</v>
      </c>
    </row>
    <row r="271" spans="1:5" x14ac:dyDescent="0.45">
      <c r="A271" s="331">
        <v>91405</v>
      </c>
      <c r="B271" s="221">
        <v>34.201099999999997</v>
      </c>
      <c r="C271" s="221">
        <v>-118.44799999999999</v>
      </c>
      <c r="D271" s="220">
        <v>2387710</v>
      </c>
      <c r="E271" s="220">
        <v>5897050</v>
      </c>
    </row>
    <row r="272" spans="1:5" x14ac:dyDescent="0.45">
      <c r="A272" s="331">
        <v>91406</v>
      </c>
      <c r="B272" s="221">
        <v>34.198900000000002</v>
      </c>
      <c r="C272" s="221">
        <v>-118.49</v>
      </c>
      <c r="D272" s="220">
        <v>2387160</v>
      </c>
      <c r="E272" s="220">
        <v>5884410</v>
      </c>
    </row>
    <row r="273" spans="1:5" x14ac:dyDescent="0.45">
      <c r="A273" s="331">
        <v>91411</v>
      </c>
      <c r="B273" s="221">
        <v>34.177799999999998</v>
      </c>
      <c r="C273" s="221">
        <v>-118.459</v>
      </c>
      <c r="D273" s="220">
        <v>2379300</v>
      </c>
      <c r="E273" s="220">
        <v>5893490</v>
      </c>
    </row>
    <row r="274" spans="1:5" x14ac:dyDescent="0.45">
      <c r="A274" s="331">
        <v>91423</v>
      </c>
      <c r="B274" s="221">
        <v>34.148400000000002</v>
      </c>
      <c r="C274" s="221">
        <v>-118.43300000000001</v>
      </c>
      <c r="D274" s="220">
        <v>2368420</v>
      </c>
      <c r="E274" s="220">
        <v>5901270</v>
      </c>
    </row>
    <row r="275" spans="1:5" x14ac:dyDescent="0.45">
      <c r="A275" s="331">
        <v>91436</v>
      </c>
      <c r="B275" s="221">
        <v>34.150100000000002</v>
      </c>
      <c r="C275" s="221">
        <v>-118.494</v>
      </c>
      <c r="D275" s="220">
        <v>2369440</v>
      </c>
      <c r="E275" s="220">
        <v>5882640</v>
      </c>
    </row>
    <row r="276" spans="1:5" x14ac:dyDescent="0.45">
      <c r="A276" s="331">
        <v>91501</v>
      </c>
      <c r="B276" s="221">
        <v>34.202800000000003</v>
      </c>
      <c r="C276" s="221">
        <v>-118.29900000000001</v>
      </c>
      <c r="D276" s="220">
        <v>2387390</v>
      </c>
      <c r="E276" s="220">
        <v>5942170</v>
      </c>
    </row>
    <row r="277" spans="1:5" x14ac:dyDescent="0.45">
      <c r="A277" s="331">
        <v>91502</v>
      </c>
      <c r="B277" s="221">
        <v>34.1785</v>
      </c>
      <c r="C277" s="221">
        <v>-118.312</v>
      </c>
      <c r="D277" s="220">
        <v>2378650</v>
      </c>
      <c r="E277" s="220">
        <v>5938010</v>
      </c>
    </row>
    <row r="278" spans="1:5" x14ac:dyDescent="0.45">
      <c r="A278" s="331">
        <v>91504</v>
      </c>
      <c r="B278" s="221">
        <v>34.203400000000002</v>
      </c>
      <c r="C278" s="221">
        <v>-118.32899999999999</v>
      </c>
      <c r="D278" s="220">
        <v>2387800</v>
      </c>
      <c r="E278" s="220">
        <v>5933060</v>
      </c>
    </row>
    <row r="279" spans="1:5" x14ac:dyDescent="0.45">
      <c r="A279" s="331">
        <v>91505</v>
      </c>
      <c r="B279" s="221">
        <v>34.177</v>
      </c>
      <c r="C279" s="221">
        <v>-118.348</v>
      </c>
      <c r="D279" s="220">
        <v>2378310</v>
      </c>
      <c r="E279" s="220">
        <v>5927120</v>
      </c>
    </row>
    <row r="280" spans="1:5" x14ac:dyDescent="0.45">
      <c r="A280" s="331">
        <v>91506</v>
      </c>
      <c r="B280" s="221">
        <v>34.171300000000002</v>
      </c>
      <c r="C280" s="221">
        <v>-118.324</v>
      </c>
      <c r="D280" s="220">
        <v>2376100</v>
      </c>
      <c r="E280" s="220">
        <v>5934310</v>
      </c>
    </row>
    <row r="281" spans="1:5" x14ac:dyDescent="0.45">
      <c r="A281" s="331">
        <v>91521</v>
      </c>
      <c r="B281" s="221">
        <v>34.1571</v>
      </c>
      <c r="C281" s="221">
        <v>-118.325</v>
      </c>
      <c r="D281" s="220">
        <v>2370920</v>
      </c>
      <c r="E281" s="220">
        <v>5933820</v>
      </c>
    </row>
    <row r="282" spans="1:5" x14ac:dyDescent="0.45">
      <c r="A282" s="331">
        <v>91522</v>
      </c>
      <c r="B282" s="221">
        <v>34.148499999999999</v>
      </c>
      <c r="C282" s="221">
        <v>-118.337</v>
      </c>
      <c r="D282" s="220">
        <v>2367870</v>
      </c>
      <c r="E282" s="220">
        <v>5930070</v>
      </c>
    </row>
    <row r="283" spans="1:5" x14ac:dyDescent="0.45">
      <c r="A283" s="331">
        <v>91523</v>
      </c>
      <c r="B283" s="221">
        <v>34.154299999999999</v>
      </c>
      <c r="C283" s="221">
        <v>-118.333</v>
      </c>
      <c r="D283" s="220">
        <v>2369960</v>
      </c>
      <c r="E283" s="220">
        <v>5931380</v>
      </c>
    </row>
    <row r="284" spans="1:5" x14ac:dyDescent="0.45">
      <c r="A284" s="331">
        <v>91601</v>
      </c>
      <c r="B284" s="221">
        <v>34.168199999999999</v>
      </c>
      <c r="C284" s="221">
        <v>-118.372</v>
      </c>
      <c r="D284" s="220">
        <v>2375250</v>
      </c>
      <c r="E284" s="220">
        <v>5919750</v>
      </c>
    </row>
    <row r="285" spans="1:5" x14ac:dyDescent="0.45">
      <c r="A285" s="331">
        <v>91602</v>
      </c>
      <c r="B285" s="221">
        <v>34.150700000000001</v>
      </c>
      <c r="C285" s="221">
        <v>-118.366</v>
      </c>
      <c r="D285" s="220">
        <v>2368860</v>
      </c>
      <c r="E285" s="220">
        <v>5921460</v>
      </c>
    </row>
    <row r="286" spans="1:5" x14ac:dyDescent="0.45">
      <c r="A286" s="331">
        <v>91604</v>
      </c>
      <c r="B286" s="221">
        <v>34.139600000000002</v>
      </c>
      <c r="C286" s="221">
        <v>-118.393</v>
      </c>
      <c r="D286" s="220">
        <v>2364990</v>
      </c>
      <c r="E286" s="220">
        <v>5913140</v>
      </c>
    </row>
    <row r="287" spans="1:5" x14ac:dyDescent="0.45">
      <c r="A287" s="331">
        <v>91605</v>
      </c>
      <c r="B287" s="221">
        <v>34.207000000000001</v>
      </c>
      <c r="C287" s="221">
        <v>-118.401</v>
      </c>
      <c r="D287" s="220">
        <v>2389560</v>
      </c>
      <c r="E287" s="220">
        <v>5911360</v>
      </c>
    </row>
    <row r="288" spans="1:5" x14ac:dyDescent="0.45">
      <c r="A288" s="331">
        <v>91606</v>
      </c>
      <c r="B288" s="221">
        <v>34.186799999999998</v>
      </c>
      <c r="C288" s="221">
        <v>-118.389</v>
      </c>
      <c r="D288" s="220">
        <v>2382130</v>
      </c>
      <c r="E288" s="220">
        <v>5914770</v>
      </c>
    </row>
    <row r="289" spans="1:5" x14ac:dyDescent="0.45">
      <c r="A289" s="331">
        <v>91607</v>
      </c>
      <c r="B289" s="221">
        <v>34.166499999999999</v>
      </c>
      <c r="C289" s="221">
        <v>-118.4</v>
      </c>
      <c r="D289" s="220">
        <v>2374820</v>
      </c>
      <c r="E289" s="220">
        <v>5911350</v>
      </c>
    </row>
    <row r="290" spans="1:5" x14ac:dyDescent="0.45">
      <c r="A290" s="331">
        <v>91608</v>
      </c>
      <c r="B290" s="221">
        <v>34.138599999999997</v>
      </c>
      <c r="C290" s="221">
        <v>-118.35299999999999</v>
      </c>
      <c r="D290" s="220">
        <v>2364380</v>
      </c>
      <c r="E290" s="220">
        <v>5925340</v>
      </c>
    </row>
    <row r="291" spans="1:5" x14ac:dyDescent="0.45">
      <c r="A291" s="331">
        <v>91701</v>
      </c>
      <c r="B291" s="221">
        <v>34.137999999999998</v>
      </c>
      <c r="C291" s="221">
        <v>-117.601</v>
      </c>
      <c r="D291" s="220">
        <v>2360360</v>
      </c>
      <c r="E291" s="220">
        <v>6152900</v>
      </c>
    </row>
    <row r="292" spans="1:5" x14ac:dyDescent="0.45">
      <c r="A292" s="331">
        <v>91702</v>
      </c>
      <c r="B292" s="221">
        <v>34.232199999999999</v>
      </c>
      <c r="C292" s="221">
        <v>-117.83499999999999</v>
      </c>
      <c r="D292" s="220">
        <v>2395660</v>
      </c>
      <c r="E292" s="220">
        <v>6082560</v>
      </c>
    </row>
    <row r="293" spans="1:5" x14ac:dyDescent="0.45">
      <c r="A293" s="331">
        <v>91706</v>
      </c>
      <c r="B293" s="221">
        <v>34.098500000000001</v>
      </c>
      <c r="C293" s="221">
        <v>-117.968</v>
      </c>
      <c r="D293" s="220">
        <v>2347630</v>
      </c>
      <c r="E293" s="220">
        <v>6041680</v>
      </c>
    </row>
    <row r="294" spans="1:5" x14ac:dyDescent="0.45">
      <c r="A294" s="331">
        <v>91708</v>
      </c>
      <c r="B294" s="221">
        <v>33.953499999999998</v>
      </c>
      <c r="C294" s="221">
        <v>-117.64700000000001</v>
      </c>
      <c r="D294" s="220">
        <v>2293420</v>
      </c>
      <c r="E294" s="220">
        <v>6137970</v>
      </c>
    </row>
    <row r="295" spans="1:5" x14ac:dyDescent="0.45">
      <c r="A295" s="331">
        <v>91709</v>
      </c>
      <c r="B295" s="221">
        <v>33.951000000000001</v>
      </c>
      <c r="C295" s="221">
        <v>-117.726</v>
      </c>
      <c r="D295" s="220">
        <v>2292830</v>
      </c>
      <c r="E295" s="220">
        <v>6114100</v>
      </c>
    </row>
    <row r="296" spans="1:5" x14ac:dyDescent="0.45">
      <c r="A296" s="331">
        <v>91710</v>
      </c>
      <c r="B296" s="221">
        <v>34.0045</v>
      </c>
      <c r="C296" s="221">
        <v>-117.679</v>
      </c>
      <c r="D296" s="220">
        <v>2312100</v>
      </c>
      <c r="E296" s="220">
        <v>6128480</v>
      </c>
    </row>
    <row r="297" spans="1:5" x14ac:dyDescent="0.45">
      <c r="A297" s="331">
        <v>91711</v>
      </c>
      <c r="B297" s="221">
        <v>34.127200000000002</v>
      </c>
      <c r="C297" s="221">
        <v>-117.71599999999999</v>
      </c>
      <c r="D297" s="220">
        <v>2356920</v>
      </c>
      <c r="E297" s="220">
        <v>6118120</v>
      </c>
    </row>
    <row r="298" spans="1:5" x14ac:dyDescent="0.45">
      <c r="A298" s="331">
        <v>91722</v>
      </c>
      <c r="B298" s="221">
        <v>34.097200000000001</v>
      </c>
      <c r="C298" s="221">
        <v>-117.90600000000001</v>
      </c>
      <c r="D298" s="220">
        <v>2346860</v>
      </c>
      <c r="E298" s="220">
        <v>6060330</v>
      </c>
    </row>
    <row r="299" spans="1:5" x14ac:dyDescent="0.45">
      <c r="A299" s="331">
        <v>91723</v>
      </c>
      <c r="B299" s="221">
        <v>34.084899999999998</v>
      </c>
      <c r="C299" s="221">
        <v>-117.887</v>
      </c>
      <c r="D299" s="220">
        <v>2342300</v>
      </c>
      <c r="E299" s="220">
        <v>6066110</v>
      </c>
    </row>
    <row r="300" spans="1:5" x14ac:dyDescent="0.45">
      <c r="A300" s="331">
        <v>91724</v>
      </c>
      <c r="B300" s="221">
        <v>34.0807</v>
      </c>
      <c r="C300" s="221">
        <v>-117.855</v>
      </c>
      <c r="D300" s="220">
        <v>2340600</v>
      </c>
      <c r="E300" s="220">
        <v>6075520</v>
      </c>
    </row>
    <row r="301" spans="1:5" x14ac:dyDescent="0.45">
      <c r="A301" s="331">
        <v>91730</v>
      </c>
      <c r="B301" s="221">
        <v>34.099600000000002</v>
      </c>
      <c r="C301" s="221">
        <v>-117.58</v>
      </c>
      <c r="D301" s="220">
        <v>2346320</v>
      </c>
      <c r="E301" s="220">
        <v>6159150</v>
      </c>
    </row>
    <row r="302" spans="1:5" x14ac:dyDescent="0.45">
      <c r="A302" s="331">
        <v>91731</v>
      </c>
      <c r="B302" s="221">
        <v>34.078600000000002</v>
      </c>
      <c r="C302" s="221">
        <v>-118.041</v>
      </c>
      <c r="D302" s="220">
        <v>2340780</v>
      </c>
      <c r="E302" s="220">
        <v>6019290</v>
      </c>
    </row>
    <row r="303" spans="1:5" x14ac:dyDescent="0.45">
      <c r="A303" s="331">
        <v>91732</v>
      </c>
      <c r="B303" s="221">
        <v>34.072299999999998</v>
      </c>
      <c r="C303" s="221">
        <v>-118.015</v>
      </c>
      <c r="D303" s="220">
        <v>2338350</v>
      </c>
      <c r="E303" s="220">
        <v>6027230</v>
      </c>
    </row>
    <row r="304" spans="1:5" x14ac:dyDescent="0.45">
      <c r="A304" s="331">
        <v>91733</v>
      </c>
      <c r="B304" s="221">
        <v>34.045400000000001</v>
      </c>
      <c r="C304" s="221">
        <v>-118.053</v>
      </c>
      <c r="D304" s="220">
        <v>2328760</v>
      </c>
      <c r="E304" s="220">
        <v>6015510</v>
      </c>
    </row>
    <row r="305" spans="1:5" x14ac:dyDescent="0.45">
      <c r="A305" s="331">
        <v>91737</v>
      </c>
      <c r="B305" s="221">
        <v>34.151699999999998</v>
      </c>
      <c r="C305" s="221">
        <v>-117.583</v>
      </c>
      <c r="D305" s="220">
        <v>2365280</v>
      </c>
      <c r="E305" s="220">
        <v>6158440</v>
      </c>
    </row>
    <row r="306" spans="1:5" x14ac:dyDescent="0.45">
      <c r="A306" s="331">
        <v>91739</v>
      </c>
      <c r="B306" s="221">
        <v>34.135300000000001</v>
      </c>
      <c r="C306" s="221">
        <v>-117.526</v>
      </c>
      <c r="D306" s="220">
        <v>2359110</v>
      </c>
      <c r="E306" s="220">
        <v>6175640</v>
      </c>
    </row>
    <row r="307" spans="1:5" x14ac:dyDescent="0.45">
      <c r="A307" s="331">
        <v>91740</v>
      </c>
      <c r="B307" s="221">
        <v>34.118499999999997</v>
      </c>
      <c r="C307" s="221">
        <v>-117.854</v>
      </c>
      <c r="D307" s="220">
        <v>2354380</v>
      </c>
      <c r="E307" s="220">
        <v>6076280</v>
      </c>
    </row>
    <row r="308" spans="1:5" x14ac:dyDescent="0.45">
      <c r="A308" s="331">
        <v>91741</v>
      </c>
      <c r="B308" s="221">
        <v>34.154299999999999</v>
      </c>
      <c r="C308" s="221">
        <v>-117.84</v>
      </c>
      <c r="D308" s="220">
        <v>2367340</v>
      </c>
      <c r="E308" s="220">
        <v>6080470</v>
      </c>
    </row>
    <row r="309" spans="1:5" x14ac:dyDescent="0.45">
      <c r="A309" s="331">
        <v>91744</v>
      </c>
      <c r="B309" s="221">
        <v>34.029000000000003</v>
      </c>
      <c r="C309" s="221">
        <v>-117.937</v>
      </c>
      <c r="D309" s="220">
        <v>2322200</v>
      </c>
      <c r="E309" s="220">
        <v>6050430</v>
      </c>
    </row>
    <row r="310" spans="1:5" x14ac:dyDescent="0.45">
      <c r="A310" s="331">
        <v>91745</v>
      </c>
      <c r="B310" s="221">
        <v>33.999899999999997</v>
      </c>
      <c r="C310" s="221">
        <v>-117.97799999999999</v>
      </c>
      <c r="D310" s="220">
        <v>2311810</v>
      </c>
      <c r="E310" s="220">
        <v>6037980</v>
      </c>
    </row>
    <row r="311" spans="1:5" x14ac:dyDescent="0.45">
      <c r="A311" s="331">
        <v>91746</v>
      </c>
      <c r="B311" s="221">
        <v>34.0441</v>
      </c>
      <c r="C311" s="221">
        <v>-117.989</v>
      </c>
      <c r="D311" s="220">
        <v>2327940</v>
      </c>
      <c r="E311" s="220">
        <v>6034960</v>
      </c>
    </row>
    <row r="312" spans="1:5" x14ac:dyDescent="0.45">
      <c r="A312" s="331">
        <v>91748</v>
      </c>
      <c r="B312" s="221">
        <v>33.976300000000002</v>
      </c>
      <c r="C312" s="221">
        <v>-117.899</v>
      </c>
      <c r="D312" s="220">
        <v>2302840</v>
      </c>
      <c r="E312" s="220">
        <v>6061830</v>
      </c>
    </row>
    <row r="313" spans="1:5" x14ac:dyDescent="0.45">
      <c r="A313" s="331">
        <v>91750</v>
      </c>
      <c r="B313" s="221">
        <v>34.143599999999999</v>
      </c>
      <c r="C313" s="221">
        <v>-117.762</v>
      </c>
      <c r="D313" s="220">
        <v>2363070</v>
      </c>
      <c r="E313" s="220">
        <v>6104120</v>
      </c>
    </row>
    <row r="314" spans="1:5" x14ac:dyDescent="0.45">
      <c r="A314" s="331">
        <v>91752</v>
      </c>
      <c r="B314" s="221">
        <v>33.995899999999999</v>
      </c>
      <c r="C314" s="221">
        <v>-117.53400000000001</v>
      </c>
      <c r="D314" s="220">
        <v>2308410</v>
      </c>
      <c r="E314" s="220">
        <v>6172440</v>
      </c>
    </row>
    <row r="315" spans="1:5" x14ac:dyDescent="0.45">
      <c r="A315" s="331">
        <v>91754</v>
      </c>
      <c r="B315" s="221">
        <v>34.051900000000003</v>
      </c>
      <c r="C315" s="221">
        <v>-118.146</v>
      </c>
      <c r="D315" s="220">
        <v>2331600</v>
      </c>
      <c r="E315" s="220">
        <v>5987380</v>
      </c>
    </row>
    <row r="316" spans="1:5" x14ac:dyDescent="0.45">
      <c r="A316" s="331">
        <v>91755</v>
      </c>
      <c r="B316" s="221">
        <v>34.047899999999998</v>
      </c>
      <c r="C316" s="221">
        <v>-118.114</v>
      </c>
      <c r="D316" s="220">
        <v>2329990</v>
      </c>
      <c r="E316" s="220">
        <v>5996930</v>
      </c>
    </row>
    <row r="317" spans="1:5" x14ac:dyDescent="0.45">
      <c r="A317" s="331">
        <v>91759</v>
      </c>
      <c r="B317" s="221">
        <v>34.224200000000003</v>
      </c>
      <c r="C317" s="221">
        <v>-117.577</v>
      </c>
      <c r="D317" s="220">
        <v>2391660</v>
      </c>
      <c r="E317" s="220">
        <v>6160450</v>
      </c>
    </row>
    <row r="318" spans="1:5" x14ac:dyDescent="0.45">
      <c r="A318" s="331">
        <v>91761</v>
      </c>
      <c r="B318" s="221">
        <v>34.034500000000001</v>
      </c>
      <c r="C318" s="221">
        <v>-117.593</v>
      </c>
      <c r="D318" s="220">
        <v>2322690</v>
      </c>
      <c r="E318" s="220">
        <v>6154860</v>
      </c>
    </row>
    <row r="319" spans="1:5" x14ac:dyDescent="0.45">
      <c r="A319" s="331">
        <v>91762</v>
      </c>
      <c r="B319" s="221">
        <v>34.034399999999998</v>
      </c>
      <c r="C319" s="221">
        <v>-117.646</v>
      </c>
      <c r="D319" s="220">
        <v>2322860</v>
      </c>
      <c r="E319" s="220">
        <v>6138700</v>
      </c>
    </row>
    <row r="320" spans="1:5" x14ac:dyDescent="0.45">
      <c r="A320" s="331">
        <v>91763</v>
      </c>
      <c r="B320" s="221">
        <v>34.071899999999999</v>
      </c>
      <c r="C320" s="221">
        <v>-117.69799999999999</v>
      </c>
      <c r="D320" s="220">
        <v>2336710</v>
      </c>
      <c r="E320" s="220">
        <v>6123050</v>
      </c>
    </row>
    <row r="321" spans="1:5" x14ac:dyDescent="0.45">
      <c r="A321" s="331">
        <v>91764</v>
      </c>
      <c r="B321" s="221">
        <v>34.075099999999999</v>
      </c>
      <c r="C321" s="221">
        <v>-117.602</v>
      </c>
      <c r="D321" s="220">
        <v>2337510</v>
      </c>
      <c r="E321" s="220">
        <v>6152100</v>
      </c>
    </row>
    <row r="322" spans="1:5" x14ac:dyDescent="0.45">
      <c r="A322" s="331">
        <v>91765</v>
      </c>
      <c r="B322" s="221">
        <v>33.987400000000001</v>
      </c>
      <c r="C322" s="221">
        <v>-117.815</v>
      </c>
      <c r="D322" s="220">
        <v>2306460</v>
      </c>
      <c r="E322" s="220">
        <v>6087160</v>
      </c>
    </row>
    <row r="323" spans="1:5" x14ac:dyDescent="0.45">
      <c r="A323" s="331">
        <v>91766</v>
      </c>
      <c r="B323" s="221">
        <v>34.041899999999998</v>
      </c>
      <c r="C323" s="221">
        <v>-117.75700000000001</v>
      </c>
      <c r="D323" s="220">
        <v>2326040</v>
      </c>
      <c r="E323" s="220">
        <v>6105050</v>
      </c>
    </row>
    <row r="324" spans="1:5" x14ac:dyDescent="0.45">
      <c r="A324" s="331">
        <v>91767</v>
      </c>
      <c r="B324" s="221">
        <v>34.081400000000002</v>
      </c>
      <c r="C324" s="221">
        <v>-117.738</v>
      </c>
      <c r="D324" s="220">
        <v>2340350</v>
      </c>
      <c r="E324" s="220">
        <v>6110950</v>
      </c>
    </row>
    <row r="325" spans="1:5" x14ac:dyDescent="0.45">
      <c r="A325" s="331">
        <v>91768</v>
      </c>
      <c r="B325" s="221">
        <v>34.063200000000002</v>
      </c>
      <c r="C325" s="221">
        <v>-117.789</v>
      </c>
      <c r="D325" s="220">
        <v>2333950</v>
      </c>
      <c r="E325" s="220">
        <v>6095510</v>
      </c>
    </row>
    <row r="326" spans="1:5" x14ac:dyDescent="0.45">
      <c r="A326" s="331">
        <v>91770</v>
      </c>
      <c r="B326" s="221">
        <v>34.064500000000002</v>
      </c>
      <c r="C326" s="221">
        <v>-118.083</v>
      </c>
      <c r="D326" s="220">
        <v>2335870</v>
      </c>
      <c r="E326" s="220">
        <v>6006420</v>
      </c>
    </row>
    <row r="327" spans="1:5" x14ac:dyDescent="0.45">
      <c r="A327" s="331">
        <v>91773</v>
      </c>
      <c r="B327" s="221">
        <v>34.106900000000003</v>
      </c>
      <c r="C327" s="221">
        <v>-117.809</v>
      </c>
      <c r="D327" s="220">
        <v>2349940</v>
      </c>
      <c r="E327" s="220">
        <v>6089720</v>
      </c>
    </row>
    <row r="328" spans="1:5" x14ac:dyDescent="0.45">
      <c r="A328" s="331">
        <v>91775</v>
      </c>
      <c r="B328" s="221">
        <v>34.114600000000003</v>
      </c>
      <c r="C328" s="221">
        <v>-118.089</v>
      </c>
      <c r="D328" s="220">
        <v>2354130</v>
      </c>
      <c r="E328" s="220">
        <v>6004950</v>
      </c>
    </row>
    <row r="329" spans="1:5" x14ac:dyDescent="0.45">
      <c r="A329" s="331">
        <v>91776</v>
      </c>
      <c r="B329" s="221">
        <v>34.089700000000001</v>
      </c>
      <c r="C329" s="221">
        <v>-118.096</v>
      </c>
      <c r="D329" s="220">
        <v>2345110</v>
      </c>
      <c r="E329" s="220">
        <v>6002880</v>
      </c>
    </row>
    <row r="330" spans="1:5" x14ac:dyDescent="0.45">
      <c r="A330" s="331">
        <v>91780</v>
      </c>
      <c r="B330" s="221">
        <v>34.101700000000001</v>
      </c>
      <c r="C330" s="221">
        <v>-118.056</v>
      </c>
      <c r="D330" s="220">
        <v>2349240</v>
      </c>
      <c r="E330" s="220">
        <v>6015030</v>
      </c>
    </row>
    <row r="331" spans="1:5" x14ac:dyDescent="0.45">
      <c r="A331" s="331">
        <v>91784</v>
      </c>
      <c r="B331" s="221">
        <v>34.141100000000002</v>
      </c>
      <c r="C331" s="221">
        <v>-117.65900000000001</v>
      </c>
      <c r="D331" s="220">
        <v>2361720</v>
      </c>
      <c r="E331" s="220">
        <v>6135240</v>
      </c>
    </row>
    <row r="332" spans="1:5" x14ac:dyDescent="0.45">
      <c r="A332" s="331">
        <v>91786</v>
      </c>
      <c r="B332" s="221">
        <v>34.105200000000004</v>
      </c>
      <c r="C332" s="221">
        <v>-117.664</v>
      </c>
      <c r="D332" s="220">
        <v>2348690</v>
      </c>
      <c r="E332" s="220">
        <v>6133640</v>
      </c>
    </row>
    <row r="333" spans="1:5" x14ac:dyDescent="0.45">
      <c r="A333" s="331">
        <v>91789</v>
      </c>
      <c r="B333" s="221">
        <v>34.020800000000001</v>
      </c>
      <c r="C333" s="221">
        <v>-117.854</v>
      </c>
      <c r="D333" s="220">
        <v>2318810</v>
      </c>
      <c r="E333" s="220">
        <v>6075580</v>
      </c>
    </row>
    <row r="334" spans="1:5" x14ac:dyDescent="0.45">
      <c r="A334" s="331">
        <v>91790</v>
      </c>
      <c r="B334" s="221">
        <v>34.067300000000003</v>
      </c>
      <c r="C334" s="221">
        <v>-117.938</v>
      </c>
      <c r="D334" s="220">
        <v>2336130</v>
      </c>
      <c r="E334" s="220">
        <v>6050550</v>
      </c>
    </row>
    <row r="335" spans="1:5" x14ac:dyDescent="0.45">
      <c r="A335" s="331">
        <v>91791</v>
      </c>
      <c r="B335" s="221">
        <v>34.0608</v>
      </c>
      <c r="C335" s="221">
        <v>-117.89400000000001</v>
      </c>
      <c r="D335" s="220">
        <v>2333550</v>
      </c>
      <c r="E335" s="220">
        <v>6063680</v>
      </c>
    </row>
    <row r="336" spans="1:5" x14ac:dyDescent="0.45">
      <c r="A336" s="331">
        <v>91792</v>
      </c>
      <c r="B336" s="221">
        <v>34.025300000000001</v>
      </c>
      <c r="C336" s="221">
        <v>-117.9</v>
      </c>
      <c r="D336" s="220">
        <v>2320680</v>
      </c>
      <c r="E336" s="220">
        <v>6061720</v>
      </c>
    </row>
    <row r="337" spans="1:5" x14ac:dyDescent="0.45">
      <c r="A337" s="331">
        <v>91801</v>
      </c>
      <c r="B337" s="221">
        <v>34.090600000000002</v>
      </c>
      <c r="C337" s="221">
        <v>-118.128</v>
      </c>
      <c r="D337" s="220">
        <v>2345580</v>
      </c>
      <c r="E337" s="220">
        <v>5993000</v>
      </c>
    </row>
    <row r="338" spans="1:5" x14ac:dyDescent="0.45">
      <c r="A338" s="331">
        <v>91803</v>
      </c>
      <c r="B338" s="221">
        <v>34.0747</v>
      </c>
      <c r="C338" s="221">
        <v>-118.146</v>
      </c>
      <c r="D338" s="220">
        <v>2339900</v>
      </c>
      <c r="E338" s="220">
        <v>5987430</v>
      </c>
    </row>
    <row r="339" spans="1:5" x14ac:dyDescent="0.45">
      <c r="A339" s="331">
        <v>91901</v>
      </c>
      <c r="B339" s="221">
        <v>32.808</v>
      </c>
      <c r="C339" s="221">
        <v>-116.715</v>
      </c>
      <c r="D339" s="220">
        <v>1874070</v>
      </c>
      <c r="E339" s="220">
        <v>6418790</v>
      </c>
    </row>
    <row r="340" spans="1:5" x14ac:dyDescent="0.45">
      <c r="A340" s="331">
        <v>91902</v>
      </c>
      <c r="B340" s="221">
        <v>32.673999999999999</v>
      </c>
      <c r="C340" s="221">
        <v>-117.005</v>
      </c>
      <c r="D340" s="220">
        <v>1825850</v>
      </c>
      <c r="E340" s="220">
        <v>6329330</v>
      </c>
    </row>
    <row r="341" spans="1:5" x14ac:dyDescent="0.45">
      <c r="A341" s="331">
        <v>91905</v>
      </c>
      <c r="B341" s="221">
        <v>32.726599999999998</v>
      </c>
      <c r="C341" s="221">
        <v>-116.30200000000001</v>
      </c>
      <c r="D341" s="220">
        <v>1844120</v>
      </c>
      <c r="E341" s="220">
        <v>6545720</v>
      </c>
    </row>
    <row r="342" spans="1:5" x14ac:dyDescent="0.45">
      <c r="A342" s="331">
        <v>91906</v>
      </c>
      <c r="B342" s="221">
        <v>32.696100000000001</v>
      </c>
      <c r="C342" s="221">
        <v>-116.517</v>
      </c>
      <c r="D342" s="220">
        <v>1833150</v>
      </c>
      <c r="E342" s="220">
        <v>6479630</v>
      </c>
    </row>
    <row r="343" spans="1:5" x14ac:dyDescent="0.45">
      <c r="A343" s="331">
        <v>91910</v>
      </c>
      <c r="B343" s="221">
        <v>32.637900000000002</v>
      </c>
      <c r="C343" s="221">
        <v>-117.056</v>
      </c>
      <c r="D343" s="220">
        <v>1812850</v>
      </c>
      <c r="E343" s="220">
        <v>6313650</v>
      </c>
    </row>
    <row r="344" spans="1:5" x14ac:dyDescent="0.45">
      <c r="A344" s="331">
        <v>91911</v>
      </c>
      <c r="B344" s="221">
        <v>32.606999999999999</v>
      </c>
      <c r="C344" s="221">
        <v>-117.05</v>
      </c>
      <c r="D344" s="220">
        <v>1801570</v>
      </c>
      <c r="E344" s="220">
        <v>6315270</v>
      </c>
    </row>
    <row r="345" spans="1:5" x14ac:dyDescent="0.45">
      <c r="A345" s="331">
        <v>91913</v>
      </c>
      <c r="B345" s="221">
        <v>32.631399999999999</v>
      </c>
      <c r="C345" s="221">
        <v>-116.986</v>
      </c>
      <c r="D345" s="220">
        <v>1810320</v>
      </c>
      <c r="E345" s="220">
        <v>6334990</v>
      </c>
    </row>
    <row r="346" spans="1:5" x14ac:dyDescent="0.45">
      <c r="A346" s="331">
        <v>91914</v>
      </c>
      <c r="B346" s="221">
        <v>32.667700000000004</v>
      </c>
      <c r="C346" s="221">
        <v>-116.949</v>
      </c>
      <c r="D346" s="220">
        <v>1823440</v>
      </c>
      <c r="E346" s="220">
        <v>6346410</v>
      </c>
    </row>
    <row r="347" spans="1:5" x14ac:dyDescent="0.45">
      <c r="A347" s="331">
        <v>91915</v>
      </c>
      <c r="B347" s="221">
        <v>32.615699999999997</v>
      </c>
      <c r="C347" s="221">
        <v>-116.962</v>
      </c>
      <c r="D347" s="220">
        <v>1804550</v>
      </c>
      <c r="E347" s="220">
        <v>6342300</v>
      </c>
    </row>
    <row r="348" spans="1:5" x14ac:dyDescent="0.45">
      <c r="A348" s="331">
        <v>91916</v>
      </c>
      <c r="B348" s="221">
        <v>32.920999999999999</v>
      </c>
      <c r="C348" s="221">
        <v>-116.63500000000001</v>
      </c>
      <c r="D348" s="220">
        <v>1915100</v>
      </c>
      <c r="E348" s="220">
        <v>6443590</v>
      </c>
    </row>
    <row r="349" spans="1:5" x14ac:dyDescent="0.45">
      <c r="A349" s="331">
        <v>91917</v>
      </c>
      <c r="B349" s="221">
        <v>32.610399999999998</v>
      </c>
      <c r="C349" s="221">
        <v>-116.789</v>
      </c>
      <c r="D349" s="220">
        <v>1802280</v>
      </c>
      <c r="E349" s="220">
        <v>6395550</v>
      </c>
    </row>
    <row r="350" spans="1:5" x14ac:dyDescent="0.45">
      <c r="A350" s="331">
        <v>91932</v>
      </c>
      <c r="B350" s="221">
        <v>32.575699999999998</v>
      </c>
      <c r="C350" s="221">
        <v>-117.119</v>
      </c>
      <c r="D350" s="220">
        <v>1790360</v>
      </c>
      <c r="E350" s="220">
        <v>6293930</v>
      </c>
    </row>
    <row r="351" spans="1:5" x14ac:dyDescent="0.45">
      <c r="A351" s="331">
        <v>91934</v>
      </c>
      <c r="B351" s="221">
        <v>32.631799999999998</v>
      </c>
      <c r="C351" s="221">
        <v>-116.209</v>
      </c>
      <c r="D351" s="220">
        <v>1809660</v>
      </c>
      <c r="E351" s="220">
        <v>6574380</v>
      </c>
    </row>
    <row r="352" spans="1:5" x14ac:dyDescent="0.45">
      <c r="A352" s="331">
        <v>91935</v>
      </c>
      <c r="B352" s="221">
        <v>32.686100000000003</v>
      </c>
      <c r="C352" s="221">
        <v>-116.81699999999999</v>
      </c>
      <c r="D352" s="220">
        <v>1829880</v>
      </c>
      <c r="E352" s="220">
        <v>6387250</v>
      </c>
    </row>
    <row r="353" spans="1:5" x14ac:dyDescent="0.45">
      <c r="A353" s="331">
        <v>91941</v>
      </c>
      <c r="B353" s="221">
        <v>32.759900000000002</v>
      </c>
      <c r="C353" s="221">
        <v>-116.994</v>
      </c>
      <c r="D353" s="220">
        <v>1857090</v>
      </c>
      <c r="E353" s="220">
        <v>6332960</v>
      </c>
    </row>
    <row r="354" spans="1:5" x14ac:dyDescent="0.45">
      <c r="A354" s="331">
        <v>91942</v>
      </c>
      <c r="B354" s="221">
        <v>32.777700000000003</v>
      </c>
      <c r="C354" s="221">
        <v>-117.02200000000001</v>
      </c>
      <c r="D354" s="220">
        <v>1863610</v>
      </c>
      <c r="E354" s="220">
        <v>6324360</v>
      </c>
    </row>
    <row r="355" spans="1:5" x14ac:dyDescent="0.45">
      <c r="A355" s="331">
        <v>91945</v>
      </c>
      <c r="B355" s="221">
        <v>32.733199999999997</v>
      </c>
      <c r="C355" s="221">
        <v>-117.03400000000001</v>
      </c>
      <c r="D355" s="220">
        <v>1847470</v>
      </c>
      <c r="E355" s="220">
        <v>6320620</v>
      </c>
    </row>
    <row r="356" spans="1:5" x14ac:dyDescent="0.45">
      <c r="A356" s="331">
        <v>91950</v>
      </c>
      <c r="B356" s="221">
        <v>32.668300000000002</v>
      </c>
      <c r="C356" s="221">
        <v>-117.092</v>
      </c>
      <c r="D356" s="220">
        <v>1823970</v>
      </c>
      <c r="E356" s="220">
        <v>6302610</v>
      </c>
    </row>
    <row r="357" spans="1:5" x14ac:dyDescent="0.45">
      <c r="A357" s="331">
        <v>91962</v>
      </c>
      <c r="B357" s="221">
        <v>32.811199999999999</v>
      </c>
      <c r="C357" s="221">
        <v>-116.45399999999999</v>
      </c>
      <c r="D357" s="220">
        <v>1874980</v>
      </c>
      <c r="E357" s="220">
        <v>6499110</v>
      </c>
    </row>
    <row r="358" spans="1:5" x14ac:dyDescent="0.45">
      <c r="A358" s="331">
        <v>91963</v>
      </c>
      <c r="B358" s="221">
        <v>32.638500000000001</v>
      </c>
      <c r="C358" s="221">
        <v>-116.61499999999999</v>
      </c>
      <c r="D358" s="220">
        <v>1812290</v>
      </c>
      <c r="E358" s="220">
        <v>6449320</v>
      </c>
    </row>
    <row r="359" spans="1:5" x14ac:dyDescent="0.45">
      <c r="A359" s="331">
        <v>91977</v>
      </c>
      <c r="B359" s="221">
        <v>32.723500000000001</v>
      </c>
      <c r="C359" s="221">
        <v>-116.996</v>
      </c>
      <c r="D359" s="220">
        <v>1843860</v>
      </c>
      <c r="E359" s="220">
        <v>6332240</v>
      </c>
    </row>
    <row r="360" spans="1:5" x14ac:dyDescent="0.45">
      <c r="A360" s="331">
        <v>91978</v>
      </c>
      <c r="B360" s="221">
        <v>32.713000000000001</v>
      </c>
      <c r="C360" s="221">
        <v>-116.94199999999999</v>
      </c>
      <c r="D360" s="220">
        <v>1839900</v>
      </c>
      <c r="E360" s="220">
        <v>6348880</v>
      </c>
    </row>
    <row r="361" spans="1:5" x14ac:dyDescent="0.45">
      <c r="A361" s="331">
        <v>91980</v>
      </c>
      <c r="B361" s="221">
        <v>32.587000000000003</v>
      </c>
      <c r="C361" s="221">
        <v>-116.66200000000001</v>
      </c>
      <c r="D361" s="220">
        <v>1793600</v>
      </c>
      <c r="E361" s="220">
        <v>6434770</v>
      </c>
    </row>
    <row r="362" spans="1:5" x14ac:dyDescent="0.45">
      <c r="A362" s="331">
        <v>92003</v>
      </c>
      <c r="B362" s="221">
        <v>33.284700000000001</v>
      </c>
      <c r="C362" s="221">
        <v>-117.2</v>
      </c>
      <c r="D362" s="220">
        <v>2048550</v>
      </c>
      <c r="E362" s="220">
        <v>6271400</v>
      </c>
    </row>
    <row r="363" spans="1:5" x14ac:dyDescent="0.45">
      <c r="A363" s="331">
        <v>92004</v>
      </c>
      <c r="B363" s="221">
        <v>33.207700000000003</v>
      </c>
      <c r="C363" s="221">
        <v>-116.283</v>
      </c>
      <c r="D363" s="220">
        <v>2019130</v>
      </c>
      <c r="E363" s="220">
        <v>6551760</v>
      </c>
    </row>
    <row r="364" spans="1:5" x14ac:dyDescent="0.45">
      <c r="A364" s="331">
        <v>92007</v>
      </c>
      <c r="B364" s="221">
        <v>33.019300000000001</v>
      </c>
      <c r="C364" s="221">
        <v>-117.27</v>
      </c>
      <c r="D364" s="220">
        <v>1952160</v>
      </c>
      <c r="E364" s="220">
        <v>6249000</v>
      </c>
    </row>
    <row r="365" spans="1:5" x14ac:dyDescent="0.45">
      <c r="A365" s="331">
        <v>92008</v>
      </c>
      <c r="B365" s="221">
        <v>33.146599999999999</v>
      </c>
      <c r="C365" s="221">
        <v>-117.318</v>
      </c>
      <c r="D365" s="220">
        <v>1998660</v>
      </c>
      <c r="E365" s="220">
        <v>6234650</v>
      </c>
    </row>
    <row r="366" spans="1:5" x14ac:dyDescent="0.45">
      <c r="A366" s="331">
        <v>92009</v>
      </c>
      <c r="B366" s="221">
        <v>33.095500000000001</v>
      </c>
      <c r="C366" s="221">
        <v>-117.245</v>
      </c>
      <c r="D366" s="220">
        <v>1979810</v>
      </c>
      <c r="E366" s="220">
        <v>6256830</v>
      </c>
    </row>
    <row r="367" spans="1:5" x14ac:dyDescent="0.45">
      <c r="A367" s="331">
        <v>92010</v>
      </c>
      <c r="B367" s="221">
        <v>33.156599999999997</v>
      </c>
      <c r="C367" s="221">
        <v>-117.28400000000001</v>
      </c>
      <c r="D367" s="220">
        <v>2002190</v>
      </c>
      <c r="E367" s="220">
        <v>6245090</v>
      </c>
    </row>
    <row r="368" spans="1:5" x14ac:dyDescent="0.45">
      <c r="A368" s="331">
        <v>92011</v>
      </c>
      <c r="B368" s="221">
        <v>33.107199999999999</v>
      </c>
      <c r="C368" s="221">
        <v>-117.295</v>
      </c>
      <c r="D368" s="220">
        <v>1984220</v>
      </c>
      <c r="E368" s="220">
        <v>6241710</v>
      </c>
    </row>
    <row r="369" spans="1:5" x14ac:dyDescent="0.45">
      <c r="A369" s="331">
        <v>92014</v>
      </c>
      <c r="B369" s="221">
        <v>32.968600000000002</v>
      </c>
      <c r="C369" s="221">
        <v>-117.246</v>
      </c>
      <c r="D369" s="220">
        <v>1933650</v>
      </c>
      <c r="E369" s="220">
        <v>6256330</v>
      </c>
    </row>
    <row r="370" spans="1:5" x14ac:dyDescent="0.45">
      <c r="A370" s="331">
        <v>92019</v>
      </c>
      <c r="B370" s="221">
        <v>32.780500000000004</v>
      </c>
      <c r="C370" s="221">
        <v>-116.879</v>
      </c>
      <c r="D370" s="220">
        <v>1864340</v>
      </c>
      <c r="E370" s="220">
        <v>6368190</v>
      </c>
    </row>
    <row r="371" spans="1:5" x14ac:dyDescent="0.45">
      <c r="A371" s="331">
        <v>92020</v>
      </c>
      <c r="B371" s="221">
        <v>32.796500000000002</v>
      </c>
      <c r="C371" s="221">
        <v>-116.97</v>
      </c>
      <c r="D371" s="220">
        <v>1870340</v>
      </c>
      <c r="E371" s="220">
        <v>6340260</v>
      </c>
    </row>
    <row r="372" spans="1:5" x14ac:dyDescent="0.45">
      <c r="A372" s="331">
        <v>92021</v>
      </c>
      <c r="B372" s="221">
        <v>32.839199999999998</v>
      </c>
      <c r="C372" s="221">
        <v>-116.869</v>
      </c>
      <c r="D372" s="220">
        <v>1885700</v>
      </c>
      <c r="E372" s="220">
        <v>6371420</v>
      </c>
    </row>
    <row r="373" spans="1:5" x14ac:dyDescent="0.45">
      <c r="A373" s="331">
        <v>92024</v>
      </c>
      <c r="B373" s="221">
        <v>33.058500000000002</v>
      </c>
      <c r="C373" s="221">
        <v>-117.256</v>
      </c>
      <c r="D373" s="220">
        <v>1966410</v>
      </c>
      <c r="E373" s="220">
        <v>6253590</v>
      </c>
    </row>
    <row r="374" spans="1:5" x14ac:dyDescent="0.45">
      <c r="A374" s="331">
        <v>92025</v>
      </c>
      <c r="B374" s="221">
        <v>33.084499999999998</v>
      </c>
      <c r="C374" s="221">
        <v>-117.02800000000001</v>
      </c>
      <c r="D374" s="220">
        <v>1975260</v>
      </c>
      <c r="E374" s="220">
        <v>6323310</v>
      </c>
    </row>
    <row r="375" spans="1:5" x14ac:dyDescent="0.45">
      <c r="A375" s="331">
        <v>92026</v>
      </c>
      <c r="B375" s="221">
        <v>33.213700000000003</v>
      </c>
      <c r="C375" s="221">
        <v>-117.114</v>
      </c>
      <c r="D375" s="220">
        <v>2022480</v>
      </c>
      <c r="E375" s="220">
        <v>6297420</v>
      </c>
    </row>
    <row r="376" spans="1:5" x14ac:dyDescent="0.45">
      <c r="A376" s="331">
        <v>92027</v>
      </c>
      <c r="B376" s="221">
        <v>33.136299999999999</v>
      </c>
      <c r="C376" s="221">
        <v>-116.983</v>
      </c>
      <c r="D376" s="220">
        <v>1994010</v>
      </c>
      <c r="E376" s="220">
        <v>6337210</v>
      </c>
    </row>
    <row r="377" spans="1:5" x14ac:dyDescent="0.45">
      <c r="A377" s="331">
        <v>92028</v>
      </c>
      <c r="B377" s="221">
        <v>33.405099999999997</v>
      </c>
      <c r="C377" s="221">
        <v>-117.252</v>
      </c>
      <c r="D377" s="220">
        <v>2092510</v>
      </c>
      <c r="E377" s="220">
        <v>6255990</v>
      </c>
    </row>
    <row r="378" spans="1:5" x14ac:dyDescent="0.45">
      <c r="A378" s="331">
        <v>92029</v>
      </c>
      <c r="B378" s="221">
        <v>33.081099999999999</v>
      </c>
      <c r="C378" s="221">
        <v>-117.131</v>
      </c>
      <c r="D378" s="220">
        <v>1974260</v>
      </c>
      <c r="E378" s="220">
        <v>6291680</v>
      </c>
    </row>
    <row r="379" spans="1:5" x14ac:dyDescent="0.45">
      <c r="A379" s="331">
        <v>92036</v>
      </c>
      <c r="B379" s="221">
        <v>32.944400000000002</v>
      </c>
      <c r="C379" s="221">
        <v>-116.378</v>
      </c>
      <c r="D379" s="220">
        <v>1923390</v>
      </c>
      <c r="E379" s="220">
        <v>6522450</v>
      </c>
    </row>
    <row r="380" spans="1:5" x14ac:dyDescent="0.45">
      <c r="A380" s="331">
        <v>92037</v>
      </c>
      <c r="B380" s="221">
        <v>32.851999999999997</v>
      </c>
      <c r="C380" s="221">
        <v>-117.252</v>
      </c>
      <c r="D380" s="220">
        <v>1891270</v>
      </c>
      <c r="E380" s="220">
        <v>6254020</v>
      </c>
    </row>
    <row r="381" spans="1:5" x14ac:dyDescent="0.45">
      <c r="A381" s="331">
        <v>92040</v>
      </c>
      <c r="B381" s="221">
        <v>32.9131</v>
      </c>
      <c r="C381" s="221">
        <v>-116.883</v>
      </c>
      <c r="D381" s="220">
        <v>1912600</v>
      </c>
      <c r="E381" s="220">
        <v>6367510</v>
      </c>
    </row>
    <row r="382" spans="1:5" x14ac:dyDescent="0.45">
      <c r="A382" s="331">
        <v>92054</v>
      </c>
      <c r="B382" s="221">
        <v>33.193899999999999</v>
      </c>
      <c r="C382" s="221">
        <v>-117.35599999999999</v>
      </c>
      <c r="D382" s="220">
        <v>2015960</v>
      </c>
      <c r="E382" s="220">
        <v>6223390</v>
      </c>
    </row>
    <row r="383" spans="1:5" x14ac:dyDescent="0.45">
      <c r="A383" s="331">
        <v>92055</v>
      </c>
      <c r="B383" s="221">
        <v>33.376199999999997</v>
      </c>
      <c r="C383" s="221">
        <v>-117.414</v>
      </c>
      <c r="D383" s="220">
        <v>2082470</v>
      </c>
      <c r="E383" s="220">
        <v>6206470</v>
      </c>
    </row>
    <row r="384" spans="1:5" x14ac:dyDescent="0.45">
      <c r="A384" s="331">
        <v>92056</v>
      </c>
      <c r="B384" s="221">
        <v>33.201599999999999</v>
      </c>
      <c r="C384" s="221">
        <v>-117.289</v>
      </c>
      <c r="D384" s="220">
        <v>2018560</v>
      </c>
      <c r="E384" s="220">
        <v>6243750</v>
      </c>
    </row>
    <row r="385" spans="1:5" x14ac:dyDescent="0.45">
      <c r="A385" s="331">
        <v>92057</v>
      </c>
      <c r="B385" s="221">
        <v>33.252400000000002</v>
      </c>
      <c r="C385" s="221">
        <v>-117.29</v>
      </c>
      <c r="D385" s="220">
        <v>2037040</v>
      </c>
      <c r="E385" s="220">
        <v>6243630</v>
      </c>
    </row>
    <row r="386" spans="1:5" x14ac:dyDescent="0.45">
      <c r="A386" s="331">
        <v>92058</v>
      </c>
      <c r="B386" s="221">
        <v>33.267099999999999</v>
      </c>
      <c r="C386" s="221">
        <v>-117.355</v>
      </c>
      <c r="D386" s="220">
        <v>2042580</v>
      </c>
      <c r="E386" s="220">
        <v>6223930</v>
      </c>
    </row>
    <row r="387" spans="1:5" x14ac:dyDescent="0.45">
      <c r="A387" s="331">
        <v>92059</v>
      </c>
      <c r="B387" s="221">
        <v>33.384099999999997</v>
      </c>
      <c r="C387" s="221">
        <v>-116.971</v>
      </c>
      <c r="D387" s="220">
        <v>2084150</v>
      </c>
      <c r="E387" s="220">
        <v>6341600</v>
      </c>
    </row>
    <row r="388" spans="1:5" x14ac:dyDescent="0.45">
      <c r="A388" s="331">
        <v>92061</v>
      </c>
      <c r="B388" s="221">
        <v>33.305900000000001</v>
      </c>
      <c r="C388" s="221">
        <v>-116.928</v>
      </c>
      <c r="D388" s="220">
        <v>2055610</v>
      </c>
      <c r="E388" s="220">
        <v>6354430</v>
      </c>
    </row>
    <row r="389" spans="1:5" x14ac:dyDescent="0.45">
      <c r="A389" s="331">
        <v>92064</v>
      </c>
      <c r="B389" s="221">
        <v>32.984999999999999</v>
      </c>
      <c r="C389" s="221">
        <v>-117.021</v>
      </c>
      <c r="D389" s="220">
        <v>1939040</v>
      </c>
      <c r="E389" s="220">
        <v>6325350</v>
      </c>
    </row>
    <row r="390" spans="1:5" x14ac:dyDescent="0.45">
      <c r="A390" s="331">
        <v>92065</v>
      </c>
      <c r="B390" s="221">
        <v>33.042700000000004</v>
      </c>
      <c r="C390" s="221">
        <v>-116.848</v>
      </c>
      <c r="D390" s="220">
        <v>1959680</v>
      </c>
      <c r="E390" s="220">
        <v>6378530</v>
      </c>
    </row>
    <row r="391" spans="1:5" x14ac:dyDescent="0.45">
      <c r="A391" s="331">
        <v>92066</v>
      </c>
      <c r="B391" s="221">
        <v>33.265799999999999</v>
      </c>
      <c r="C391" s="221">
        <v>-116.551</v>
      </c>
      <c r="D391" s="220">
        <v>2040470</v>
      </c>
      <c r="E391" s="220">
        <v>6469740</v>
      </c>
    </row>
    <row r="392" spans="1:5" x14ac:dyDescent="0.45">
      <c r="A392" s="331">
        <v>92067</v>
      </c>
      <c r="B392" s="221">
        <v>33.017299999999999</v>
      </c>
      <c r="C392" s="221">
        <v>-117.197</v>
      </c>
      <c r="D392" s="220">
        <v>1951220</v>
      </c>
      <c r="E392" s="220">
        <v>6271400</v>
      </c>
    </row>
    <row r="393" spans="1:5" x14ac:dyDescent="0.45">
      <c r="A393" s="331">
        <v>92069</v>
      </c>
      <c r="B393" s="221">
        <v>33.175400000000003</v>
      </c>
      <c r="C393" s="221">
        <v>-117.158</v>
      </c>
      <c r="D393" s="220">
        <v>2008640</v>
      </c>
      <c r="E393" s="220">
        <v>6283870</v>
      </c>
    </row>
    <row r="394" spans="1:5" x14ac:dyDescent="0.45">
      <c r="A394" s="331">
        <v>92070</v>
      </c>
      <c r="B394" s="221">
        <v>33.189399999999999</v>
      </c>
      <c r="C394" s="221">
        <v>-116.756</v>
      </c>
      <c r="D394" s="220">
        <v>2012900</v>
      </c>
      <c r="E394" s="220">
        <v>6406990</v>
      </c>
    </row>
    <row r="395" spans="1:5" x14ac:dyDescent="0.45">
      <c r="A395" s="331">
        <v>92071</v>
      </c>
      <c r="B395" s="221">
        <v>32.865600000000001</v>
      </c>
      <c r="C395" s="221">
        <v>-117.014</v>
      </c>
      <c r="D395" s="220">
        <v>1895600</v>
      </c>
      <c r="E395" s="220">
        <v>6327040</v>
      </c>
    </row>
    <row r="396" spans="1:5" x14ac:dyDescent="0.45">
      <c r="A396" s="331">
        <v>92075</v>
      </c>
      <c r="B396" s="221">
        <v>32.994900000000001</v>
      </c>
      <c r="C396" s="221">
        <v>-117.258</v>
      </c>
      <c r="D396" s="220">
        <v>1943280</v>
      </c>
      <c r="E396" s="220">
        <v>6252590</v>
      </c>
    </row>
    <row r="397" spans="1:5" x14ac:dyDescent="0.45">
      <c r="A397" s="331">
        <v>92078</v>
      </c>
      <c r="B397" s="221">
        <v>33.118600000000001</v>
      </c>
      <c r="C397" s="221">
        <v>-117.185</v>
      </c>
      <c r="D397" s="220">
        <v>1988050</v>
      </c>
      <c r="E397" s="220">
        <v>6275270</v>
      </c>
    </row>
    <row r="398" spans="1:5" x14ac:dyDescent="0.45">
      <c r="A398" s="331">
        <v>92081</v>
      </c>
      <c r="B398" s="221">
        <v>33.164999999999999</v>
      </c>
      <c r="C398" s="221">
        <v>-117.241</v>
      </c>
      <c r="D398" s="220">
        <v>2005090</v>
      </c>
      <c r="E398" s="220">
        <v>6258440</v>
      </c>
    </row>
    <row r="399" spans="1:5" x14ac:dyDescent="0.45">
      <c r="A399" s="331">
        <v>92082</v>
      </c>
      <c r="B399" s="221">
        <v>33.253100000000003</v>
      </c>
      <c r="C399" s="221">
        <v>-116.995</v>
      </c>
      <c r="D399" s="220">
        <v>2036530</v>
      </c>
      <c r="E399" s="220">
        <v>6333920</v>
      </c>
    </row>
    <row r="400" spans="1:5" x14ac:dyDescent="0.45">
      <c r="A400" s="331">
        <v>92083</v>
      </c>
      <c r="B400" s="221">
        <v>33.198</v>
      </c>
      <c r="C400" s="221">
        <v>-117.248</v>
      </c>
      <c r="D400" s="220">
        <v>2017120</v>
      </c>
      <c r="E400" s="220">
        <v>6256330</v>
      </c>
    </row>
    <row r="401" spans="1:5" x14ac:dyDescent="0.45">
      <c r="A401" s="331">
        <v>92084</v>
      </c>
      <c r="B401" s="221">
        <v>33.222299999999997</v>
      </c>
      <c r="C401" s="221">
        <v>-117.205</v>
      </c>
      <c r="D401" s="220">
        <v>2025840</v>
      </c>
      <c r="E401" s="220">
        <v>6269520</v>
      </c>
    </row>
    <row r="402" spans="1:5" x14ac:dyDescent="0.45">
      <c r="A402" s="331">
        <v>92086</v>
      </c>
      <c r="B402" s="221">
        <v>33.3048</v>
      </c>
      <c r="C402" s="221">
        <v>-116.679</v>
      </c>
      <c r="D402" s="220">
        <v>2054780</v>
      </c>
      <c r="E402" s="220">
        <v>6430590</v>
      </c>
    </row>
    <row r="403" spans="1:5" x14ac:dyDescent="0.45">
      <c r="A403" s="331">
        <v>92091</v>
      </c>
      <c r="B403" s="221">
        <v>33.020400000000002</v>
      </c>
      <c r="C403" s="221">
        <v>-117.205</v>
      </c>
      <c r="D403" s="220">
        <v>1952380</v>
      </c>
      <c r="E403" s="220">
        <v>6268890</v>
      </c>
    </row>
    <row r="404" spans="1:5" x14ac:dyDescent="0.45">
      <c r="A404" s="331">
        <v>92093</v>
      </c>
      <c r="B404" s="221">
        <v>32.881300000000003</v>
      </c>
      <c r="C404" s="221">
        <v>-117.23399999999999</v>
      </c>
      <c r="D404" s="220">
        <v>1901870</v>
      </c>
      <c r="E404" s="220">
        <v>6259600</v>
      </c>
    </row>
    <row r="405" spans="1:5" x14ac:dyDescent="0.45">
      <c r="A405" s="331">
        <v>92096</v>
      </c>
      <c r="B405" s="221">
        <v>33.128999999999998</v>
      </c>
      <c r="C405" s="221">
        <v>-117.15900000000001</v>
      </c>
      <c r="D405" s="220">
        <v>1991770</v>
      </c>
      <c r="E405" s="220">
        <v>6283250</v>
      </c>
    </row>
    <row r="406" spans="1:5" x14ac:dyDescent="0.45">
      <c r="A406" s="331">
        <v>92101</v>
      </c>
      <c r="B406" s="221">
        <v>32.722999999999999</v>
      </c>
      <c r="C406" s="221">
        <v>-117.17</v>
      </c>
      <c r="D406" s="220">
        <v>1844080</v>
      </c>
      <c r="E406" s="220">
        <v>6278770</v>
      </c>
    </row>
    <row r="407" spans="1:5" x14ac:dyDescent="0.45">
      <c r="A407" s="331">
        <v>92102</v>
      </c>
      <c r="B407" s="221">
        <v>32.717199999999998</v>
      </c>
      <c r="C407" s="221">
        <v>-117.11799999999999</v>
      </c>
      <c r="D407" s="220">
        <v>1841840</v>
      </c>
      <c r="E407" s="220">
        <v>6294540</v>
      </c>
    </row>
    <row r="408" spans="1:5" x14ac:dyDescent="0.45">
      <c r="A408" s="331">
        <v>92103</v>
      </c>
      <c r="B408" s="221">
        <v>32.747300000000003</v>
      </c>
      <c r="C408" s="221">
        <v>-117.167</v>
      </c>
      <c r="D408" s="220">
        <v>1852940</v>
      </c>
      <c r="E408" s="220">
        <v>6279750</v>
      </c>
    </row>
    <row r="409" spans="1:5" x14ac:dyDescent="0.45">
      <c r="A409" s="331">
        <v>92104</v>
      </c>
      <c r="B409" s="221">
        <v>32.742800000000003</v>
      </c>
      <c r="C409" s="221">
        <v>-117.127</v>
      </c>
      <c r="D409" s="220">
        <v>1851190</v>
      </c>
      <c r="E409" s="220">
        <v>6292080</v>
      </c>
    </row>
    <row r="410" spans="1:5" x14ac:dyDescent="0.45">
      <c r="A410" s="331">
        <v>92105</v>
      </c>
      <c r="B410" s="221">
        <v>32.7376</v>
      </c>
      <c r="C410" s="221">
        <v>-117.093</v>
      </c>
      <c r="D410" s="220">
        <v>1849200</v>
      </c>
      <c r="E410" s="220">
        <v>6302590</v>
      </c>
    </row>
    <row r="411" spans="1:5" x14ac:dyDescent="0.45">
      <c r="A411" s="331">
        <v>92106</v>
      </c>
      <c r="B411" s="221">
        <v>32.718600000000002</v>
      </c>
      <c r="C411" s="221">
        <v>-117.23399999999999</v>
      </c>
      <c r="D411" s="220">
        <v>1842660</v>
      </c>
      <c r="E411" s="220">
        <v>6259060</v>
      </c>
    </row>
    <row r="412" spans="1:5" x14ac:dyDescent="0.45">
      <c r="A412" s="331">
        <v>92107</v>
      </c>
      <c r="B412" s="221">
        <v>32.741599999999998</v>
      </c>
      <c r="C412" s="221">
        <v>-117.24299999999999</v>
      </c>
      <c r="D412" s="220">
        <v>1851070</v>
      </c>
      <c r="E412" s="220">
        <v>6256200</v>
      </c>
    </row>
    <row r="413" spans="1:5" x14ac:dyDescent="0.45">
      <c r="A413" s="331">
        <v>92108</v>
      </c>
      <c r="B413" s="221">
        <v>32.773699999999998</v>
      </c>
      <c r="C413" s="221">
        <v>-117.14400000000001</v>
      </c>
      <c r="D413" s="220">
        <v>1862470</v>
      </c>
      <c r="E413" s="220">
        <v>6286860</v>
      </c>
    </row>
    <row r="414" spans="1:5" x14ac:dyDescent="0.45">
      <c r="A414" s="331">
        <v>92109</v>
      </c>
      <c r="B414" s="221">
        <v>32.791699999999999</v>
      </c>
      <c r="C414" s="221">
        <v>-117.23399999999999</v>
      </c>
      <c r="D414" s="220">
        <v>1869260</v>
      </c>
      <c r="E414" s="220">
        <v>6259400</v>
      </c>
    </row>
    <row r="415" spans="1:5" x14ac:dyDescent="0.45">
      <c r="A415" s="331">
        <v>92110</v>
      </c>
      <c r="B415" s="221">
        <v>32.7639</v>
      </c>
      <c r="C415" s="221">
        <v>-117.20099999999999</v>
      </c>
      <c r="D415" s="220">
        <v>1859050</v>
      </c>
      <c r="E415" s="220">
        <v>6269400</v>
      </c>
    </row>
    <row r="416" spans="1:5" x14ac:dyDescent="0.45">
      <c r="A416" s="331">
        <v>92111</v>
      </c>
      <c r="B416" s="221">
        <v>32.812600000000003</v>
      </c>
      <c r="C416" s="221">
        <v>-117.167</v>
      </c>
      <c r="D416" s="220">
        <v>1876680</v>
      </c>
      <c r="E416" s="220">
        <v>6279830</v>
      </c>
    </row>
    <row r="417" spans="1:5" x14ac:dyDescent="0.45">
      <c r="A417" s="331">
        <v>92113</v>
      </c>
      <c r="B417" s="221">
        <v>32.696899999999999</v>
      </c>
      <c r="C417" s="221">
        <v>-117.11799999999999</v>
      </c>
      <c r="D417" s="220">
        <v>1834470</v>
      </c>
      <c r="E417" s="220">
        <v>6294590</v>
      </c>
    </row>
    <row r="418" spans="1:5" x14ac:dyDescent="0.45">
      <c r="A418" s="331">
        <v>92114</v>
      </c>
      <c r="B418" s="221">
        <v>32.707799999999999</v>
      </c>
      <c r="C418" s="221">
        <v>-117.05500000000001</v>
      </c>
      <c r="D418" s="220">
        <v>1838250</v>
      </c>
      <c r="E418" s="220">
        <v>6314020</v>
      </c>
    </row>
    <row r="419" spans="1:5" x14ac:dyDescent="0.45">
      <c r="A419" s="331">
        <v>92115</v>
      </c>
      <c r="B419" s="221">
        <v>32.761200000000002</v>
      </c>
      <c r="C419" s="221">
        <v>-117.072</v>
      </c>
      <c r="D419" s="220">
        <v>1857720</v>
      </c>
      <c r="E419" s="220">
        <v>6309080</v>
      </c>
    </row>
    <row r="420" spans="1:5" x14ac:dyDescent="0.45">
      <c r="A420" s="331">
        <v>92116</v>
      </c>
      <c r="B420" s="221">
        <v>32.764899999999997</v>
      </c>
      <c r="C420" s="221">
        <v>-117.123</v>
      </c>
      <c r="D420" s="220">
        <v>1859210</v>
      </c>
      <c r="E420" s="220">
        <v>6293300</v>
      </c>
    </row>
    <row r="421" spans="1:5" x14ac:dyDescent="0.45">
      <c r="A421" s="331">
        <v>92117</v>
      </c>
      <c r="B421" s="221">
        <v>32.824800000000003</v>
      </c>
      <c r="C421" s="221">
        <v>-117.2</v>
      </c>
      <c r="D421" s="220">
        <v>1881200</v>
      </c>
      <c r="E421" s="220">
        <v>6269850</v>
      </c>
    </row>
    <row r="422" spans="1:5" x14ac:dyDescent="0.45">
      <c r="A422" s="331">
        <v>92118</v>
      </c>
      <c r="B422" s="221">
        <v>32.674300000000002</v>
      </c>
      <c r="C422" s="221">
        <v>-117.16800000000001</v>
      </c>
      <c r="D422" s="220">
        <v>1826350</v>
      </c>
      <c r="E422" s="220">
        <v>6279120</v>
      </c>
    </row>
    <row r="423" spans="1:5" x14ac:dyDescent="0.45">
      <c r="A423" s="331">
        <v>92119</v>
      </c>
      <c r="B423" s="221">
        <v>32.807000000000002</v>
      </c>
      <c r="C423" s="221">
        <v>-117.03100000000001</v>
      </c>
      <c r="D423" s="220">
        <v>1874300</v>
      </c>
      <c r="E423" s="220">
        <v>6321800</v>
      </c>
    </row>
    <row r="424" spans="1:5" x14ac:dyDescent="0.45">
      <c r="A424" s="331">
        <v>92120</v>
      </c>
      <c r="B424" s="221">
        <v>32.794499999999999</v>
      </c>
      <c r="C424" s="221">
        <v>-117.07299999999999</v>
      </c>
      <c r="D424" s="220">
        <v>1869860</v>
      </c>
      <c r="E424" s="220">
        <v>6308830</v>
      </c>
    </row>
    <row r="425" spans="1:5" x14ac:dyDescent="0.45">
      <c r="A425" s="331">
        <v>92121</v>
      </c>
      <c r="B425" s="221">
        <v>32.898200000000003</v>
      </c>
      <c r="C425" s="221">
        <v>-117.202</v>
      </c>
      <c r="D425" s="220">
        <v>1907910</v>
      </c>
      <c r="E425" s="220">
        <v>6269540</v>
      </c>
    </row>
    <row r="426" spans="1:5" x14ac:dyDescent="0.45">
      <c r="A426" s="331">
        <v>92122</v>
      </c>
      <c r="B426" s="221">
        <v>32.857599999999998</v>
      </c>
      <c r="C426" s="221">
        <v>-117.206</v>
      </c>
      <c r="D426" s="220">
        <v>1893170</v>
      </c>
      <c r="E426" s="220">
        <v>6267940</v>
      </c>
    </row>
    <row r="427" spans="1:5" x14ac:dyDescent="0.45">
      <c r="A427" s="331">
        <v>92123</v>
      </c>
      <c r="B427" s="221">
        <v>32.807400000000001</v>
      </c>
      <c r="C427" s="221">
        <v>-117.13500000000001</v>
      </c>
      <c r="D427" s="220">
        <v>1874700</v>
      </c>
      <c r="E427" s="220">
        <v>6289760</v>
      </c>
    </row>
    <row r="428" spans="1:5" x14ac:dyDescent="0.45">
      <c r="A428" s="331">
        <v>92124</v>
      </c>
      <c r="B428" s="221">
        <v>32.823799999999999</v>
      </c>
      <c r="C428" s="221">
        <v>-117.09399999999999</v>
      </c>
      <c r="D428" s="220">
        <v>1880570</v>
      </c>
      <c r="E428" s="220">
        <v>6302260</v>
      </c>
    </row>
    <row r="429" spans="1:5" x14ac:dyDescent="0.45">
      <c r="A429" s="331">
        <v>92126</v>
      </c>
      <c r="B429" s="221">
        <v>32.912700000000001</v>
      </c>
      <c r="C429" s="221">
        <v>-117.143</v>
      </c>
      <c r="D429" s="220">
        <v>1913050</v>
      </c>
      <c r="E429" s="220">
        <v>6287520</v>
      </c>
    </row>
    <row r="430" spans="1:5" x14ac:dyDescent="0.45">
      <c r="A430" s="331">
        <v>92127</v>
      </c>
      <c r="B430" s="221">
        <v>33.0199</v>
      </c>
      <c r="C430" s="221">
        <v>-117.124</v>
      </c>
      <c r="D430" s="220">
        <v>1951970</v>
      </c>
      <c r="E430" s="220">
        <v>6293830</v>
      </c>
    </row>
    <row r="431" spans="1:5" x14ac:dyDescent="0.45">
      <c r="A431" s="331">
        <v>92128</v>
      </c>
      <c r="B431" s="221">
        <v>32.997199999999999</v>
      </c>
      <c r="C431" s="221">
        <v>-117.07299999999999</v>
      </c>
      <c r="D431" s="220">
        <v>1943580</v>
      </c>
      <c r="E431" s="220">
        <v>6309440</v>
      </c>
    </row>
    <row r="432" spans="1:5" x14ac:dyDescent="0.45">
      <c r="A432" s="331">
        <v>92129</v>
      </c>
      <c r="B432" s="221">
        <v>32.964599999999997</v>
      </c>
      <c r="C432" s="221">
        <v>-117.125</v>
      </c>
      <c r="D432" s="220">
        <v>1931860</v>
      </c>
      <c r="E432" s="220">
        <v>6293150</v>
      </c>
    </row>
    <row r="433" spans="1:5" x14ac:dyDescent="0.45">
      <c r="A433" s="331">
        <v>92130</v>
      </c>
      <c r="B433" s="221">
        <v>32.948999999999998</v>
      </c>
      <c r="C433" s="221">
        <v>-117.205</v>
      </c>
      <c r="D433" s="220">
        <v>1926420</v>
      </c>
      <c r="E433" s="220">
        <v>6268630</v>
      </c>
    </row>
    <row r="434" spans="1:5" x14ac:dyDescent="0.45">
      <c r="A434" s="331">
        <v>92131</v>
      </c>
      <c r="B434" s="221">
        <v>32.9193</v>
      </c>
      <c r="C434" s="221">
        <v>-117.069</v>
      </c>
      <c r="D434" s="220">
        <v>1915270</v>
      </c>
      <c r="E434" s="220">
        <v>6310350</v>
      </c>
    </row>
    <row r="435" spans="1:5" x14ac:dyDescent="0.45">
      <c r="A435" s="331">
        <v>92132</v>
      </c>
      <c r="D435" s="220">
        <v>1842732</v>
      </c>
      <c r="E435" s="220">
        <v>6278505</v>
      </c>
    </row>
    <row r="436" spans="1:5" x14ac:dyDescent="0.45">
      <c r="A436" s="331">
        <v>92134</v>
      </c>
      <c r="B436" s="221">
        <v>32.725999999999999</v>
      </c>
      <c r="C436" s="221">
        <v>-117.146</v>
      </c>
      <c r="D436" s="220">
        <v>1845130</v>
      </c>
      <c r="E436" s="220">
        <v>6286040</v>
      </c>
    </row>
    <row r="437" spans="1:5" x14ac:dyDescent="0.45">
      <c r="A437" s="331">
        <v>92135</v>
      </c>
      <c r="B437" s="221">
        <v>32.6997</v>
      </c>
      <c r="C437" s="221">
        <v>-117.209</v>
      </c>
      <c r="D437" s="220">
        <v>1835720</v>
      </c>
      <c r="E437" s="220">
        <v>6266670</v>
      </c>
    </row>
    <row r="438" spans="1:5" x14ac:dyDescent="0.45">
      <c r="A438" s="331">
        <v>92136</v>
      </c>
      <c r="B438" s="221">
        <v>32.680199999999999</v>
      </c>
      <c r="C438" s="221">
        <v>-117.12</v>
      </c>
      <c r="D438" s="220">
        <v>1828370</v>
      </c>
      <c r="E438" s="220">
        <v>6293940</v>
      </c>
    </row>
    <row r="439" spans="1:5" x14ac:dyDescent="0.45">
      <c r="A439" s="331">
        <v>92139</v>
      </c>
      <c r="B439" s="221">
        <v>32.679900000000004</v>
      </c>
      <c r="C439" s="221">
        <v>-117.04900000000001</v>
      </c>
      <c r="D439" s="220">
        <v>1828110</v>
      </c>
      <c r="E439" s="220">
        <v>6315850</v>
      </c>
    </row>
    <row r="440" spans="1:5" x14ac:dyDescent="0.45">
      <c r="A440" s="331">
        <v>92140</v>
      </c>
      <c r="B440" s="221">
        <v>32.740400000000001</v>
      </c>
      <c r="C440" s="221">
        <v>-117.197</v>
      </c>
      <c r="D440" s="220">
        <v>1850480</v>
      </c>
      <c r="E440" s="220">
        <v>6270510</v>
      </c>
    </row>
    <row r="441" spans="1:5" x14ac:dyDescent="0.45">
      <c r="A441" s="331">
        <v>92145</v>
      </c>
      <c r="B441" s="221">
        <v>32.868099999999998</v>
      </c>
      <c r="C441" s="221">
        <v>-117.111</v>
      </c>
      <c r="D441" s="220">
        <v>1896720</v>
      </c>
      <c r="E441" s="220">
        <v>6297440</v>
      </c>
    </row>
    <row r="442" spans="1:5" x14ac:dyDescent="0.45">
      <c r="A442" s="331">
        <v>92147</v>
      </c>
      <c r="D442" s="220">
        <v>1844566</v>
      </c>
      <c r="E442" s="220">
        <v>6263742</v>
      </c>
    </row>
    <row r="443" spans="1:5" x14ac:dyDescent="0.45">
      <c r="A443" s="331">
        <v>92152</v>
      </c>
      <c r="B443" s="221">
        <v>32.692900000000002</v>
      </c>
      <c r="C443" s="221">
        <v>-117.246</v>
      </c>
      <c r="D443" s="220">
        <v>1833340</v>
      </c>
      <c r="E443" s="220">
        <v>6255150</v>
      </c>
    </row>
    <row r="444" spans="1:5" x14ac:dyDescent="0.45">
      <c r="A444" s="331">
        <v>92154</v>
      </c>
      <c r="B444" s="221">
        <v>32.567500000000003</v>
      </c>
      <c r="C444" s="221">
        <v>-117</v>
      </c>
      <c r="D444" s="220">
        <v>1787080</v>
      </c>
      <c r="E444" s="220">
        <v>6330680</v>
      </c>
    </row>
    <row r="445" spans="1:5" x14ac:dyDescent="0.45">
      <c r="A445" s="331">
        <v>92155</v>
      </c>
      <c r="B445" s="221">
        <v>32.6753</v>
      </c>
      <c r="C445" s="221">
        <v>-117.161</v>
      </c>
      <c r="D445" s="220">
        <v>1826710</v>
      </c>
      <c r="E445" s="220">
        <v>6281240</v>
      </c>
    </row>
    <row r="446" spans="1:5" x14ac:dyDescent="0.45">
      <c r="A446" s="331">
        <v>92161</v>
      </c>
      <c r="D446" s="220">
        <v>1899477</v>
      </c>
      <c r="E446" s="220">
        <v>6258957</v>
      </c>
    </row>
    <row r="447" spans="1:5" x14ac:dyDescent="0.45">
      <c r="A447" s="331">
        <v>92173</v>
      </c>
      <c r="B447" s="221">
        <v>32.5548</v>
      </c>
      <c r="C447" s="221">
        <v>-117.05</v>
      </c>
      <c r="D447" s="220">
        <v>1782600</v>
      </c>
      <c r="E447" s="220">
        <v>6315070</v>
      </c>
    </row>
    <row r="448" spans="1:5" x14ac:dyDescent="0.45">
      <c r="A448" s="331">
        <v>92179</v>
      </c>
      <c r="D448" s="220">
        <v>1789485</v>
      </c>
      <c r="E448" s="220">
        <v>6349974</v>
      </c>
    </row>
    <row r="449" spans="1:5" x14ac:dyDescent="0.45">
      <c r="A449" s="331">
        <v>92182</v>
      </c>
      <c r="B449" s="221">
        <v>32.775799999999997</v>
      </c>
      <c r="C449" s="221">
        <v>-117.07299999999999</v>
      </c>
      <c r="D449" s="220">
        <v>1863050</v>
      </c>
      <c r="E449" s="220">
        <v>6308570</v>
      </c>
    </row>
    <row r="450" spans="1:5" x14ac:dyDescent="0.45">
      <c r="A450" s="331">
        <v>92201</v>
      </c>
      <c r="B450" s="221">
        <v>33.706699999999998</v>
      </c>
      <c r="C450" s="221">
        <v>-116.235</v>
      </c>
      <c r="D450" s="220">
        <v>2200770</v>
      </c>
      <c r="E450" s="220">
        <v>6566300</v>
      </c>
    </row>
    <row r="451" spans="1:5" x14ac:dyDescent="0.45">
      <c r="A451" s="331">
        <v>92203</v>
      </c>
      <c r="B451" s="221">
        <v>33.751899999999999</v>
      </c>
      <c r="C451" s="221">
        <v>-116.241</v>
      </c>
      <c r="D451" s="220">
        <v>2217200</v>
      </c>
      <c r="E451" s="220">
        <v>6564270</v>
      </c>
    </row>
    <row r="452" spans="1:5" x14ac:dyDescent="0.45">
      <c r="A452" s="331">
        <v>92210</v>
      </c>
      <c r="B452" s="221">
        <v>33.703800000000001</v>
      </c>
      <c r="C452" s="221">
        <v>-116.34</v>
      </c>
      <c r="D452" s="220">
        <v>2199710</v>
      </c>
      <c r="E452" s="220">
        <v>6534300</v>
      </c>
    </row>
    <row r="453" spans="1:5" x14ac:dyDescent="0.45">
      <c r="A453" s="331">
        <v>92211</v>
      </c>
      <c r="B453" s="221">
        <v>33.767499999999998</v>
      </c>
      <c r="C453" s="221">
        <v>-116.333</v>
      </c>
      <c r="D453" s="220">
        <v>2222900</v>
      </c>
      <c r="E453" s="220">
        <v>6536520</v>
      </c>
    </row>
    <row r="454" spans="1:5" x14ac:dyDescent="0.45">
      <c r="A454" s="331">
        <v>92220</v>
      </c>
      <c r="B454" s="221">
        <v>33.941600000000001</v>
      </c>
      <c r="C454" s="221">
        <v>-116.852</v>
      </c>
      <c r="D454" s="220">
        <v>2286780</v>
      </c>
      <c r="E454" s="220">
        <v>6379200</v>
      </c>
    </row>
    <row r="455" spans="1:5" x14ac:dyDescent="0.45">
      <c r="A455" s="331">
        <v>92223</v>
      </c>
      <c r="B455" s="221">
        <v>33.926099999999998</v>
      </c>
      <c r="C455" s="221">
        <v>-116.982</v>
      </c>
      <c r="D455" s="220">
        <v>2281370</v>
      </c>
      <c r="E455" s="220">
        <v>6339670</v>
      </c>
    </row>
    <row r="456" spans="1:5" x14ac:dyDescent="0.45">
      <c r="A456" s="331">
        <v>92225</v>
      </c>
      <c r="B456" s="221">
        <v>33.696100000000001</v>
      </c>
      <c r="C456" s="221">
        <v>-114.63</v>
      </c>
      <c r="D456" s="220">
        <v>2200660</v>
      </c>
      <c r="E456" s="220">
        <v>7054450</v>
      </c>
    </row>
    <row r="457" spans="1:5" x14ac:dyDescent="0.45">
      <c r="A457" s="331">
        <v>92227</v>
      </c>
      <c r="B457" s="221">
        <v>33.007399999999997</v>
      </c>
      <c r="C457" s="221">
        <v>-115.432</v>
      </c>
      <c r="D457" s="220">
        <v>1947340</v>
      </c>
      <c r="E457" s="220">
        <v>6812570</v>
      </c>
    </row>
    <row r="458" spans="1:5" x14ac:dyDescent="0.45">
      <c r="A458" s="331">
        <v>92230</v>
      </c>
      <c r="B458" s="221">
        <v>33.910299999999999</v>
      </c>
      <c r="C458" s="221">
        <v>-116.77800000000001</v>
      </c>
      <c r="D458" s="220">
        <v>2275270</v>
      </c>
      <c r="E458" s="220">
        <v>6401360</v>
      </c>
    </row>
    <row r="459" spans="1:5" x14ac:dyDescent="0.45">
      <c r="A459" s="331">
        <v>92231</v>
      </c>
      <c r="B459" s="221">
        <v>32.684800000000003</v>
      </c>
      <c r="C459" s="221">
        <v>-115.547</v>
      </c>
      <c r="D459" s="220">
        <v>1829680</v>
      </c>
      <c r="E459" s="220">
        <v>6778130</v>
      </c>
    </row>
    <row r="460" spans="1:5" x14ac:dyDescent="0.45">
      <c r="A460" s="331">
        <v>92233</v>
      </c>
      <c r="B460" s="221">
        <v>33.1843</v>
      </c>
      <c r="C460" s="221">
        <v>-115.548</v>
      </c>
      <c r="D460" s="220">
        <v>2011390</v>
      </c>
      <c r="E460" s="220">
        <v>6776370</v>
      </c>
    </row>
    <row r="461" spans="1:5" x14ac:dyDescent="0.45">
      <c r="A461" s="331">
        <v>92234</v>
      </c>
      <c r="B461" s="221">
        <v>33.817399999999999</v>
      </c>
      <c r="C461" s="221">
        <v>-116.467</v>
      </c>
      <c r="D461" s="220">
        <v>2241110</v>
      </c>
      <c r="E461" s="220">
        <v>6495710</v>
      </c>
    </row>
    <row r="462" spans="1:5" x14ac:dyDescent="0.45">
      <c r="A462" s="331">
        <v>92236</v>
      </c>
      <c r="B462" s="221">
        <v>33.689100000000003</v>
      </c>
      <c r="C462" s="221">
        <v>-116.169</v>
      </c>
      <c r="D462" s="220">
        <v>2194370</v>
      </c>
      <c r="E462" s="220">
        <v>6586270</v>
      </c>
    </row>
    <row r="463" spans="1:5" x14ac:dyDescent="0.45">
      <c r="A463" s="331">
        <v>92239</v>
      </c>
      <c r="B463" s="221">
        <v>33.778199999999998</v>
      </c>
      <c r="C463" s="221">
        <v>-115.4</v>
      </c>
      <c r="D463" s="220">
        <v>2228020</v>
      </c>
      <c r="E463" s="220">
        <v>6819930</v>
      </c>
    </row>
    <row r="464" spans="1:5" x14ac:dyDescent="0.45">
      <c r="A464" s="331">
        <v>92240</v>
      </c>
      <c r="B464" s="221">
        <v>33.963700000000003</v>
      </c>
      <c r="C464" s="221">
        <v>-116.52</v>
      </c>
      <c r="D464" s="220">
        <v>2294380</v>
      </c>
      <c r="E464" s="220">
        <v>6479690</v>
      </c>
    </row>
    <row r="465" spans="1:5" x14ac:dyDescent="0.45">
      <c r="A465" s="331">
        <v>92241</v>
      </c>
      <c r="B465" s="221">
        <v>33.860599999999998</v>
      </c>
      <c r="C465" s="221">
        <v>-116.327</v>
      </c>
      <c r="D465" s="220">
        <v>2256800</v>
      </c>
      <c r="E465" s="220">
        <v>6538270</v>
      </c>
    </row>
    <row r="466" spans="1:5" x14ac:dyDescent="0.45">
      <c r="A466" s="331">
        <v>92242</v>
      </c>
      <c r="B466" s="221">
        <v>34.182499999999997</v>
      </c>
      <c r="C466" s="221">
        <v>-114.36499999999999</v>
      </c>
      <c r="D466" s="220">
        <v>2379070</v>
      </c>
      <c r="E466" s="220">
        <v>7131730</v>
      </c>
    </row>
    <row r="467" spans="1:5" x14ac:dyDescent="0.45">
      <c r="A467" s="331">
        <v>92243</v>
      </c>
      <c r="B467" s="221">
        <v>32.773699999999998</v>
      </c>
      <c r="C467" s="221">
        <v>-115.602</v>
      </c>
      <c r="D467" s="220">
        <v>1861900</v>
      </c>
      <c r="E467" s="220">
        <v>6761000</v>
      </c>
    </row>
    <row r="468" spans="1:5" x14ac:dyDescent="0.45">
      <c r="A468" s="331">
        <v>92249</v>
      </c>
      <c r="B468" s="221">
        <v>32.719799999999999</v>
      </c>
      <c r="C468" s="221">
        <v>-115.459</v>
      </c>
      <c r="D468" s="220">
        <v>1842600</v>
      </c>
      <c r="E468" s="220">
        <v>6804870</v>
      </c>
    </row>
    <row r="469" spans="1:5" x14ac:dyDescent="0.45">
      <c r="A469" s="331">
        <v>92250</v>
      </c>
      <c r="B469" s="221">
        <v>32.794199999999996</v>
      </c>
      <c r="C469" s="221">
        <v>-115.35599999999999</v>
      </c>
      <c r="D469" s="220">
        <v>1869920</v>
      </c>
      <c r="E469" s="220">
        <v>6836260</v>
      </c>
    </row>
    <row r="470" spans="1:5" x14ac:dyDescent="0.45">
      <c r="A470" s="331">
        <v>92251</v>
      </c>
      <c r="B470" s="221">
        <v>32.871200000000002</v>
      </c>
      <c r="C470" s="221">
        <v>-115.622</v>
      </c>
      <c r="D470" s="220">
        <v>1897340</v>
      </c>
      <c r="E470" s="220">
        <v>6754590</v>
      </c>
    </row>
    <row r="471" spans="1:5" x14ac:dyDescent="0.45">
      <c r="A471" s="331">
        <v>92252</v>
      </c>
      <c r="B471" s="221">
        <v>34.156700000000001</v>
      </c>
      <c r="C471" s="221">
        <v>-116.288</v>
      </c>
      <c r="D471" s="220">
        <v>2364510</v>
      </c>
      <c r="E471" s="220">
        <v>6550140</v>
      </c>
    </row>
    <row r="472" spans="1:5" x14ac:dyDescent="0.45">
      <c r="A472" s="331">
        <v>92253</v>
      </c>
      <c r="B472" s="221">
        <v>33.654400000000003</v>
      </c>
      <c r="C472" s="221">
        <v>-116.28100000000001</v>
      </c>
      <c r="D472" s="220">
        <v>2181750</v>
      </c>
      <c r="E472" s="220">
        <v>6552350</v>
      </c>
    </row>
    <row r="473" spans="1:5" x14ac:dyDescent="0.45">
      <c r="A473" s="331">
        <v>92254</v>
      </c>
      <c r="B473" s="221">
        <v>33.489899999999999</v>
      </c>
      <c r="C473" s="221">
        <v>-115.92700000000001</v>
      </c>
      <c r="D473" s="220">
        <v>2122040</v>
      </c>
      <c r="E473" s="220">
        <v>6660230</v>
      </c>
    </row>
    <row r="474" spans="1:5" x14ac:dyDescent="0.45">
      <c r="A474" s="331">
        <v>92256</v>
      </c>
      <c r="B474" s="221">
        <v>34.097200000000001</v>
      </c>
      <c r="C474" s="221">
        <v>-116.596</v>
      </c>
      <c r="D474" s="220">
        <v>2343040</v>
      </c>
      <c r="E474" s="220">
        <v>6457010</v>
      </c>
    </row>
    <row r="475" spans="1:5" x14ac:dyDescent="0.45">
      <c r="A475" s="331">
        <v>92257</v>
      </c>
      <c r="B475" s="221">
        <v>33.347000000000001</v>
      </c>
      <c r="C475" s="221">
        <v>-115.71</v>
      </c>
      <c r="D475" s="220">
        <v>2070320</v>
      </c>
      <c r="E475" s="220">
        <v>6726600</v>
      </c>
    </row>
    <row r="476" spans="1:5" x14ac:dyDescent="0.45">
      <c r="A476" s="331">
        <v>92258</v>
      </c>
      <c r="B476" s="221">
        <v>33.925199999999997</v>
      </c>
      <c r="C476" s="221">
        <v>-116.565</v>
      </c>
      <c r="D476" s="220">
        <v>2280420</v>
      </c>
      <c r="E476" s="220">
        <v>6466080</v>
      </c>
    </row>
    <row r="477" spans="1:5" x14ac:dyDescent="0.45">
      <c r="A477" s="331">
        <v>92259</v>
      </c>
      <c r="B477" s="221">
        <v>32.745399999999997</v>
      </c>
      <c r="C477" s="221">
        <v>-116.00700000000001</v>
      </c>
      <c r="D477" s="220">
        <v>1851070</v>
      </c>
      <c r="E477" s="220">
        <v>6636480</v>
      </c>
    </row>
    <row r="478" spans="1:5" x14ac:dyDescent="0.45">
      <c r="A478" s="331">
        <v>92260</v>
      </c>
      <c r="B478" s="221">
        <v>33.691200000000002</v>
      </c>
      <c r="C478" s="221">
        <v>-116.396</v>
      </c>
      <c r="D478" s="220">
        <v>2195160</v>
      </c>
      <c r="E478" s="220">
        <v>6517250</v>
      </c>
    </row>
    <row r="479" spans="1:5" x14ac:dyDescent="0.45">
      <c r="A479" s="331">
        <v>92262</v>
      </c>
      <c r="B479" s="221">
        <v>33.862499999999997</v>
      </c>
      <c r="C479" s="221">
        <v>-116.568</v>
      </c>
      <c r="D479" s="220">
        <v>2257610</v>
      </c>
      <c r="E479" s="220">
        <v>6465060</v>
      </c>
    </row>
    <row r="480" spans="1:5" x14ac:dyDescent="0.45">
      <c r="A480" s="331">
        <v>92264</v>
      </c>
      <c r="B480" s="221">
        <v>33.740900000000003</v>
      </c>
      <c r="C480" s="221">
        <v>-116.536</v>
      </c>
      <c r="D480" s="220">
        <v>2213320</v>
      </c>
      <c r="E480" s="220">
        <v>6474620</v>
      </c>
    </row>
    <row r="481" spans="1:5" x14ac:dyDescent="0.45">
      <c r="A481" s="331">
        <v>92267</v>
      </c>
      <c r="B481" s="221">
        <v>34.293399999999998</v>
      </c>
      <c r="C481" s="221">
        <v>-114.21299999999999</v>
      </c>
      <c r="D481" s="220">
        <v>2420280</v>
      </c>
      <c r="E481" s="220">
        <v>7176950</v>
      </c>
    </row>
    <row r="482" spans="1:5" x14ac:dyDescent="0.45">
      <c r="A482" s="331">
        <v>92270</v>
      </c>
      <c r="B482" s="221">
        <v>33.766599999999997</v>
      </c>
      <c r="C482" s="221">
        <v>-116.425</v>
      </c>
      <c r="D482" s="220">
        <v>2222600</v>
      </c>
      <c r="E482" s="220">
        <v>6508450</v>
      </c>
    </row>
    <row r="483" spans="1:5" x14ac:dyDescent="0.45">
      <c r="A483" s="331">
        <v>92274</v>
      </c>
      <c r="B483" s="221">
        <v>33.121000000000002</v>
      </c>
      <c r="C483" s="221">
        <v>-115.937</v>
      </c>
      <c r="D483" s="220">
        <v>1987560</v>
      </c>
      <c r="E483" s="220">
        <v>6657730</v>
      </c>
    </row>
    <row r="484" spans="1:5" x14ac:dyDescent="0.45">
      <c r="A484" s="331">
        <v>92276</v>
      </c>
      <c r="B484" s="221">
        <v>33.824399999999997</v>
      </c>
      <c r="C484" s="221">
        <v>-116.38</v>
      </c>
      <c r="D484" s="220">
        <v>2243630</v>
      </c>
      <c r="E484" s="220">
        <v>6522260</v>
      </c>
    </row>
    <row r="485" spans="1:5" x14ac:dyDescent="0.45">
      <c r="A485" s="331">
        <v>92277</v>
      </c>
      <c r="B485" s="221">
        <v>34.206499999999998</v>
      </c>
      <c r="C485" s="221">
        <v>-115.78100000000001</v>
      </c>
      <c r="D485" s="220">
        <v>2383000</v>
      </c>
      <c r="E485" s="220">
        <v>6703480</v>
      </c>
    </row>
    <row r="486" spans="1:5" x14ac:dyDescent="0.45">
      <c r="A486" s="331">
        <v>92278</v>
      </c>
      <c r="B486" s="221">
        <v>34.469299999999997</v>
      </c>
      <c r="C486" s="221">
        <v>-116.142</v>
      </c>
      <c r="D486" s="220">
        <v>2478320</v>
      </c>
      <c r="E486" s="220">
        <v>6594400</v>
      </c>
    </row>
    <row r="487" spans="1:5" x14ac:dyDescent="0.45">
      <c r="A487" s="331">
        <v>92280</v>
      </c>
      <c r="B487" s="221">
        <v>34.2014</v>
      </c>
      <c r="C487" s="221">
        <v>-114.791</v>
      </c>
      <c r="D487" s="220">
        <v>2383920</v>
      </c>
      <c r="E487" s="220">
        <v>7002910</v>
      </c>
    </row>
    <row r="488" spans="1:5" x14ac:dyDescent="0.45">
      <c r="A488" s="331">
        <v>92281</v>
      </c>
      <c r="B488" s="221">
        <v>33.081400000000002</v>
      </c>
      <c r="C488" s="221">
        <v>-115.675</v>
      </c>
      <c r="D488" s="220">
        <v>1973720</v>
      </c>
      <c r="E488" s="220">
        <v>6737820</v>
      </c>
    </row>
    <row r="489" spans="1:5" x14ac:dyDescent="0.45">
      <c r="A489" s="331">
        <v>92282</v>
      </c>
      <c r="B489" s="221">
        <v>33.961500000000001</v>
      </c>
      <c r="C489" s="221">
        <v>-116.66200000000001</v>
      </c>
      <c r="D489" s="220">
        <v>2293740</v>
      </c>
      <c r="E489" s="220">
        <v>6436620</v>
      </c>
    </row>
    <row r="490" spans="1:5" x14ac:dyDescent="0.45">
      <c r="A490" s="331">
        <v>92283</v>
      </c>
      <c r="B490" s="221">
        <v>33.078200000000002</v>
      </c>
      <c r="C490" s="221">
        <v>-114.985</v>
      </c>
      <c r="D490" s="220">
        <v>1974340</v>
      </c>
      <c r="E490" s="220">
        <v>6949390</v>
      </c>
    </row>
    <row r="491" spans="1:5" x14ac:dyDescent="0.45">
      <c r="A491" s="331">
        <v>92284</v>
      </c>
      <c r="B491" s="221">
        <v>34.172899999999998</v>
      </c>
      <c r="C491" s="221">
        <v>-116.47</v>
      </c>
      <c r="D491" s="220">
        <v>2370490</v>
      </c>
      <c r="E491" s="220">
        <v>6495270</v>
      </c>
    </row>
    <row r="492" spans="1:5" x14ac:dyDescent="0.45">
      <c r="A492" s="331">
        <v>92285</v>
      </c>
      <c r="B492" s="221">
        <v>34.435600000000001</v>
      </c>
      <c r="C492" s="221">
        <v>-116.55200000000001</v>
      </c>
      <c r="D492" s="220">
        <v>2466150</v>
      </c>
      <c r="E492" s="220">
        <v>6470680</v>
      </c>
    </row>
    <row r="493" spans="1:5" x14ac:dyDescent="0.45">
      <c r="A493" s="331">
        <v>92301</v>
      </c>
      <c r="B493" s="221">
        <v>34.669199999999996</v>
      </c>
      <c r="C493" s="221">
        <v>-117.532</v>
      </c>
      <c r="D493" s="220">
        <v>2553430</v>
      </c>
      <c r="E493" s="220">
        <v>6176180</v>
      </c>
    </row>
    <row r="494" spans="1:5" x14ac:dyDescent="0.45">
      <c r="A494" s="331">
        <v>92304</v>
      </c>
      <c r="B494" s="221">
        <v>34.708199999999998</v>
      </c>
      <c r="C494" s="221">
        <v>-115.83499999999999</v>
      </c>
      <c r="D494" s="220">
        <v>2565500</v>
      </c>
      <c r="E494" s="220">
        <v>6686560</v>
      </c>
    </row>
    <row r="495" spans="1:5" x14ac:dyDescent="0.45">
      <c r="A495" s="331">
        <v>92305</v>
      </c>
      <c r="B495" s="221">
        <v>34.166800000000002</v>
      </c>
      <c r="C495" s="221">
        <v>-116.873</v>
      </c>
      <c r="D495" s="220">
        <v>2368770</v>
      </c>
      <c r="E495" s="220">
        <v>6373170</v>
      </c>
    </row>
    <row r="496" spans="1:5" x14ac:dyDescent="0.45">
      <c r="A496" s="331">
        <v>92307</v>
      </c>
      <c r="B496" s="221">
        <v>34.591200000000001</v>
      </c>
      <c r="C496" s="221">
        <v>-117.13</v>
      </c>
      <c r="D496" s="220">
        <v>2523800</v>
      </c>
      <c r="E496" s="220">
        <v>6296680</v>
      </c>
    </row>
    <row r="497" spans="1:5" x14ac:dyDescent="0.45">
      <c r="A497" s="331">
        <v>92308</v>
      </c>
      <c r="B497" s="221">
        <v>34.424799999999998</v>
      </c>
      <c r="C497" s="221">
        <v>-117.15600000000001</v>
      </c>
      <c r="D497" s="220">
        <v>2463310</v>
      </c>
      <c r="E497" s="220">
        <v>6288300</v>
      </c>
    </row>
    <row r="498" spans="1:5" x14ac:dyDescent="0.45">
      <c r="A498" s="331">
        <v>92309</v>
      </c>
      <c r="B498" s="221">
        <v>35.3645</v>
      </c>
      <c r="C498" s="221">
        <v>-116.068</v>
      </c>
      <c r="D498" s="220">
        <v>2804090</v>
      </c>
      <c r="E498" s="220">
        <v>6616350</v>
      </c>
    </row>
    <row r="499" spans="1:5" x14ac:dyDescent="0.45">
      <c r="A499" s="331">
        <v>92310</v>
      </c>
      <c r="B499" s="221">
        <v>35.364699999999999</v>
      </c>
      <c r="C499" s="221">
        <v>-116.636</v>
      </c>
      <c r="D499" s="220">
        <v>2804500</v>
      </c>
      <c r="E499" s="220">
        <v>6446490</v>
      </c>
    </row>
    <row r="500" spans="1:5" x14ac:dyDescent="0.45">
      <c r="A500" s="331">
        <v>92311</v>
      </c>
      <c r="B500" s="221">
        <v>34.876300000000001</v>
      </c>
      <c r="C500" s="221">
        <v>-117.02</v>
      </c>
      <c r="D500" s="220">
        <v>2627310</v>
      </c>
      <c r="E500" s="220">
        <v>6330740</v>
      </c>
    </row>
    <row r="501" spans="1:5" x14ac:dyDescent="0.45">
      <c r="A501" s="331">
        <v>92313</v>
      </c>
      <c r="B501" s="221">
        <v>34.031399999999998</v>
      </c>
      <c r="C501" s="221">
        <v>-117.313</v>
      </c>
      <c r="D501" s="220">
        <v>2320560</v>
      </c>
      <c r="E501" s="220">
        <v>6239440</v>
      </c>
    </row>
    <row r="502" spans="1:5" x14ac:dyDescent="0.45">
      <c r="A502" s="331">
        <v>92314</v>
      </c>
      <c r="B502" s="221">
        <v>34.2742</v>
      </c>
      <c r="C502" s="221">
        <v>-116.913</v>
      </c>
      <c r="D502" s="220">
        <v>2407940</v>
      </c>
      <c r="E502" s="220">
        <v>6361390</v>
      </c>
    </row>
    <row r="503" spans="1:5" x14ac:dyDescent="0.45">
      <c r="A503" s="331">
        <v>92315</v>
      </c>
      <c r="B503" s="221">
        <v>34.2483</v>
      </c>
      <c r="C503" s="221">
        <v>-116.91500000000001</v>
      </c>
      <c r="D503" s="220">
        <v>2398530</v>
      </c>
      <c r="E503" s="220">
        <v>6360640</v>
      </c>
    </row>
    <row r="504" spans="1:5" x14ac:dyDescent="0.45">
      <c r="A504" s="331">
        <v>92316</v>
      </c>
      <c r="B504" s="221">
        <v>34.059199999999997</v>
      </c>
      <c r="C504" s="221">
        <v>-117.393</v>
      </c>
      <c r="D504" s="220">
        <v>2330950</v>
      </c>
      <c r="E504" s="220">
        <v>6215360</v>
      </c>
    </row>
    <row r="505" spans="1:5" x14ac:dyDescent="0.45">
      <c r="A505" s="331">
        <v>92317</v>
      </c>
      <c r="B505" s="221">
        <v>34.246699999999997</v>
      </c>
      <c r="C505" s="221">
        <v>-117.215</v>
      </c>
      <c r="D505" s="220">
        <v>2398630</v>
      </c>
      <c r="E505" s="220">
        <v>6269870</v>
      </c>
    </row>
    <row r="506" spans="1:5" x14ac:dyDescent="0.45">
      <c r="A506" s="331">
        <v>92318</v>
      </c>
      <c r="B506" s="221">
        <v>34.048900000000003</v>
      </c>
      <c r="C506" s="221">
        <v>-117.23399999999999</v>
      </c>
      <c r="D506" s="220">
        <v>2326700</v>
      </c>
      <c r="E506" s="220">
        <v>6263680</v>
      </c>
    </row>
    <row r="507" spans="1:5" x14ac:dyDescent="0.45">
      <c r="A507" s="331">
        <v>92320</v>
      </c>
      <c r="B507" s="221">
        <v>33.9861</v>
      </c>
      <c r="C507" s="221">
        <v>-117.05</v>
      </c>
      <c r="D507" s="220">
        <v>2303390</v>
      </c>
      <c r="E507" s="220">
        <v>6319230</v>
      </c>
    </row>
    <row r="508" spans="1:5" x14ac:dyDescent="0.45">
      <c r="A508" s="331">
        <v>92321</v>
      </c>
      <c r="B508" s="221">
        <v>34.244999999999997</v>
      </c>
      <c r="C508" s="221">
        <v>-117.172</v>
      </c>
      <c r="D508" s="220">
        <v>2397890</v>
      </c>
      <c r="E508" s="220">
        <v>6283130</v>
      </c>
    </row>
    <row r="509" spans="1:5" x14ac:dyDescent="0.45">
      <c r="A509" s="331">
        <v>92322</v>
      </c>
      <c r="B509" s="221">
        <v>34.232999999999997</v>
      </c>
      <c r="C509" s="221">
        <v>-117.328</v>
      </c>
      <c r="D509" s="220">
        <v>2393980</v>
      </c>
      <c r="E509" s="220">
        <v>6235890</v>
      </c>
    </row>
    <row r="510" spans="1:5" x14ac:dyDescent="0.45">
      <c r="A510" s="331">
        <v>92324</v>
      </c>
      <c r="B510" s="221">
        <v>34.036099999999998</v>
      </c>
      <c r="C510" s="221">
        <v>-117.295</v>
      </c>
      <c r="D510" s="220">
        <v>2322240</v>
      </c>
      <c r="E510" s="220">
        <v>6245170</v>
      </c>
    </row>
    <row r="511" spans="1:5" x14ac:dyDescent="0.45">
      <c r="A511" s="331">
        <v>92325</v>
      </c>
      <c r="B511" s="221">
        <v>34.246499999999997</v>
      </c>
      <c r="C511" s="221">
        <v>-117.29300000000001</v>
      </c>
      <c r="D511" s="220">
        <v>2398800</v>
      </c>
      <c r="E511" s="220">
        <v>6246550</v>
      </c>
    </row>
    <row r="512" spans="1:5" x14ac:dyDescent="0.45">
      <c r="A512" s="331">
        <v>92327</v>
      </c>
      <c r="B512" s="221">
        <v>34.85</v>
      </c>
      <c r="C512" s="221">
        <v>-116.84399999999999</v>
      </c>
      <c r="D512" s="220">
        <v>2617420</v>
      </c>
      <c r="E512" s="220">
        <v>6383270</v>
      </c>
    </row>
    <row r="513" spans="1:5" x14ac:dyDescent="0.45">
      <c r="A513" s="331">
        <v>92328</v>
      </c>
      <c r="B513" s="221">
        <v>36.4221</v>
      </c>
      <c r="C513" s="221">
        <v>-117.131</v>
      </c>
      <c r="D513" s="220">
        <v>3190410</v>
      </c>
      <c r="E513" s="220">
        <v>6302240</v>
      </c>
    </row>
    <row r="514" spans="1:5" x14ac:dyDescent="0.45">
      <c r="A514" s="331">
        <v>92332</v>
      </c>
      <c r="B514" s="221">
        <v>34.6053</v>
      </c>
      <c r="C514" s="221">
        <v>-115.23</v>
      </c>
      <c r="D514" s="220">
        <v>2529180</v>
      </c>
      <c r="E514" s="220">
        <v>6868640</v>
      </c>
    </row>
    <row r="515" spans="1:5" x14ac:dyDescent="0.45">
      <c r="A515" s="331">
        <v>92333</v>
      </c>
      <c r="B515" s="221">
        <v>34.272500000000001</v>
      </c>
      <c r="C515" s="221">
        <v>-116.944</v>
      </c>
      <c r="D515" s="220">
        <v>2407370</v>
      </c>
      <c r="E515" s="220">
        <v>6351830</v>
      </c>
    </row>
    <row r="516" spans="1:5" x14ac:dyDescent="0.45">
      <c r="A516" s="331">
        <v>92335</v>
      </c>
      <c r="B516" s="221">
        <v>34.087000000000003</v>
      </c>
      <c r="C516" s="221">
        <v>-117.46599999999999</v>
      </c>
      <c r="D516" s="220">
        <v>2341310</v>
      </c>
      <c r="E516" s="220">
        <v>6193370</v>
      </c>
    </row>
    <row r="517" spans="1:5" x14ac:dyDescent="0.45">
      <c r="A517" s="331">
        <v>92336</v>
      </c>
      <c r="B517" s="221">
        <v>34.137700000000002</v>
      </c>
      <c r="C517" s="221">
        <v>-117.46299999999999</v>
      </c>
      <c r="D517" s="220">
        <v>2359740</v>
      </c>
      <c r="E517" s="220">
        <v>6194660</v>
      </c>
    </row>
    <row r="518" spans="1:5" x14ac:dyDescent="0.45">
      <c r="A518" s="331">
        <v>92337</v>
      </c>
      <c r="B518" s="221">
        <v>34.049199999999999</v>
      </c>
      <c r="C518" s="221">
        <v>-117.471</v>
      </c>
      <c r="D518" s="220">
        <v>2327570</v>
      </c>
      <c r="E518" s="220">
        <v>6191680</v>
      </c>
    </row>
    <row r="519" spans="1:5" x14ac:dyDescent="0.45">
      <c r="A519" s="331">
        <v>92338</v>
      </c>
      <c r="B519" s="221">
        <v>34.8962</v>
      </c>
      <c r="C519" s="221">
        <v>-116.351</v>
      </c>
      <c r="D519" s="220">
        <v>2633670</v>
      </c>
      <c r="E519" s="220">
        <v>6531430</v>
      </c>
    </row>
    <row r="520" spans="1:5" x14ac:dyDescent="0.45">
      <c r="A520" s="331">
        <v>92339</v>
      </c>
      <c r="B520" s="221">
        <v>34.089700000000001</v>
      </c>
      <c r="C520" s="221">
        <v>-116.84099999999999</v>
      </c>
      <c r="D520" s="220">
        <v>2340670</v>
      </c>
      <c r="E520" s="220">
        <v>6382740</v>
      </c>
    </row>
    <row r="521" spans="1:5" x14ac:dyDescent="0.45">
      <c r="A521" s="331">
        <v>92341</v>
      </c>
      <c r="B521" s="221">
        <v>34.237900000000003</v>
      </c>
      <c r="C521" s="221">
        <v>-117.07599999999999</v>
      </c>
      <c r="D521" s="220">
        <v>2395070</v>
      </c>
      <c r="E521" s="220">
        <v>6311860</v>
      </c>
    </row>
    <row r="522" spans="1:5" x14ac:dyDescent="0.45">
      <c r="A522" s="331">
        <v>92342</v>
      </c>
      <c r="B522" s="221">
        <v>34.775399999999998</v>
      </c>
      <c r="C522" s="221">
        <v>-117.355</v>
      </c>
      <c r="D522" s="220">
        <v>2591510</v>
      </c>
      <c r="E522" s="220">
        <v>6229710</v>
      </c>
    </row>
    <row r="523" spans="1:5" x14ac:dyDescent="0.45">
      <c r="A523" s="331">
        <v>92344</v>
      </c>
      <c r="B523" s="221">
        <v>34.391500000000001</v>
      </c>
      <c r="C523" s="221">
        <v>-117.405</v>
      </c>
      <c r="D523" s="220">
        <v>2451940</v>
      </c>
      <c r="E523" s="220">
        <v>6213200</v>
      </c>
    </row>
    <row r="524" spans="1:5" x14ac:dyDescent="0.45">
      <c r="A524" s="331">
        <v>92345</v>
      </c>
      <c r="B524" s="221">
        <v>34.3855</v>
      </c>
      <c r="C524" s="221">
        <v>-117.30800000000001</v>
      </c>
      <c r="D524" s="220">
        <v>2449420</v>
      </c>
      <c r="E524" s="220">
        <v>6242360</v>
      </c>
    </row>
    <row r="525" spans="1:5" x14ac:dyDescent="0.45">
      <c r="A525" s="331">
        <v>92346</v>
      </c>
      <c r="B525" s="221">
        <v>34.1188</v>
      </c>
      <c r="C525" s="221">
        <v>-117.178</v>
      </c>
      <c r="D525" s="220">
        <v>2351990</v>
      </c>
      <c r="E525" s="220">
        <v>6280660</v>
      </c>
    </row>
    <row r="526" spans="1:5" x14ac:dyDescent="0.45">
      <c r="A526" s="331">
        <v>92347</v>
      </c>
      <c r="B526" s="221">
        <v>35.047600000000003</v>
      </c>
      <c r="C526" s="221">
        <v>-117.304</v>
      </c>
      <c r="D526" s="220">
        <v>2690440</v>
      </c>
      <c r="E526" s="220">
        <v>6246180</v>
      </c>
    </row>
    <row r="527" spans="1:5" x14ac:dyDescent="0.45">
      <c r="A527" s="331">
        <v>92350</v>
      </c>
      <c r="B527" s="221">
        <v>34.050899999999999</v>
      </c>
      <c r="C527" s="221">
        <v>-117.264</v>
      </c>
      <c r="D527" s="220">
        <v>2327520</v>
      </c>
      <c r="E527" s="220">
        <v>6254590</v>
      </c>
    </row>
    <row r="528" spans="1:5" x14ac:dyDescent="0.45">
      <c r="A528" s="331">
        <v>92352</v>
      </c>
      <c r="B528" s="221">
        <v>34.266599999999997</v>
      </c>
      <c r="C528" s="221">
        <v>-117.196</v>
      </c>
      <c r="D528" s="220">
        <v>2405820</v>
      </c>
      <c r="E528" s="220">
        <v>6275910</v>
      </c>
    </row>
    <row r="529" spans="1:5" x14ac:dyDescent="0.45">
      <c r="A529" s="331">
        <v>92354</v>
      </c>
      <c r="B529" s="221">
        <v>34.049599999999998</v>
      </c>
      <c r="C529" s="221">
        <v>-117.251</v>
      </c>
      <c r="D529" s="220">
        <v>2327000</v>
      </c>
      <c r="E529" s="220">
        <v>6258290</v>
      </c>
    </row>
    <row r="530" spans="1:5" x14ac:dyDescent="0.45">
      <c r="A530" s="331">
        <v>92356</v>
      </c>
      <c r="B530" s="221">
        <v>34.527200000000001</v>
      </c>
      <c r="C530" s="221">
        <v>-116.876</v>
      </c>
      <c r="D530" s="220">
        <v>2499930</v>
      </c>
      <c r="E530" s="220">
        <v>6372970</v>
      </c>
    </row>
    <row r="531" spans="1:5" x14ac:dyDescent="0.45">
      <c r="A531" s="331">
        <v>92358</v>
      </c>
      <c r="B531" s="221">
        <v>34.270200000000003</v>
      </c>
      <c r="C531" s="221">
        <v>-117.536</v>
      </c>
      <c r="D531" s="220">
        <v>2408240</v>
      </c>
      <c r="E531" s="220">
        <v>6173130</v>
      </c>
    </row>
    <row r="532" spans="1:5" x14ac:dyDescent="0.45">
      <c r="A532" s="331">
        <v>92359</v>
      </c>
      <c r="B532" s="221">
        <v>34.114899999999999</v>
      </c>
      <c r="C532" s="221">
        <v>-117.08199999999999</v>
      </c>
      <c r="D532" s="220">
        <v>2350310</v>
      </c>
      <c r="E532" s="220">
        <v>6309680</v>
      </c>
    </row>
    <row r="533" spans="1:5" x14ac:dyDescent="0.45">
      <c r="A533" s="331">
        <v>92363</v>
      </c>
      <c r="B533" s="221">
        <v>34.603400000000001</v>
      </c>
      <c r="C533" s="221">
        <v>-114.66500000000001</v>
      </c>
      <c r="D533" s="220">
        <v>2530580</v>
      </c>
      <c r="E533" s="220">
        <v>7038790</v>
      </c>
    </row>
    <row r="534" spans="1:5" x14ac:dyDescent="0.45">
      <c r="A534" s="331">
        <v>92364</v>
      </c>
      <c r="B534" s="221">
        <v>35.319899999999997</v>
      </c>
      <c r="C534" s="221">
        <v>-115.428</v>
      </c>
      <c r="D534" s="220">
        <v>2788990</v>
      </c>
      <c r="E534" s="220">
        <v>6807140</v>
      </c>
    </row>
    <row r="535" spans="1:5" x14ac:dyDescent="0.45">
      <c r="A535" s="331">
        <v>92365</v>
      </c>
      <c r="B535" s="221">
        <v>34.8553</v>
      </c>
      <c r="C535" s="221">
        <v>-116.67700000000001</v>
      </c>
      <c r="D535" s="220">
        <v>2619040</v>
      </c>
      <c r="E535" s="220">
        <v>6433590</v>
      </c>
    </row>
    <row r="536" spans="1:5" x14ac:dyDescent="0.45">
      <c r="A536" s="331">
        <v>92368</v>
      </c>
      <c r="B536" s="221">
        <v>34.666499999999999</v>
      </c>
      <c r="C536" s="221">
        <v>-117.294</v>
      </c>
      <c r="D536" s="220">
        <v>2551670</v>
      </c>
      <c r="E536" s="220">
        <v>6247780</v>
      </c>
    </row>
    <row r="537" spans="1:5" x14ac:dyDescent="0.45">
      <c r="A537" s="331">
        <v>92371</v>
      </c>
      <c r="B537" s="221">
        <v>34.456000000000003</v>
      </c>
      <c r="C537" s="221">
        <v>-117.541</v>
      </c>
      <c r="D537" s="220">
        <v>2475880</v>
      </c>
      <c r="E537" s="220">
        <v>6172430</v>
      </c>
    </row>
    <row r="538" spans="1:5" x14ac:dyDescent="0.45">
      <c r="A538" s="331">
        <v>92372</v>
      </c>
      <c r="B538" s="221">
        <v>34.441200000000002</v>
      </c>
      <c r="C538" s="221">
        <v>-117.63200000000001</v>
      </c>
      <c r="D538" s="220">
        <v>2470860</v>
      </c>
      <c r="E538" s="220">
        <v>6144920</v>
      </c>
    </row>
    <row r="539" spans="1:5" x14ac:dyDescent="0.45">
      <c r="A539" s="331">
        <v>92373</v>
      </c>
      <c r="B539" s="221">
        <v>34.0032</v>
      </c>
      <c r="C539" s="221">
        <v>-117.154</v>
      </c>
      <c r="D539" s="220">
        <v>2309840</v>
      </c>
      <c r="E539" s="220">
        <v>6287600</v>
      </c>
    </row>
    <row r="540" spans="1:5" x14ac:dyDescent="0.45">
      <c r="A540" s="331">
        <v>92374</v>
      </c>
      <c r="B540" s="221">
        <v>34.068600000000004</v>
      </c>
      <c r="C540" s="221">
        <v>-117.172</v>
      </c>
      <c r="D540" s="220">
        <v>2333690</v>
      </c>
      <c r="E540" s="220">
        <v>6282440</v>
      </c>
    </row>
    <row r="541" spans="1:5" x14ac:dyDescent="0.45">
      <c r="A541" s="331">
        <v>92376</v>
      </c>
      <c r="B541" s="221">
        <v>34.110799999999998</v>
      </c>
      <c r="C541" s="221">
        <v>-117.38</v>
      </c>
      <c r="D541" s="220">
        <v>2349690</v>
      </c>
      <c r="E541" s="220">
        <v>6219510</v>
      </c>
    </row>
    <row r="542" spans="1:5" x14ac:dyDescent="0.45">
      <c r="A542" s="331">
        <v>92377</v>
      </c>
      <c r="B542" s="221">
        <v>34.155000000000001</v>
      </c>
      <c r="C542" s="221">
        <v>-117.405</v>
      </c>
      <c r="D542" s="220">
        <v>2365860</v>
      </c>
      <c r="E542" s="220">
        <v>6212090</v>
      </c>
    </row>
    <row r="543" spans="1:5" x14ac:dyDescent="0.45">
      <c r="A543" s="331">
        <v>92378</v>
      </c>
      <c r="B543" s="221">
        <v>34.231200000000001</v>
      </c>
      <c r="C543" s="221">
        <v>-117.226</v>
      </c>
      <c r="D543" s="220">
        <v>2393040</v>
      </c>
      <c r="E543" s="220">
        <v>6266540</v>
      </c>
    </row>
    <row r="544" spans="1:5" x14ac:dyDescent="0.45">
      <c r="A544" s="331">
        <v>92382</v>
      </c>
      <c r="B544" s="221">
        <v>34.198099999999997</v>
      </c>
      <c r="C544" s="221">
        <v>-117.128</v>
      </c>
      <c r="D544" s="220">
        <v>2380720</v>
      </c>
      <c r="E544" s="220">
        <v>6296180</v>
      </c>
    </row>
    <row r="545" spans="1:5" x14ac:dyDescent="0.45">
      <c r="A545" s="331">
        <v>92384</v>
      </c>
      <c r="B545" s="221">
        <v>36.149299999999997</v>
      </c>
      <c r="C545" s="221">
        <v>-116.482</v>
      </c>
      <c r="D545" s="220">
        <v>3090220</v>
      </c>
      <c r="E545" s="220">
        <v>6493310</v>
      </c>
    </row>
    <row r="546" spans="1:5" x14ac:dyDescent="0.45">
      <c r="A546" s="331">
        <v>92385</v>
      </c>
      <c r="B546" s="221">
        <v>34.209099999999999</v>
      </c>
      <c r="C546" s="221">
        <v>-117.124</v>
      </c>
      <c r="D546" s="220">
        <v>2384710</v>
      </c>
      <c r="E546" s="220">
        <v>6297420</v>
      </c>
    </row>
    <row r="547" spans="1:5" x14ac:dyDescent="0.45">
      <c r="A547" s="331">
        <v>92386</v>
      </c>
      <c r="B547" s="221">
        <v>34.243400000000001</v>
      </c>
      <c r="C547" s="221">
        <v>-116.83</v>
      </c>
      <c r="D547" s="220">
        <v>2396570</v>
      </c>
      <c r="E547" s="220">
        <v>6386310</v>
      </c>
    </row>
    <row r="548" spans="1:5" x14ac:dyDescent="0.45">
      <c r="A548" s="331">
        <v>92389</v>
      </c>
      <c r="B548" s="221">
        <v>35.874099999999999</v>
      </c>
      <c r="C548" s="221">
        <v>-116.006</v>
      </c>
      <c r="D548" s="220">
        <v>2990000</v>
      </c>
      <c r="E548" s="220">
        <v>6634000</v>
      </c>
    </row>
    <row r="549" spans="1:5" x14ac:dyDescent="0.45">
      <c r="A549" s="331">
        <v>92391</v>
      </c>
      <c r="B549" s="221">
        <v>34.238300000000002</v>
      </c>
      <c r="C549" s="221">
        <v>-117.235</v>
      </c>
      <c r="D549" s="220">
        <v>2395630</v>
      </c>
      <c r="E549" s="220">
        <v>6263820</v>
      </c>
    </row>
    <row r="550" spans="1:5" x14ac:dyDescent="0.45">
      <c r="A550" s="331">
        <v>92392</v>
      </c>
      <c r="B550" s="221">
        <v>34.479799999999997</v>
      </c>
      <c r="C550" s="221">
        <v>-117.408</v>
      </c>
      <c r="D550" s="220">
        <v>2484070</v>
      </c>
      <c r="E550" s="220">
        <v>6212710</v>
      </c>
    </row>
    <row r="551" spans="1:5" x14ac:dyDescent="0.45">
      <c r="A551" s="331">
        <v>92394</v>
      </c>
      <c r="B551" s="221">
        <v>34.564399999999999</v>
      </c>
      <c r="C551" s="221">
        <v>-117.336</v>
      </c>
      <c r="D551" s="220">
        <v>2514630</v>
      </c>
      <c r="E551" s="220">
        <v>6234530</v>
      </c>
    </row>
    <row r="552" spans="1:5" x14ac:dyDescent="0.45">
      <c r="A552" s="331">
        <v>92395</v>
      </c>
      <c r="B552" s="221">
        <v>34.502899999999997</v>
      </c>
      <c r="C552" s="221">
        <v>-117.294</v>
      </c>
      <c r="D552" s="220">
        <v>2492130</v>
      </c>
      <c r="E552" s="220">
        <v>6246960</v>
      </c>
    </row>
    <row r="553" spans="1:5" x14ac:dyDescent="0.45">
      <c r="A553" s="331">
        <v>92397</v>
      </c>
      <c r="B553" s="221">
        <v>34.348999999999997</v>
      </c>
      <c r="C553" s="221">
        <v>-117.589</v>
      </c>
      <c r="D553" s="220">
        <v>2437130</v>
      </c>
      <c r="E553" s="220">
        <v>6157530</v>
      </c>
    </row>
    <row r="554" spans="1:5" x14ac:dyDescent="0.45">
      <c r="A554" s="331">
        <v>92398</v>
      </c>
      <c r="B554" s="221">
        <v>34.9099</v>
      </c>
      <c r="C554" s="221">
        <v>-116.84399999999999</v>
      </c>
      <c r="D554" s="220">
        <v>2639220</v>
      </c>
      <c r="E554" s="220">
        <v>6383430</v>
      </c>
    </row>
    <row r="555" spans="1:5" x14ac:dyDescent="0.45">
      <c r="A555" s="331">
        <v>92399</v>
      </c>
      <c r="B555" s="221">
        <v>34.038400000000003</v>
      </c>
      <c r="C555" s="221">
        <v>-117.008</v>
      </c>
      <c r="D555" s="220">
        <v>2322300</v>
      </c>
      <c r="E555" s="220">
        <v>6332150</v>
      </c>
    </row>
    <row r="556" spans="1:5" x14ac:dyDescent="0.45">
      <c r="A556" s="331">
        <v>92401</v>
      </c>
      <c r="B556" s="221">
        <v>34.105499999999999</v>
      </c>
      <c r="C556" s="221">
        <v>-117.292</v>
      </c>
      <c r="D556" s="220">
        <v>2347470</v>
      </c>
      <c r="E556" s="220">
        <v>6246350</v>
      </c>
    </row>
    <row r="557" spans="1:5" x14ac:dyDescent="0.45">
      <c r="A557" s="331">
        <v>92404</v>
      </c>
      <c r="B557" s="221">
        <v>34.177199999999999</v>
      </c>
      <c r="C557" s="221">
        <v>-117.274</v>
      </c>
      <c r="D557" s="220">
        <v>2373500</v>
      </c>
      <c r="E557" s="220">
        <v>6251860</v>
      </c>
    </row>
    <row r="558" spans="1:5" x14ac:dyDescent="0.45">
      <c r="A558" s="331">
        <v>92405</v>
      </c>
      <c r="B558" s="221">
        <v>34.145699999999998</v>
      </c>
      <c r="C558" s="221">
        <v>-117.303</v>
      </c>
      <c r="D558" s="220">
        <v>2362150</v>
      </c>
      <c r="E558" s="220">
        <v>6243180</v>
      </c>
    </row>
    <row r="559" spans="1:5" x14ac:dyDescent="0.45">
      <c r="A559" s="331">
        <v>92407</v>
      </c>
      <c r="B559" s="221">
        <v>34.257199999999997</v>
      </c>
      <c r="C559" s="221">
        <v>-117.30800000000001</v>
      </c>
      <c r="D559" s="220">
        <v>2402740</v>
      </c>
      <c r="E559" s="220">
        <v>6241830</v>
      </c>
    </row>
    <row r="560" spans="1:5" x14ac:dyDescent="0.45">
      <c r="A560" s="331">
        <v>92408</v>
      </c>
      <c r="B560" s="221">
        <v>34.084499999999998</v>
      </c>
      <c r="C560" s="221">
        <v>-117.264</v>
      </c>
      <c r="D560" s="220">
        <v>2339740</v>
      </c>
      <c r="E560" s="220">
        <v>6254710</v>
      </c>
    </row>
    <row r="561" spans="1:5" x14ac:dyDescent="0.45">
      <c r="A561" s="331">
        <v>92410</v>
      </c>
      <c r="B561" s="221">
        <v>34.106400000000001</v>
      </c>
      <c r="C561" s="221">
        <v>-117.297</v>
      </c>
      <c r="D561" s="220">
        <v>2347810</v>
      </c>
      <c r="E561" s="220">
        <v>6244760</v>
      </c>
    </row>
    <row r="562" spans="1:5" x14ac:dyDescent="0.45">
      <c r="A562" s="331">
        <v>92411</v>
      </c>
      <c r="B562" s="221">
        <v>34.122300000000003</v>
      </c>
      <c r="C562" s="221">
        <v>-117.324</v>
      </c>
      <c r="D562" s="220">
        <v>2353700</v>
      </c>
      <c r="E562" s="220">
        <v>6236620</v>
      </c>
    </row>
    <row r="563" spans="1:5" x14ac:dyDescent="0.45">
      <c r="A563" s="331">
        <v>92415</v>
      </c>
      <c r="B563" s="221">
        <v>34.105499999999999</v>
      </c>
      <c r="C563" s="221">
        <v>-117.288</v>
      </c>
      <c r="D563" s="220">
        <v>2347450</v>
      </c>
      <c r="E563" s="220">
        <v>6247500</v>
      </c>
    </row>
    <row r="564" spans="1:5" x14ac:dyDescent="0.45">
      <c r="A564" s="331">
        <v>92501</v>
      </c>
      <c r="B564" s="221">
        <v>33.9955</v>
      </c>
      <c r="C564" s="221">
        <v>-117.373</v>
      </c>
      <c r="D564" s="220">
        <v>2307690</v>
      </c>
      <c r="E564" s="220">
        <v>6221150</v>
      </c>
    </row>
    <row r="565" spans="1:5" x14ac:dyDescent="0.45">
      <c r="A565" s="331">
        <v>92503</v>
      </c>
      <c r="B565" s="221">
        <v>33.889699999999998</v>
      </c>
      <c r="C565" s="221">
        <v>-117.447</v>
      </c>
      <c r="D565" s="220">
        <v>2269450</v>
      </c>
      <c r="E565" s="220">
        <v>6198480</v>
      </c>
    </row>
    <row r="566" spans="1:5" x14ac:dyDescent="0.45">
      <c r="A566" s="331">
        <v>92504</v>
      </c>
      <c r="B566" s="221">
        <v>33.906799999999997</v>
      </c>
      <c r="C566" s="221">
        <v>-117.399</v>
      </c>
      <c r="D566" s="220">
        <v>2275510</v>
      </c>
      <c r="E566" s="220">
        <v>6213060</v>
      </c>
    </row>
    <row r="567" spans="1:5" x14ac:dyDescent="0.45">
      <c r="A567" s="331">
        <v>92505</v>
      </c>
      <c r="B567" s="221">
        <v>33.933900000000001</v>
      </c>
      <c r="C567" s="221">
        <v>-117.495</v>
      </c>
      <c r="D567" s="220">
        <v>2285700</v>
      </c>
      <c r="E567" s="220">
        <v>6183980</v>
      </c>
    </row>
    <row r="568" spans="1:5" x14ac:dyDescent="0.45">
      <c r="A568" s="331">
        <v>92506</v>
      </c>
      <c r="B568" s="221">
        <v>33.933700000000002</v>
      </c>
      <c r="C568" s="221">
        <v>-117.363</v>
      </c>
      <c r="D568" s="220">
        <v>2285160</v>
      </c>
      <c r="E568" s="220">
        <v>6224100</v>
      </c>
    </row>
    <row r="569" spans="1:5" x14ac:dyDescent="0.45">
      <c r="A569" s="331">
        <v>92507</v>
      </c>
      <c r="B569" s="221">
        <v>33.974899999999998</v>
      </c>
      <c r="C569" s="221">
        <v>-117.324</v>
      </c>
      <c r="D569" s="220">
        <v>2300060</v>
      </c>
      <c r="E569" s="220">
        <v>6235900</v>
      </c>
    </row>
    <row r="570" spans="1:5" x14ac:dyDescent="0.45">
      <c r="A570" s="331">
        <v>92508</v>
      </c>
      <c r="B570" s="221">
        <v>33.892899999999997</v>
      </c>
      <c r="C570" s="221">
        <v>-117.324</v>
      </c>
      <c r="D570" s="220">
        <v>2270220</v>
      </c>
      <c r="E570" s="220">
        <v>6235610</v>
      </c>
    </row>
    <row r="571" spans="1:5" x14ac:dyDescent="0.45">
      <c r="A571" s="331">
        <v>92509</v>
      </c>
      <c r="B571" s="221">
        <v>34.003399999999999</v>
      </c>
      <c r="C571" s="221">
        <v>-117.446</v>
      </c>
      <c r="D571" s="220">
        <v>2310840</v>
      </c>
      <c r="E571" s="220">
        <v>6199230</v>
      </c>
    </row>
    <row r="572" spans="1:5" x14ac:dyDescent="0.45">
      <c r="A572" s="331">
        <v>92518</v>
      </c>
      <c r="B572" s="221">
        <v>33.885100000000001</v>
      </c>
      <c r="C572" s="221">
        <v>-117.273</v>
      </c>
      <c r="D572" s="220">
        <v>2267200</v>
      </c>
      <c r="E572" s="220">
        <v>6251130</v>
      </c>
    </row>
    <row r="573" spans="1:5" x14ac:dyDescent="0.45">
      <c r="A573" s="331">
        <v>92521</v>
      </c>
      <c r="B573" s="221">
        <v>33.968200000000003</v>
      </c>
      <c r="C573" s="221">
        <v>-117.33499999999999</v>
      </c>
      <c r="D573" s="220">
        <v>2297650</v>
      </c>
      <c r="E573" s="220">
        <v>6232780</v>
      </c>
    </row>
    <row r="574" spans="1:5" x14ac:dyDescent="0.45">
      <c r="A574" s="331">
        <v>92530</v>
      </c>
      <c r="B574" s="221">
        <v>33.607100000000003</v>
      </c>
      <c r="C574" s="221">
        <v>-117.396</v>
      </c>
      <c r="D574" s="220">
        <v>2166440</v>
      </c>
      <c r="E574" s="220">
        <v>6212730</v>
      </c>
    </row>
    <row r="575" spans="1:5" x14ac:dyDescent="0.45">
      <c r="A575" s="331">
        <v>92532</v>
      </c>
      <c r="B575" s="221">
        <v>33.695</v>
      </c>
      <c r="C575" s="221">
        <v>-117.309</v>
      </c>
      <c r="D575" s="220">
        <v>2198150</v>
      </c>
      <c r="E575" s="220">
        <v>6239520</v>
      </c>
    </row>
    <row r="576" spans="1:5" x14ac:dyDescent="0.45">
      <c r="A576" s="331">
        <v>92536</v>
      </c>
      <c r="B576" s="221">
        <v>33.482599999999998</v>
      </c>
      <c r="C576" s="221">
        <v>-116.807</v>
      </c>
      <c r="D576" s="220">
        <v>2119700</v>
      </c>
      <c r="E576" s="220">
        <v>6391750</v>
      </c>
    </row>
    <row r="577" spans="1:5" x14ac:dyDescent="0.45">
      <c r="A577" s="331">
        <v>92539</v>
      </c>
      <c r="B577" s="221">
        <v>33.554600000000001</v>
      </c>
      <c r="C577" s="221">
        <v>-116.697</v>
      </c>
      <c r="D577" s="220">
        <v>2145690</v>
      </c>
      <c r="E577" s="220">
        <v>6425480</v>
      </c>
    </row>
    <row r="578" spans="1:5" x14ac:dyDescent="0.45">
      <c r="A578" s="331">
        <v>92543</v>
      </c>
      <c r="B578" s="221">
        <v>33.702199999999998</v>
      </c>
      <c r="C578" s="221">
        <v>-116.979</v>
      </c>
      <c r="D578" s="220">
        <v>2199890</v>
      </c>
      <c r="E578" s="220">
        <v>6339880</v>
      </c>
    </row>
    <row r="579" spans="1:5" x14ac:dyDescent="0.45">
      <c r="A579" s="331">
        <v>92544</v>
      </c>
      <c r="B579" s="221">
        <v>33.642099999999999</v>
      </c>
      <c r="C579" s="221">
        <v>-116.899</v>
      </c>
      <c r="D579" s="220">
        <v>2177850</v>
      </c>
      <c r="E579" s="220">
        <v>6364200</v>
      </c>
    </row>
    <row r="580" spans="1:5" x14ac:dyDescent="0.45">
      <c r="A580" s="331">
        <v>92545</v>
      </c>
      <c r="B580" s="221">
        <v>33.731400000000001</v>
      </c>
      <c r="C580" s="221">
        <v>-117.04</v>
      </c>
      <c r="D580" s="220">
        <v>2210660</v>
      </c>
      <c r="E580" s="220">
        <v>6321330</v>
      </c>
    </row>
    <row r="581" spans="1:5" x14ac:dyDescent="0.45">
      <c r="A581" s="331">
        <v>92548</v>
      </c>
      <c r="B581" s="221">
        <v>33.760599999999997</v>
      </c>
      <c r="C581" s="221">
        <v>-117.111</v>
      </c>
      <c r="D581" s="220">
        <v>2221460</v>
      </c>
      <c r="E581" s="220">
        <v>6300130</v>
      </c>
    </row>
    <row r="582" spans="1:5" x14ac:dyDescent="0.45">
      <c r="A582" s="331">
        <v>92549</v>
      </c>
      <c r="B582" s="221">
        <v>33.783700000000003</v>
      </c>
      <c r="C582" s="221">
        <v>-116.777</v>
      </c>
      <c r="D582" s="220">
        <v>2229190</v>
      </c>
      <c r="E582" s="220">
        <v>6401510</v>
      </c>
    </row>
    <row r="583" spans="1:5" x14ac:dyDescent="0.45">
      <c r="A583" s="331">
        <v>92551</v>
      </c>
      <c r="B583" s="221">
        <v>33.8812</v>
      </c>
      <c r="C583" s="221">
        <v>-117.226</v>
      </c>
      <c r="D583" s="220">
        <v>2265640</v>
      </c>
      <c r="E583" s="220">
        <v>6265400</v>
      </c>
    </row>
    <row r="584" spans="1:5" x14ac:dyDescent="0.45">
      <c r="A584" s="331">
        <v>92553</v>
      </c>
      <c r="B584" s="221">
        <v>33.923099999999998</v>
      </c>
      <c r="C584" s="221">
        <v>-117.245</v>
      </c>
      <c r="D584" s="220">
        <v>2280950</v>
      </c>
      <c r="E584" s="220">
        <v>6259720</v>
      </c>
    </row>
    <row r="585" spans="1:5" x14ac:dyDescent="0.45">
      <c r="A585" s="331">
        <v>92555</v>
      </c>
      <c r="B585" s="221">
        <v>33.904600000000002</v>
      </c>
      <c r="C585" s="221">
        <v>-117.107</v>
      </c>
      <c r="D585" s="220">
        <v>2273870</v>
      </c>
      <c r="E585" s="220">
        <v>6301480</v>
      </c>
    </row>
    <row r="586" spans="1:5" x14ac:dyDescent="0.45">
      <c r="A586" s="331">
        <v>92557</v>
      </c>
      <c r="B586" s="221">
        <v>33.971600000000002</v>
      </c>
      <c r="C586" s="221">
        <v>-117.259</v>
      </c>
      <c r="D586" s="220">
        <v>2298670</v>
      </c>
      <c r="E586" s="220">
        <v>6255810</v>
      </c>
    </row>
    <row r="587" spans="1:5" x14ac:dyDescent="0.45">
      <c r="A587" s="331">
        <v>92561</v>
      </c>
      <c r="B587" s="221">
        <v>33.587600000000002</v>
      </c>
      <c r="C587" s="221">
        <v>-116.48</v>
      </c>
      <c r="D587" s="220">
        <v>2157510</v>
      </c>
      <c r="E587" s="220">
        <v>6491720</v>
      </c>
    </row>
    <row r="588" spans="1:5" x14ac:dyDescent="0.45">
      <c r="A588" s="331">
        <v>92562</v>
      </c>
      <c r="B588" s="221">
        <v>33.547800000000002</v>
      </c>
      <c r="C588" s="221">
        <v>-117.268</v>
      </c>
      <c r="D588" s="220">
        <v>2144470</v>
      </c>
      <c r="E588" s="220">
        <v>6251450</v>
      </c>
    </row>
    <row r="589" spans="1:5" x14ac:dyDescent="0.45">
      <c r="A589" s="331">
        <v>92563</v>
      </c>
      <c r="B589" s="221">
        <v>33.581699999999998</v>
      </c>
      <c r="C589" s="221">
        <v>-117.146</v>
      </c>
      <c r="D589" s="220">
        <v>2156450</v>
      </c>
      <c r="E589" s="220">
        <v>6288710</v>
      </c>
    </row>
    <row r="590" spans="1:5" x14ac:dyDescent="0.45">
      <c r="A590" s="331">
        <v>92567</v>
      </c>
      <c r="B590" s="221">
        <v>33.810699999999997</v>
      </c>
      <c r="C590" s="221">
        <v>-117.10299999999999</v>
      </c>
      <c r="D590" s="220">
        <v>2239670</v>
      </c>
      <c r="E590" s="220">
        <v>6302540</v>
      </c>
    </row>
    <row r="591" spans="1:5" x14ac:dyDescent="0.45">
      <c r="A591" s="331">
        <v>92570</v>
      </c>
      <c r="B591" s="221">
        <v>33.784399999999998</v>
      </c>
      <c r="C591" s="221">
        <v>-117.321</v>
      </c>
      <c r="D591" s="220">
        <v>2230700</v>
      </c>
      <c r="E591" s="220">
        <v>6236220</v>
      </c>
    </row>
    <row r="592" spans="1:5" x14ac:dyDescent="0.45">
      <c r="A592" s="331">
        <v>92571</v>
      </c>
      <c r="B592" s="221">
        <v>33.831600000000002</v>
      </c>
      <c r="C592" s="221">
        <v>-117.18899999999999</v>
      </c>
      <c r="D592" s="220">
        <v>2247520</v>
      </c>
      <c r="E592" s="220">
        <v>6276380</v>
      </c>
    </row>
    <row r="593" spans="1:5" x14ac:dyDescent="0.45">
      <c r="A593" s="331">
        <v>92582</v>
      </c>
      <c r="B593" s="221">
        <v>33.808199999999999</v>
      </c>
      <c r="C593" s="221">
        <v>-117.017</v>
      </c>
      <c r="D593" s="220">
        <v>2238560</v>
      </c>
      <c r="E593" s="220">
        <v>6328720</v>
      </c>
    </row>
    <row r="594" spans="1:5" x14ac:dyDescent="0.45">
      <c r="A594" s="331">
        <v>92583</v>
      </c>
      <c r="B594" s="221">
        <v>33.792200000000001</v>
      </c>
      <c r="C594" s="221">
        <v>-116.92</v>
      </c>
      <c r="D594" s="220">
        <v>2232550</v>
      </c>
      <c r="E594" s="220">
        <v>6358050</v>
      </c>
    </row>
    <row r="595" spans="1:5" x14ac:dyDescent="0.45">
      <c r="A595" s="331">
        <v>92584</v>
      </c>
      <c r="B595" s="221">
        <v>33.660400000000003</v>
      </c>
      <c r="C595" s="221">
        <v>-117.175</v>
      </c>
      <c r="D595" s="220">
        <v>2185160</v>
      </c>
      <c r="E595" s="220">
        <v>6280270</v>
      </c>
    </row>
    <row r="596" spans="1:5" x14ac:dyDescent="0.45">
      <c r="A596" s="331">
        <v>92585</v>
      </c>
      <c r="B596" s="221">
        <v>33.742400000000004</v>
      </c>
      <c r="C596" s="221">
        <v>-117.17</v>
      </c>
      <c r="D596" s="220">
        <v>2214990</v>
      </c>
      <c r="E596" s="220">
        <v>6281980</v>
      </c>
    </row>
    <row r="597" spans="1:5" x14ac:dyDescent="0.45">
      <c r="A597" s="331">
        <v>92586</v>
      </c>
      <c r="B597" s="221">
        <v>33.706499999999998</v>
      </c>
      <c r="C597" s="221">
        <v>-117.2</v>
      </c>
      <c r="D597" s="220">
        <v>2202010</v>
      </c>
      <c r="E597" s="220">
        <v>6272780</v>
      </c>
    </row>
    <row r="598" spans="1:5" x14ac:dyDescent="0.45">
      <c r="A598" s="331">
        <v>92587</v>
      </c>
      <c r="B598" s="221">
        <v>33.696300000000001</v>
      </c>
      <c r="C598" s="221">
        <v>-117.249</v>
      </c>
      <c r="D598" s="220">
        <v>2198430</v>
      </c>
      <c r="E598" s="220">
        <v>6257880</v>
      </c>
    </row>
    <row r="599" spans="1:5" x14ac:dyDescent="0.45">
      <c r="A599" s="331">
        <v>92590</v>
      </c>
      <c r="B599" s="221">
        <v>33.481299999999997</v>
      </c>
      <c r="C599" s="221">
        <v>-117.218</v>
      </c>
      <c r="D599" s="220">
        <v>2120110</v>
      </c>
      <c r="E599" s="220">
        <v>6266430</v>
      </c>
    </row>
    <row r="600" spans="1:5" x14ac:dyDescent="0.45">
      <c r="A600" s="331">
        <v>92591</v>
      </c>
      <c r="B600" s="221">
        <v>33.532400000000003</v>
      </c>
      <c r="C600" s="221">
        <v>-117.111</v>
      </c>
      <c r="D600" s="220">
        <v>2138420</v>
      </c>
      <c r="E600" s="220">
        <v>6299220</v>
      </c>
    </row>
    <row r="601" spans="1:5" x14ac:dyDescent="0.45">
      <c r="A601" s="331">
        <v>92592</v>
      </c>
      <c r="B601" s="221">
        <v>33.506399999999999</v>
      </c>
      <c r="C601" s="221">
        <v>-117.014</v>
      </c>
      <c r="D601" s="220">
        <v>2128740</v>
      </c>
      <c r="E601" s="220">
        <v>6328900</v>
      </c>
    </row>
    <row r="602" spans="1:5" x14ac:dyDescent="0.45">
      <c r="A602" s="331">
        <v>92595</v>
      </c>
      <c r="B602" s="221">
        <v>33.618299999999998</v>
      </c>
      <c r="C602" s="221">
        <v>-117.26</v>
      </c>
      <c r="D602" s="220">
        <v>2170100</v>
      </c>
      <c r="E602" s="220">
        <v>6254090</v>
      </c>
    </row>
    <row r="603" spans="1:5" x14ac:dyDescent="0.45">
      <c r="A603" s="331">
        <v>92596</v>
      </c>
      <c r="B603" s="221">
        <v>33.640599999999999</v>
      </c>
      <c r="C603" s="221">
        <v>-117.072</v>
      </c>
      <c r="D603" s="220">
        <v>2177700</v>
      </c>
      <c r="E603" s="220">
        <v>6311340</v>
      </c>
    </row>
    <row r="604" spans="1:5" x14ac:dyDescent="0.45">
      <c r="A604" s="331">
        <v>92602</v>
      </c>
      <c r="B604" s="221">
        <v>33.741799999999998</v>
      </c>
      <c r="C604" s="221">
        <v>-117.739</v>
      </c>
      <c r="D604" s="220">
        <v>2216770</v>
      </c>
      <c r="E604" s="220">
        <v>6109060</v>
      </c>
    </row>
    <row r="605" spans="1:5" x14ac:dyDescent="0.45">
      <c r="A605" s="331">
        <v>92603</v>
      </c>
      <c r="B605" s="221">
        <v>33.625999999999998</v>
      </c>
      <c r="C605" s="221">
        <v>-117.791</v>
      </c>
      <c r="D605" s="220">
        <v>2174890</v>
      </c>
      <c r="E605" s="220">
        <v>6092600</v>
      </c>
    </row>
    <row r="606" spans="1:5" x14ac:dyDescent="0.45">
      <c r="A606" s="331">
        <v>92604</v>
      </c>
      <c r="B606" s="221">
        <v>33.688099999999999</v>
      </c>
      <c r="C606" s="221">
        <v>-117.789</v>
      </c>
      <c r="D606" s="220">
        <v>2197450</v>
      </c>
      <c r="E606" s="220">
        <v>6093660</v>
      </c>
    </row>
    <row r="607" spans="1:5" x14ac:dyDescent="0.45">
      <c r="A607" s="331">
        <v>92606</v>
      </c>
      <c r="B607" s="221">
        <v>33.697600000000001</v>
      </c>
      <c r="C607" s="221">
        <v>-117.813</v>
      </c>
      <c r="D607" s="220">
        <v>2201020</v>
      </c>
      <c r="E607" s="220">
        <v>6086360</v>
      </c>
    </row>
    <row r="608" spans="1:5" x14ac:dyDescent="0.45">
      <c r="A608" s="331">
        <v>92610</v>
      </c>
      <c r="B608" s="221">
        <v>33.706400000000002</v>
      </c>
      <c r="C608" s="221">
        <v>-117.66500000000001</v>
      </c>
      <c r="D608" s="220">
        <v>2203580</v>
      </c>
      <c r="E608" s="220">
        <v>6131210</v>
      </c>
    </row>
    <row r="609" spans="1:5" x14ac:dyDescent="0.45">
      <c r="A609" s="331">
        <v>92612</v>
      </c>
      <c r="B609" s="221">
        <v>33.660400000000003</v>
      </c>
      <c r="C609" s="221">
        <v>-117.82599999999999</v>
      </c>
      <c r="D609" s="220">
        <v>2187540</v>
      </c>
      <c r="E609" s="220">
        <v>6082080</v>
      </c>
    </row>
    <row r="610" spans="1:5" x14ac:dyDescent="0.45">
      <c r="A610" s="331">
        <v>92614</v>
      </c>
      <c r="B610" s="221">
        <v>33.681899999999999</v>
      </c>
      <c r="C610" s="221">
        <v>-117.833</v>
      </c>
      <c r="D610" s="220">
        <v>2195400</v>
      </c>
      <c r="E610" s="220">
        <v>6080190</v>
      </c>
    </row>
    <row r="611" spans="1:5" x14ac:dyDescent="0.45">
      <c r="A611" s="331">
        <v>92617</v>
      </c>
      <c r="B611" s="221">
        <v>33.6419</v>
      </c>
      <c r="C611" s="221">
        <v>-117.842</v>
      </c>
      <c r="D611" s="220">
        <v>2180910</v>
      </c>
      <c r="E611" s="220">
        <v>6077010</v>
      </c>
    </row>
    <row r="612" spans="1:5" x14ac:dyDescent="0.45">
      <c r="A612" s="331">
        <v>92618</v>
      </c>
      <c r="B612" s="221">
        <v>33.678600000000003</v>
      </c>
      <c r="C612" s="221">
        <v>-117.726</v>
      </c>
      <c r="D612" s="220">
        <v>2193730</v>
      </c>
      <c r="E612" s="220">
        <v>6112500</v>
      </c>
    </row>
    <row r="613" spans="1:5" x14ac:dyDescent="0.45">
      <c r="A613" s="331">
        <v>92620</v>
      </c>
      <c r="B613" s="221">
        <v>33.708799999999997</v>
      </c>
      <c r="C613" s="221">
        <v>-117.756</v>
      </c>
      <c r="D613" s="220">
        <v>2204860</v>
      </c>
      <c r="E613" s="220">
        <v>6103570</v>
      </c>
    </row>
    <row r="614" spans="1:5" x14ac:dyDescent="0.45">
      <c r="A614" s="331">
        <v>92624</v>
      </c>
      <c r="B614" s="221">
        <v>33.458399999999997</v>
      </c>
      <c r="C614" s="221">
        <v>-117.66500000000001</v>
      </c>
      <c r="D614" s="220">
        <v>2113360</v>
      </c>
      <c r="E614" s="220">
        <v>6130060</v>
      </c>
    </row>
    <row r="615" spans="1:5" x14ac:dyDescent="0.45">
      <c r="A615" s="331">
        <v>92625</v>
      </c>
      <c r="B615" s="221">
        <v>33.601599999999998</v>
      </c>
      <c r="C615" s="221">
        <v>-117.866</v>
      </c>
      <c r="D615" s="220">
        <v>2166320</v>
      </c>
      <c r="E615" s="220">
        <v>6069740</v>
      </c>
    </row>
    <row r="616" spans="1:5" x14ac:dyDescent="0.45">
      <c r="A616" s="331">
        <v>92626</v>
      </c>
      <c r="B616" s="221">
        <v>33.679099999999998</v>
      </c>
      <c r="C616" s="221">
        <v>-117.90900000000001</v>
      </c>
      <c r="D616" s="220">
        <v>2194750</v>
      </c>
      <c r="E616" s="220">
        <v>6057110</v>
      </c>
    </row>
    <row r="617" spans="1:5" x14ac:dyDescent="0.45">
      <c r="A617" s="331">
        <v>92627</v>
      </c>
      <c r="B617" s="221">
        <v>33.648200000000003</v>
      </c>
      <c r="C617" s="221">
        <v>-117.92</v>
      </c>
      <c r="D617" s="220">
        <v>2183550</v>
      </c>
      <c r="E617" s="220">
        <v>6053350</v>
      </c>
    </row>
    <row r="618" spans="1:5" x14ac:dyDescent="0.45">
      <c r="A618" s="331">
        <v>92629</v>
      </c>
      <c r="B618" s="221">
        <v>33.477699999999999</v>
      </c>
      <c r="C618" s="221">
        <v>-117.705</v>
      </c>
      <c r="D618" s="220">
        <v>2120550</v>
      </c>
      <c r="E618" s="220">
        <v>6117960</v>
      </c>
    </row>
    <row r="619" spans="1:5" x14ac:dyDescent="0.45">
      <c r="A619" s="331">
        <v>92630</v>
      </c>
      <c r="B619" s="221">
        <v>33.6462</v>
      </c>
      <c r="C619" s="221">
        <v>-117.68600000000001</v>
      </c>
      <c r="D619" s="220">
        <v>2181770</v>
      </c>
      <c r="E619" s="220">
        <v>6124770</v>
      </c>
    </row>
    <row r="620" spans="1:5" x14ac:dyDescent="0.45">
      <c r="A620" s="331">
        <v>92637</v>
      </c>
      <c r="B620" s="221">
        <v>33.608800000000002</v>
      </c>
      <c r="C620" s="221">
        <v>-117.729</v>
      </c>
      <c r="D620" s="220">
        <v>2168350</v>
      </c>
      <c r="E620" s="220">
        <v>6111370</v>
      </c>
    </row>
    <row r="621" spans="1:5" x14ac:dyDescent="0.45">
      <c r="A621" s="331">
        <v>92646</v>
      </c>
      <c r="B621" s="221">
        <v>33.664999999999999</v>
      </c>
      <c r="C621" s="221">
        <v>-117.968</v>
      </c>
      <c r="D621" s="220">
        <v>2189910</v>
      </c>
      <c r="E621" s="220">
        <v>6038900</v>
      </c>
    </row>
    <row r="622" spans="1:5" x14ac:dyDescent="0.45">
      <c r="A622" s="331">
        <v>92647</v>
      </c>
      <c r="B622" s="221">
        <v>33.723599999999998</v>
      </c>
      <c r="C622" s="221">
        <v>-118.00700000000001</v>
      </c>
      <c r="D622" s="220">
        <v>2211430</v>
      </c>
      <c r="E622" s="220">
        <v>6027560</v>
      </c>
    </row>
    <row r="623" spans="1:5" x14ac:dyDescent="0.45">
      <c r="A623" s="331">
        <v>92648</v>
      </c>
      <c r="B623" s="221">
        <v>33.682299999999998</v>
      </c>
      <c r="C623" s="221">
        <v>-118.01300000000001</v>
      </c>
      <c r="D623" s="220">
        <v>2196420</v>
      </c>
      <c r="E623" s="220">
        <v>6025480</v>
      </c>
    </row>
    <row r="624" spans="1:5" x14ac:dyDescent="0.45">
      <c r="A624" s="331">
        <v>92649</v>
      </c>
      <c r="B624" s="221">
        <v>33.721299999999999</v>
      </c>
      <c r="C624" s="221">
        <v>-118.045</v>
      </c>
      <c r="D624" s="220">
        <v>2210760</v>
      </c>
      <c r="E624" s="220">
        <v>6015900</v>
      </c>
    </row>
    <row r="625" spans="1:5" x14ac:dyDescent="0.45">
      <c r="A625" s="331">
        <v>92651</v>
      </c>
      <c r="B625" s="221">
        <v>33.558799999999998</v>
      </c>
      <c r="C625" s="221">
        <v>-117.773</v>
      </c>
      <c r="D625" s="220">
        <v>2150350</v>
      </c>
      <c r="E625" s="220">
        <v>6097760</v>
      </c>
    </row>
    <row r="626" spans="1:5" x14ac:dyDescent="0.45">
      <c r="A626" s="331">
        <v>92653</v>
      </c>
      <c r="B626" s="221">
        <v>33.591799999999999</v>
      </c>
      <c r="C626" s="221">
        <v>-117.699</v>
      </c>
      <c r="D626" s="220">
        <v>2162020</v>
      </c>
      <c r="E626" s="220">
        <v>6120550</v>
      </c>
    </row>
    <row r="627" spans="1:5" x14ac:dyDescent="0.45">
      <c r="A627" s="331">
        <v>92655</v>
      </c>
      <c r="B627" s="221">
        <v>33.744999999999997</v>
      </c>
      <c r="C627" s="221">
        <v>-117.985</v>
      </c>
      <c r="D627" s="220">
        <v>2219100</v>
      </c>
      <c r="E627" s="220">
        <v>6034260</v>
      </c>
    </row>
    <row r="628" spans="1:5" x14ac:dyDescent="0.45">
      <c r="A628" s="331">
        <v>92656</v>
      </c>
      <c r="B628" s="221">
        <v>33.575000000000003</v>
      </c>
      <c r="C628" s="221">
        <v>-117.732</v>
      </c>
      <c r="D628" s="220">
        <v>2156060</v>
      </c>
      <c r="E628" s="220">
        <v>6110250</v>
      </c>
    </row>
    <row r="629" spans="1:5" x14ac:dyDescent="0.45">
      <c r="A629" s="331">
        <v>92657</v>
      </c>
      <c r="B629" s="221">
        <v>33.590600000000002</v>
      </c>
      <c r="C629" s="221">
        <v>-117.82899999999999</v>
      </c>
      <c r="D629" s="220">
        <v>2162160</v>
      </c>
      <c r="E629" s="220">
        <v>6080860</v>
      </c>
    </row>
    <row r="630" spans="1:5" x14ac:dyDescent="0.45">
      <c r="A630" s="331">
        <v>92660</v>
      </c>
      <c r="B630" s="221">
        <v>33.633099999999999</v>
      </c>
      <c r="C630" s="221">
        <v>-117.875</v>
      </c>
      <c r="D630" s="220">
        <v>2177840</v>
      </c>
      <c r="E630" s="220">
        <v>6067190</v>
      </c>
    </row>
    <row r="631" spans="1:5" x14ac:dyDescent="0.45">
      <c r="A631" s="331">
        <v>92661</v>
      </c>
      <c r="B631" s="221">
        <v>33.601599999999998</v>
      </c>
      <c r="C631" s="221">
        <v>-117.902</v>
      </c>
      <c r="D631" s="220">
        <v>2166510</v>
      </c>
      <c r="E631" s="220">
        <v>6058800</v>
      </c>
    </row>
    <row r="632" spans="1:5" x14ac:dyDescent="0.45">
      <c r="A632" s="331">
        <v>92662</v>
      </c>
      <c r="B632" s="221">
        <v>33.606499999999997</v>
      </c>
      <c r="C632" s="221">
        <v>-117.893</v>
      </c>
      <c r="D632" s="220">
        <v>2168260</v>
      </c>
      <c r="E632" s="220">
        <v>6061460</v>
      </c>
    </row>
    <row r="633" spans="1:5" x14ac:dyDescent="0.45">
      <c r="A633" s="331">
        <v>92663</v>
      </c>
      <c r="B633" s="221">
        <v>33.6248</v>
      </c>
      <c r="C633" s="221">
        <v>-117.932</v>
      </c>
      <c r="D633" s="220">
        <v>2175080</v>
      </c>
      <c r="E633" s="220">
        <v>6049590</v>
      </c>
    </row>
    <row r="634" spans="1:5" x14ac:dyDescent="0.45">
      <c r="A634" s="331">
        <v>92672</v>
      </c>
      <c r="B634" s="221">
        <v>33.396000000000001</v>
      </c>
      <c r="C634" s="221">
        <v>-117.554</v>
      </c>
      <c r="D634" s="220">
        <v>2090210</v>
      </c>
      <c r="E634" s="220">
        <v>6163720</v>
      </c>
    </row>
    <row r="635" spans="1:5" x14ac:dyDescent="0.45">
      <c r="A635" s="331">
        <v>92673</v>
      </c>
      <c r="B635" s="221">
        <v>33.466299999999997</v>
      </c>
      <c r="C635" s="221">
        <v>-117.61199999999999</v>
      </c>
      <c r="D635" s="220">
        <v>2116020</v>
      </c>
      <c r="E635" s="220">
        <v>6146430</v>
      </c>
    </row>
    <row r="636" spans="1:5" x14ac:dyDescent="0.45">
      <c r="A636" s="331">
        <v>92675</v>
      </c>
      <c r="B636" s="221">
        <v>33.565800000000003</v>
      </c>
      <c r="C636" s="221">
        <v>-117.544</v>
      </c>
      <c r="D636" s="220">
        <v>2151930</v>
      </c>
      <c r="E636" s="220">
        <v>6167400</v>
      </c>
    </row>
    <row r="637" spans="1:5" x14ac:dyDescent="0.45">
      <c r="A637" s="331">
        <v>92676</v>
      </c>
      <c r="B637" s="221">
        <v>33.745100000000001</v>
      </c>
      <c r="C637" s="221">
        <v>-117.608</v>
      </c>
      <c r="D637" s="220">
        <v>2217440</v>
      </c>
      <c r="E637" s="220">
        <v>6148970</v>
      </c>
    </row>
    <row r="638" spans="1:5" x14ac:dyDescent="0.45">
      <c r="A638" s="331">
        <v>92677</v>
      </c>
      <c r="B638" s="221">
        <v>33.527700000000003</v>
      </c>
      <c r="C638" s="221">
        <v>-117.70399999999999</v>
      </c>
      <c r="D638" s="220">
        <v>2138740</v>
      </c>
      <c r="E638" s="220">
        <v>6118470</v>
      </c>
    </row>
    <row r="639" spans="1:5" x14ac:dyDescent="0.45">
      <c r="A639" s="331">
        <v>92679</v>
      </c>
      <c r="B639" s="221">
        <v>33.651200000000003</v>
      </c>
      <c r="C639" s="221">
        <v>-117.56399999999999</v>
      </c>
      <c r="D639" s="220">
        <v>2183100</v>
      </c>
      <c r="E639" s="220">
        <v>6161930</v>
      </c>
    </row>
    <row r="640" spans="1:5" x14ac:dyDescent="0.45">
      <c r="A640" s="331">
        <v>92683</v>
      </c>
      <c r="B640" s="221">
        <v>33.752499999999998</v>
      </c>
      <c r="C640" s="221">
        <v>-117.994</v>
      </c>
      <c r="D640" s="220">
        <v>2221860</v>
      </c>
      <c r="E640" s="220">
        <v>6031600</v>
      </c>
    </row>
    <row r="641" spans="1:5" x14ac:dyDescent="0.45">
      <c r="A641" s="331">
        <v>92688</v>
      </c>
      <c r="B641" s="221">
        <v>33.6297</v>
      </c>
      <c r="C641" s="221">
        <v>-117.611</v>
      </c>
      <c r="D641" s="220">
        <v>2175470</v>
      </c>
      <c r="E641" s="220">
        <v>6147380</v>
      </c>
    </row>
    <row r="642" spans="1:5" x14ac:dyDescent="0.45">
      <c r="A642" s="331">
        <v>92691</v>
      </c>
      <c r="B642" s="221">
        <v>33.610599999999998</v>
      </c>
      <c r="C642" s="221">
        <v>-117.666</v>
      </c>
      <c r="D642" s="220">
        <v>2168710</v>
      </c>
      <c r="E642" s="220">
        <v>6130510</v>
      </c>
    </row>
    <row r="643" spans="1:5" x14ac:dyDescent="0.45">
      <c r="A643" s="331">
        <v>92692</v>
      </c>
      <c r="B643" s="221">
        <v>33.609499999999997</v>
      </c>
      <c r="C643" s="221">
        <v>-117.643</v>
      </c>
      <c r="D643" s="220">
        <v>2168250</v>
      </c>
      <c r="E643" s="220">
        <v>6137470</v>
      </c>
    </row>
    <row r="644" spans="1:5" x14ac:dyDescent="0.45">
      <c r="A644" s="331">
        <v>92694</v>
      </c>
      <c r="B644" s="221">
        <v>33.548299999999998</v>
      </c>
      <c r="C644" s="221">
        <v>-117.639</v>
      </c>
      <c r="D644" s="220">
        <v>2145940</v>
      </c>
      <c r="E644" s="220">
        <v>6138400</v>
      </c>
    </row>
    <row r="645" spans="1:5" x14ac:dyDescent="0.45">
      <c r="A645" s="331">
        <v>92697</v>
      </c>
      <c r="B645" s="221">
        <v>33.646999999999998</v>
      </c>
      <c r="C645" s="221">
        <v>-117.84099999999999</v>
      </c>
      <c r="D645" s="220">
        <v>2182750</v>
      </c>
      <c r="E645" s="220">
        <v>6077380</v>
      </c>
    </row>
    <row r="646" spans="1:5" x14ac:dyDescent="0.45">
      <c r="A646" s="331">
        <v>92701</v>
      </c>
      <c r="B646" s="221">
        <v>33.7483</v>
      </c>
      <c r="C646" s="221">
        <v>-117.85899999999999</v>
      </c>
      <c r="D646" s="220">
        <v>2219680</v>
      </c>
      <c r="E646" s="220">
        <v>6072700</v>
      </c>
    </row>
    <row r="647" spans="1:5" x14ac:dyDescent="0.45">
      <c r="A647" s="331">
        <v>92703</v>
      </c>
      <c r="B647" s="221">
        <v>33.748600000000003</v>
      </c>
      <c r="C647" s="221">
        <v>-117.90600000000001</v>
      </c>
      <c r="D647" s="220">
        <v>2220010</v>
      </c>
      <c r="E647" s="220">
        <v>6058410</v>
      </c>
    </row>
    <row r="648" spans="1:5" x14ac:dyDescent="0.45">
      <c r="A648" s="331">
        <v>92704</v>
      </c>
      <c r="B648" s="221">
        <v>33.720799999999997</v>
      </c>
      <c r="C648" s="221">
        <v>-117.908</v>
      </c>
      <c r="D648" s="220">
        <v>2209910</v>
      </c>
      <c r="E648" s="220">
        <v>6057420</v>
      </c>
    </row>
    <row r="649" spans="1:5" x14ac:dyDescent="0.45">
      <c r="A649" s="331">
        <v>92705</v>
      </c>
      <c r="B649" s="221">
        <v>33.756900000000002</v>
      </c>
      <c r="C649" s="221">
        <v>-117.81399999999999</v>
      </c>
      <c r="D649" s="220">
        <v>2222620</v>
      </c>
      <c r="E649" s="220">
        <v>6086280</v>
      </c>
    </row>
    <row r="650" spans="1:5" x14ac:dyDescent="0.45">
      <c r="A650" s="331">
        <v>92706</v>
      </c>
      <c r="B650" s="221">
        <v>33.765900000000002</v>
      </c>
      <c r="C650" s="221">
        <v>-117.88200000000001</v>
      </c>
      <c r="D650" s="220">
        <v>2226170</v>
      </c>
      <c r="E650" s="220">
        <v>6065840</v>
      </c>
    </row>
    <row r="651" spans="1:5" x14ac:dyDescent="0.45">
      <c r="A651" s="331">
        <v>92707</v>
      </c>
      <c r="B651" s="221">
        <v>33.709200000000003</v>
      </c>
      <c r="C651" s="221">
        <v>-117.871</v>
      </c>
      <c r="D651" s="220">
        <v>2205520</v>
      </c>
      <c r="E651" s="220">
        <v>6068830</v>
      </c>
    </row>
    <row r="652" spans="1:5" x14ac:dyDescent="0.45">
      <c r="A652" s="331">
        <v>92708</v>
      </c>
      <c r="B652" s="221">
        <v>33.7104</v>
      </c>
      <c r="C652" s="221">
        <v>-117.95099999999999</v>
      </c>
      <c r="D652" s="220">
        <v>2206320</v>
      </c>
      <c r="E652" s="220">
        <v>6044260</v>
      </c>
    </row>
    <row r="653" spans="1:5" x14ac:dyDescent="0.45">
      <c r="A653" s="331">
        <v>92780</v>
      </c>
      <c r="B653" s="221">
        <v>33.735799999999998</v>
      </c>
      <c r="C653" s="221">
        <v>-117.819</v>
      </c>
      <c r="D653" s="220">
        <v>2214930</v>
      </c>
      <c r="E653" s="220">
        <v>6084610</v>
      </c>
    </row>
    <row r="654" spans="1:5" x14ac:dyDescent="0.45">
      <c r="A654" s="331">
        <v>92782</v>
      </c>
      <c r="B654" s="221">
        <v>33.7271</v>
      </c>
      <c r="C654" s="221">
        <v>-117.8</v>
      </c>
      <c r="D654" s="220">
        <v>2211690</v>
      </c>
      <c r="E654" s="220">
        <v>6090470</v>
      </c>
    </row>
    <row r="655" spans="1:5" x14ac:dyDescent="0.45">
      <c r="A655" s="331">
        <v>92801</v>
      </c>
      <c r="B655" s="221">
        <v>33.844900000000003</v>
      </c>
      <c r="C655" s="221">
        <v>-117.952</v>
      </c>
      <c r="D655" s="220">
        <v>2255270</v>
      </c>
      <c r="E655" s="220">
        <v>6044980</v>
      </c>
    </row>
    <row r="656" spans="1:5" x14ac:dyDescent="0.45">
      <c r="A656" s="331">
        <v>92802</v>
      </c>
      <c r="B656" s="221">
        <v>33.808100000000003</v>
      </c>
      <c r="C656" s="221">
        <v>-117.92400000000001</v>
      </c>
      <c r="D656" s="220">
        <v>2241740</v>
      </c>
      <c r="E656" s="220">
        <v>6053320</v>
      </c>
    </row>
    <row r="657" spans="1:5" x14ac:dyDescent="0.45">
      <c r="A657" s="331">
        <v>92804</v>
      </c>
      <c r="B657" s="221">
        <v>33.8187</v>
      </c>
      <c r="C657" s="221">
        <v>-117.97499999999999</v>
      </c>
      <c r="D657" s="220">
        <v>2245850</v>
      </c>
      <c r="E657" s="220">
        <v>6037850</v>
      </c>
    </row>
    <row r="658" spans="1:5" x14ac:dyDescent="0.45">
      <c r="A658" s="331">
        <v>92805</v>
      </c>
      <c r="B658" s="221">
        <v>33.829700000000003</v>
      </c>
      <c r="C658" s="221">
        <v>-117.90600000000001</v>
      </c>
      <c r="D658" s="220">
        <v>2249530</v>
      </c>
      <c r="E658" s="220">
        <v>6058870</v>
      </c>
    </row>
    <row r="659" spans="1:5" x14ac:dyDescent="0.45">
      <c r="A659" s="331">
        <v>92806</v>
      </c>
      <c r="B659" s="221">
        <v>33.838200000000001</v>
      </c>
      <c r="C659" s="221">
        <v>-117.87</v>
      </c>
      <c r="D659" s="220">
        <v>2252440</v>
      </c>
      <c r="E659" s="220">
        <v>6069690</v>
      </c>
    </row>
    <row r="660" spans="1:5" x14ac:dyDescent="0.45">
      <c r="A660" s="331">
        <v>92807</v>
      </c>
      <c r="B660" s="221">
        <v>33.85</v>
      </c>
      <c r="C660" s="221">
        <v>-117.789</v>
      </c>
      <c r="D660" s="220">
        <v>2256360</v>
      </c>
      <c r="E660" s="220">
        <v>6094320</v>
      </c>
    </row>
    <row r="661" spans="1:5" x14ac:dyDescent="0.45">
      <c r="A661" s="331">
        <v>92808</v>
      </c>
      <c r="B661" s="221">
        <v>33.820099999999996</v>
      </c>
      <c r="C661" s="221">
        <v>-117.70099999999999</v>
      </c>
      <c r="D661" s="220">
        <v>2245100</v>
      </c>
      <c r="E661" s="220">
        <v>6121110</v>
      </c>
    </row>
    <row r="662" spans="1:5" x14ac:dyDescent="0.45">
      <c r="A662" s="331">
        <v>92821</v>
      </c>
      <c r="B662" s="221">
        <v>33.927500000000002</v>
      </c>
      <c r="C662" s="221">
        <v>-117.88500000000001</v>
      </c>
      <c r="D662" s="220">
        <v>2285010</v>
      </c>
      <c r="E662" s="220">
        <v>6065790</v>
      </c>
    </row>
    <row r="663" spans="1:5" x14ac:dyDescent="0.45">
      <c r="A663" s="331">
        <v>92823</v>
      </c>
      <c r="B663" s="221">
        <v>33.929299999999998</v>
      </c>
      <c r="C663" s="221">
        <v>-117.807</v>
      </c>
      <c r="D663" s="220">
        <v>2285290</v>
      </c>
      <c r="E663" s="220">
        <v>6089430</v>
      </c>
    </row>
    <row r="664" spans="1:5" x14ac:dyDescent="0.45">
      <c r="A664" s="331">
        <v>92831</v>
      </c>
      <c r="B664" s="221">
        <v>33.879300000000001</v>
      </c>
      <c r="C664" s="221">
        <v>-117.896</v>
      </c>
      <c r="D664" s="220">
        <v>2267540</v>
      </c>
      <c r="E664" s="220">
        <v>6061970</v>
      </c>
    </row>
    <row r="665" spans="1:5" x14ac:dyDescent="0.45">
      <c r="A665" s="331">
        <v>92832</v>
      </c>
      <c r="B665" s="221">
        <v>33.868400000000001</v>
      </c>
      <c r="C665" s="221">
        <v>-117.929</v>
      </c>
      <c r="D665" s="220">
        <v>2263720</v>
      </c>
      <c r="E665" s="220">
        <v>6051950</v>
      </c>
    </row>
    <row r="666" spans="1:5" x14ac:dyDescent="0.45">
      <c r="A666" s="331">
        <v>92833</v>
      </c>
      <c r="B666" s="221">
        <v>33.880000000000003</v>
      </c>
      <c r="C666" s="221">
        <v>-117.961</v>
      </c>
      <c r="D666" s="220">
        <v>2268090</v>
      </c>
      <c r="E666" s="220">
        <v>6042340</v>
      </c>
    </row>
    <row r="667" spans="1:5" x14ac:dyDescent="0.45">
      <c r="A667" s="331">
        <v>92835</v>
      </c>
      <c r="B667" s="221">
        <v>33.902000000000001</v>
      </c>
      <c r="C667" s="221">
        <v>-117.91500000000001</v>
      </c>
      <c r="D667" s="220">
        <v>2275890</v>
      </c>
      <c r="E667" s="220">
        <v>6056340</v>
      </c>
    </row>
    <row r="668" spans="1:5" x14ac:dyDescent="0.45">
      <c r="A668" s="331">
        <v>92840</v>
      </c>
      <c r="B668" s="221">
        <v>33.785899999999998</v>
      </c>
      <c r="C668" s="221">
        <v>-117.932</v>
      </c>
      <c r="D668" s="220">
        <v>2233710</v>
      </c>
      <c r="E668" s="220">
        <v>6050650</v>
      </c>
    </row>
    <row r="669" spans="1:5" x14ac:dyDescent="0.45">
      <c r="A669" s="331">
        <v>92841</v>
      </c>
      <c r="B669" s="221">
        <v>33.787100000000002</v>
      </c>
      <c r="C669" s="221">
        <v>-117.982</v>
      </c>
      <c r="D669" s="220">
        <v>2234400</v>
      </c>
      <c r="E669" s="220">
        <v>6035510</v>
      </c>
    </row>
    <row r="670" spans="1:5" x14ac:dyDescent="0.45">
      <c r="A670" s="331">
        <v>92843</v>
      </c>
      <c r="B670" s="221">
        <v>33.7639</v>
      </c>
      <c r="C670" s="221">
        <v>-117.931</v>
      </c>
      <c r="D670" s="220">
        <v>2225710</v>
      </c>
      <c r="E670" s="220">
        <v>6050710</v>
      </c>
    </row>
    <row r="671" spans="1:5" x14ac:dyDescent="0.45">
      <c r="A671" s="331">
        <v>92844</v>
      </c>
      <c r="B671" s="221">
        <v>33.765500000000003</v>
      </c>
      <c r="C671" s="221">
        <v>-117.97</v>
      </c>
      <c r="D671" s="220">
        <v>2226480</v>
      </c>
      <c r="E671" s="220">
        <v>6039080</v>
      </c>
    </row>
    <row r="672" spans="1:5" x14ac:dyDescent="0.45">
      <c r="A672" s="331">
        <v>92845</v>
      </c>
      <c r="B672" s="221">
        <v>33.783000000000001</v>
      </c>
      <c r="C672" s="221">
        <v>-118.026</v>
      </c>
      <c r="D672" s="220">
        <v>2233150</v>
      </c>
      <c r="E672" s="220">
        <v>6021890</v>
      </c>
    </row>
    <row r="673" spans="1:5" x14ac:dyDescent="0.45">
      <c r="A673" s="331">
        <v>92860</v>
      </c>
      <c r="B673" s="221">
        <v>33.924599999999998</v>
      </c>
      <c r="C673" s="221">
        <v>-117.55200000000001</v>
      </c>
      <c r="D673" s="220">
        <v>2282540</v>
      </c>
      <c r="E673" s="220">
        <v>6166600</v>
      </c>
    </row>
    <row r="674" spans="1:5" x14ac:dyDescent="0.45">
      <c r="A674" s="331">
        <v>92861</v>
      </c>
      <c r="B674" s="221">
        <v>33.817300000000003</v>
      </c>
      <c r="C674" s="221">
        <v>-117.81</v>
      </c>
      <c r="D674" s="220">
        <v>2244570</v>
      </c>
      <c r="E674" s="220">
        <v>6087800</v>
      </c>
    </row>
    <row r="675" spans="1:5" x14ac:dyDescent="0.45">
      <c r="A675" s="331">
        <v>92865</v>
      </c>
      <c r="B675" s="221">
        <v>33.829000000000001</v>
      </c>
      <c r="C675" s="221">
        <v>-117.848</v>
      </c>
      <c r="D675" s="220">
        <v>2248990</v>
      </c>
      <c r="E675" s="220">
        <v>6076240</v>
      </c>
    </row>
    <row r="676" spans="1:5" x14ac:dyDescent="0.45">
      <c r="A676" s="331">
        <v>92866</v>
      </c>
      <c r="B676" s="221">
        <v>33.784599999999998</v>
      </c>
      <c r="C676" s="221">
        <v>-117.845</v>
      </c>
      <c r="D676" s="220">
        <v>2232830</v>
      </c>
      <c r="E676" s="220">
        <v>6077160</v>
      </c>
    </row>
    <row r="677" spans="1:5" x14ac:dyDescent="0.45">
      <c r="A677" s="331">
        <v>92867</v>
      </c>
      <c r="B677" s="221">
        <v>33.8155</v>
      </c>
      <c r="C677" s="221">
        <v>-117.824</v>
      </c>
      <c r="D677" s="220">
        <v>2243970</v>
      </c>
      <c r="E677" s="220">
        <v>6083660</v>
      </c>
    </row>
    <row r="678" spans="1:5" x14ac:dyDescent="0.45">
      <c r="A678" s="331">
        <v>92868</v>
      </c>
      <c r="B678" s="221">
        <v>33.787700000000001</v>
      </c>
      <c r="C678" s="221">
        <v>-117.876</v>
      </c>
      <c r="D678" s="220">
        <v>2234110</v>
      </c>
      <c r="E678" s="220">
        <v>6067510</v>
      </c>
    </row>
    <row r="679" spans="1:5" x14ac:dyDescent="0.45">
      <c r="A679" s="331">
        <v>92869</v>
      </c>
      <c r="B679" s="221">
        <v>33.801299999999998</v>
      </c>
      <c r="C679" s="221">
        <v>-117.774</v>
      </c>
      <c r="D679" s="220">
        <v>2238560</v>
      </c>
      <c r="E679" s="220">
        <v>6098760</v>
      </c>
    </row>
    <row r="680" spans="1:5" x14ac:dyDescent="0.45">
      <c r="A680" s="331">
        <v>92870</v>
      </c>
      <c r="B680" s="221">
        <v>33.880899999999997</v>
      </c>
      <c r="C680" s="221">
        <v>-117.855</v>
      </c>
      <c r="D680" s="220">
        <v>2267900</v>
      </c>
      <c r="E680" s="220">
        <v>6074440</v>
      </c>
    </row>
    <row r="681" spans="1:5" x14ac:dyDescent="0.45">
      <c r="A681" s="331">
        <v>92879</v>
      </c>
      <c r="B681" s="221">
        <v>33.880000000000003</v>
      </c>
      <c r="C681" s="221">
        <v>-117.538</v>
      </c>
      <c r="D681" s="220">
        <v>2266260</v>
      </c>
      <c r="E681" s="220">
        <v>6170670</v>
      </c>
    </row>
    <row r="682" spans="1:5" x14ac:dyDescent="0.45">
      <c r="A682" s="331">
        <v>92880</v>
      </c>
      <c r="B682" s="221">
        <v>33.924100000000003</v>
      </c>
      <c r="C682" s="221">
        <v>-117.60899999999999</v>
      </c>
      <c r="D682" s="220">
        <v>2282570</v>
      </c>
      <c r="E682" s="220">
        <v>6149440</v>
      </c>
    </row>
    <row r="683" spans="1:5" x14ac:dyDescent="0.45">
      <c r="A683" s="331">
        <v>92881</v>
      </c>
      <c r="B683" s="221">
        <v>33.840699999999998</v>
      </c>
      <c r="C683" s="221">
        <v>-117.496</v>
      </c>
      <c r="D683" s="220">
        <v>2251800</v>
      </c>
      <c r="E683" s="220">
        <v>6183190</v>
      </c>
    </row>
    <row r="684" spans="1:5" x14ac:dyDescent="0.45">
      <c r="A684" s="331">
        <v>92882</v>
      </c>
      <c r="B684" s="221">
        <v>33.8429</v>
      </c>
      <c r="C684" s="221">
        <v>-117.607</v>
      </c>
      <c r="D684" s="220">
        <v>2253030</v>
      </c>
      <c r="E684" s="220">
        <v>6149620</v>
      </c>
    </row>
    <row r="685" spans="1:5" x14ac:dyDescent="0.45">
      <c r="A685" s="331">
        <v>92883</v>
      </c>
      <c r="B685" s="221">
        <v>33.764600000000002</v>
      </c>
      <c r="C685" s="221">
        <v>-117.49299999999999</v>
      </c>
      <c r="D685" s="220">
        <v>2224090</v>
      </c>
      <c r="E685" s="220">
        <v>6184010</v>
      </c>
    </row>
    <row r="686" spans="1:5" x14ac:dyDescent="0.45">
      <c r="A686" s="331">
        <v>92886</v>
      </c>
      <c r="B686" s="221">
        <v>33.896599999999999</v>
      </c>
      <c r="C686" s="221">
        <v>-117.795</v>
      </c>
      <c r="D686" s="220">
        <v>2273350</v>
      </c>
      <c r="E686" s="220">
        <v>6092840</v>
      </c>
    </row>
    <row r="687" spans="1:5" x14ac:dyDescent="0.45">
      <c r="A687" s="331">
        <v>92887</v>
      </c>
      <c r="B687" s="221">
        <v>33.884099999999997</v>
      </c>
      <c r="C687" s="221">
        <v>-117.732</v>
      </c>
      <c r="D687" s="220">
        <v>2268520</v>
      </c>
      <c r="E687" s="220">
        <v>6111890</v>
      </c>
    </row>
    <row r="688" spans="1:5" x14ac:dyDescent="0.45">
      <c r="A688" s="331">
        <v>93001</v>
      </c>
      <c r="B688" s="221">
        <v>34.3476</v>
      </c>
      <c r="C688" s="221">
        <v>-119.32599999999999</v>
      </c>
      <c r="D688" s="220">
        <v>2447710</v>
      </c>
      <c r="E688" s="220">
        <v>5633250</v>
      </c>
    </row>
    <row r="689" spans="1:5" x14ac:dyDescent="0.45">
      <c r="A689" s="331">
        <v>93003</v>
      </c>
      <c r="B689" s="221">
        <v>34.279400000000003</v>
      </c>
      <c r="C689" s="221">
        <v>-119.21899999999999</v>
      </c>
      <c r="D689" s="220">
        <v>2421950</v>
      </c>
      <c r="E689" s="220">
        <v>5664670</v>
      </c>
    </row>
    <row r="690" spans="1:5" x14ac:dyDescent="0.45">
      <c r="A690" s="331">
        <v>93004</v>
      </c>
      <c r="B690" s="221">
        <v>34.280700000000003</v>
      </c>
      <c r="C690" s="221">
        <v>-119.16500000000001</v>
      </c>
      <c r="D690" s="220">
        <v>2421990</v>
      </c>
      <c r="E690" s="220">
        <v>5681010</v>
      </c>
    </row>
    <row r="691" spans="1:5" x14ac:dyDescent="0.45">
      <c r="A691" s="331">
        <v>93010</v>
      </c>
      <c r="B691" s="221">
        <v>34.229500000000002</v>
      </c>
      <c r="C691" s="221">
        <v>-119.07599999999999</v>
      </c>
      <c r="D691" s="220">
        <v>2402610</v>
      </c>
      <c r="E691" s="220">
        <v>5707570</v>
      </c>
    </row>
    <row r="692" spans="1:5" x14ac:dyDescent="0.45">
      <c r="A692" s="331">
        <v>93012</v>
      </c>
      <c r="B692" s="221">
        <v>34.206099999999999</v>
      </c>
      <c r="C692" s="221">
        <v>-118.992</v>
      </c>
      <c r="D692" s="220">
        <v>2393410</v>
      </c>
      <c r="E692" s="220">
        <v>5732500</v>
      </c>
    </row>
    <row r="693" spans="1:5" x14ac:dyDescent="0.45">
      <c r="A693" s="331">
        <v>93013</v>
      </c>
      <c r="B693" s="221">
        <v>34.414700000000003</v>
      </c>
      <c r="C693" s="221">
        <v>-119.515</v>
      </c>
      <c r="D693" s="220">
        <v>2473850</v>
      </c>
      <c r="E693" s="220">
        <v>5576870</v>
      </c>
    </row>
    <row r="694" spans="1:5" x14ac:dyDescent="0.45">
      <c r="A694" s="331">
        <v>93015</v>
      </c>
      <c r="B694" s="221">
        <v>34.408999999999999</v>
      </c>
      <c r="C694" s="221">
        <v>-118.874</v>
      </c>
      <c r="D694" s="220">
        <v>2466330</v>
      </c>
      <c r="E694" s="220">
        <v>5770300</v>
      </c>
    </row>
    <row r="695" spans="1:5" x14ac:dyDescent="0.45">
      <c r="A695" s="331">
        <v>93021</v>
      </c>
      <c r="B695" s="221">
        <v>34.309399999999997</v>
      </c>
      <c r="C695" s="221">
        <v>-118.86499999999999</v>
      </c>
      <c r="D695" s="220">
        <v>2430000</v>
      </c>
      <c r="E695" s="220">
        <v>5771950</v>
      </c>
    </row>
    <row r="696" spans="1:5" x14ac:dyDescent="0.45">
      <c r="A696" s="331">
        <v>93022</v>
      </c>
      <c r="B696" s="221">
        <v>34.4039</v>
      </c>
      <c r="C696" s="221">
        <v>-119.298</v>
      </c>
      <c r="D696" s="220">
        <v>2467940</v>
      </c>
      <c r="E696" s="220">
        <v>5642130</v>
      </c>
    </row>
    <row r="697" spans="1:5" x14ac:dyDescent="0.45">
      <c r="A697" s="331">
        <v>93023</v>
      </c>
      <c r="B697" s="221">
        <v>34.518700000000003</v>
      </c>
      <c r="C697" s="221">
        <v>-119.27200000000001</v>
      </c>
      <c r="D697" s="220">
        <v>2509490</v>
      </c>
      <c r="E697" s="220">
        <v>5651340</v>
      </c>
    </row>
    <row r="698" spans="1:5" x14ac:dyDescent="0.45">
      <c r="A698" s="331">
        <v>93030</v>
      </c>
      <c r="B698" s="221">
        <v>34.207299999999996</v>
      </c>
      <c r="C698" s="221">
        <v>-119.18</v>
      </c>
      <c r="D698" s="220">
        <v>2395400</v>
      </c>
      <c r="E698" s="220">
        <v>5675810</v>
      </c>
    </row>
    <row r="699" spans="1:5" x14ac:dyDescent="0.45">
      <c r="A699" s="331">
        <v>93033</v>
      </c>
      <c r="B699" s="221">
        <v>34.153399999999998</v>
      </c>
      <c r="C699" s="221">
        <v>-119.123</v>
      </c>
      <c r="D699" s="220">
        <v>2375320</v>
      </c>
      <c r="E699" s="220">
        <v>5692510</v>
      </c>
    </row>
    <row r="700" spans="1:5" x14ac:dyDescent="0.45">
      <c r="A700" s="331">
        <v>93035</v>
      </c>
      <c r="B700" s="221">
        <v>34.185099999999998</v>
      </c>
      <c r="C700" s="221">
        <v>-119.224</v>
      </c>
      <c r="D700" s="220">
        <v>2387710</v>
      </c>
      <c r="E700" s="220">
        <v>5662180</v>
      </c>
    </row>
    <row r="701" spans="1:5" x14ac:dyDescent="0.45">
      <c r="A701" s="331">
        <v>93036</v>
      </c>
      <c r="B701" s="221">
        <v>34.2376</v>
      </c>
      <c r="C701" s="221">
        <v>-119.17400000000001</v>
      </c>
      <c r="D701" s="220">
        <v>2406370</v>
      </c>
      <c r="E701" s="220">
        <v>5678060</v>
      </c>
    </row>
    <row r="702" spans="1:5" x14ac:dyDescent="0.45">
      <c r="A702" s="331">
        <v>93040</v>
      </c>
      <c r="B702" s="221">
        <v>34.470199999999998</v>
      </c>
      <c r="C702" s="221">
        <v>-118.76900000000001</v>
      </c>
      <c r="D702" s="220">
        <v>2487790</v>
      </c>
      <c r="E702" s="220">
        <v>5802340</v>
      </c>
    </row>
    <row r="703" spans="1:5" x14ac:dyDescent="0.45">
      <c r="A703" s="331">
        <v>93041</v>
      </c>
      <c r="B703" s="221">
        <v>34.150700000000001</v>
      </c>
      <c r="C703" s="221">
        <v>-119.16800000000001</v>
      </c>
      <c r="D703" s="220">
        <v>2374700</v>
      </c>
      <c r="E703" s="220">
        <v>5678860</v>
      </c>
    </row>
    <row r="704" spans="1:5" x14ac:dyDescent="0.45">
      <c r="A704" s="331">
        <v>93042</v>
      </c>
      <c r="B704" s="221">
        <v>34.1098</v>
      </c>
      <c r="C704" s="221">
        <v>-119.113</v>
      </c>
      <c r="D704" s="220">
        <v>2359340</v>
      </c>
      <c r="E704" s="220">
        <v>5695200</v>
      </c>
    </row>
    <row r="705" spans="1:5" x14ac:dyDescent="0.45">
      <c r="A705" s="331">
        <v>93043</v>
      </c>
      <c r="B705" s="221">
        <v>34.162300000000002</v>
      </c>
      <c r="C705" s="221">
        <v>-119.206</v>
      </c>
      <c r="D705" s="220">
        <v>2379250</v>
      </c>
      <c r="E705" s="220">
        <v>5667340</v>
      </c>
    </row>
    <row r="706" spans="1:5" x14ac:dyDescent="0.45">
      <c r="A706" s="331">
        <v>93060</v>
      </c>
      <c r="B706" s="221">
        <v>34.379800000000003</v>
      </c>
      <c r="C706" s="221">
        <v>-119.104</v>
      </c>
      <c r="D706" s="220">
        <v>2457530</v>
      </c>
      <c r="E706" s="220">
        <v>5700430</v>
      </c>
    </row>
    <row r="707" spans="1:5" x14ac:dyDescent="0.45">
      <c r="A707" s="331">
        <v>93063</v>
      </c>
      <c r="B707" s="221">
        <v>34.288200000000003</v>
      </c>
      <c r="C707" s="221">
        <v>-118.68899999999999</v>
      </c>
      <c r="D707" s="220">
        <v>2421010</v>
      </c>
      <c r="E707" s="220">
        <v>5824850</v>
      </c>
    </row>
    <row r="708" spans="1:5" x14ac:dyDescent="0.45">
      <c r="A708" s="331">
        <v>93065</v>
      </c>
      <c r="B708" s="221">
        <v>34.283799999999999</v>
      </c>
      <c r="C708" s="221">
        <v>-118.77</v>
      </c>
      <c r="D708" s="220">
        <v>2419990</v>
      </c>
      <c r="E708" s="220">
        <v>5800490</v>
      </c>
    </row>
    <row r="709" spans="1:5" x14ac:dyDescent="0.45">
      <c r="A709" s="331">
        <v>93066</v>
      </c>
      <c r="B709" s="221">
        <v>34.297600000000003</v>
      </c>
      <c r="C709" s="221">
        <v>-119.032</v>
      </c>
      <c r="D709" s="220">
        <v>2427050</v>
      </c>
      <c r="E709" s="220">
        <v>5721340</v>
      </c>
    </row>
    <row r="710" spans="1:5" x14ac:dyDescent="0.45">
      <c r="A710" s="331">
        <v>93067</v>
      </c>
      <c r="B710" s="221">
        <v>34.419800000000002</v>
      </c>
      <c r="C710" s="221">
        <v>-119.596</v>
      </c>
      <c r="D710" s="220">
        <v>2476500</v>
      </c>
      <c r="E710" s="220">
        <v>5552470</v>
      </c>
    </row>
    <row r="711" spans="1:5" x14ac:dyDescent="0.45">
      <c r="A711" s="331">
        <v>93101</v>
      </c>
      <c r="B711" s="221">
        <v>34.419499999999999</v>
      </c>
      <c r="C711" s="221">
        <v>-119.708</v>
      </c>
      <c r="D711" s="220">
        <v>2477490</v>
      </c>
      <c r="E711" s="220">
        <v>5518910</v>
      </c>
    </row>
    <row r="712" spans="1:5" x14ac:dyDescent="0.45">
      <c r="A712" s="331">
        <v>93103</v>
      </c>
      <c r="B712" s="221">
        <v>34.435099999999998</v>
      </c>
      <c r="C712" s="221">
        <v>-119.684</v>
      </c>
      <c r="D712" s="220">
        <v>2482930</v>
      </c>
      <c r="E712" s="220">
        <v>5526110</v>
      </c>
    </row>
    <row r="713" spans="1:5" x14ac:dyDescent="0.45">
      <c r="A713" s="331">
        <v>93105</v>
      </c>
      <c r="B713" s="221">
        <v>34.573300000000003</v>
      </c>
      <c r="C713" s="221">
        <v>-119.767</v>
      </c>
      <c r="D713" s="220">
        <v>2534040</v>
      </c>
      <c r="E713" s="220">
        <v>5502820</v>
      </c>
    </row>
    <row r="714" spans="1:5" x14ac:dyDescent="0.45">
      <c r="A714" s="331">
        <v>93106</v>
      </c>
      <c r="B714" s="221">
        <v>34.415399999999998</v>
      </c>
      <c r="C714" s="221">
        <v>-119.849</v>
      </c>
      <c r="D714" s="220">
        <v>2477440</v>
      </c>
      <c r="E714" s="220">
        <v>5476240</v>
      </c>
    </row>
    <row r="715" spans="1:5" x14ac:dyDescent="0.45">
      <c r="A715" s="331">
        <v>93108</v>
      </c>
      <c r="B715" s="221">
        <v>34.453899999999997</v>
      </c>
      <c r="C715" s="221">
        <v>-119.544</v>
      </c>
      <c r="D715" s="220">
        <v>2488410</v>
      </c>
      <c r="E715" s="220">
        <v>5568600</v>
      </c>
    </row>
    <row r="716" spans="1:5" x14ac:dyDescent="0.45">
      <c r="A716" s="331">
        <v>93109</v>
      </c>
      <c r="B716" s="221">
        <v>34.406300000000002</v>
      </c>
      <c r="C716" s="221">
        <v>-119.726</v>
      </c>
      <c r="D716" s="220">
        <v>2472870</v>
      </c>
      <c r="E716" s="220">
        <v>5513060</v>
      </c>
    </row>
    <row r="717" spans="1:5" x14ac:dyDescent="0.45">
      <c r="A717" s="331">
        <v>93110</v>
      </c>
      <c r="B717" s="221">
        <v>34.435099999999998</v>
      </c>
      <c r="C717" s="221">
        <v>-119.76900000000001</v>
      </c>
      <c r="D717" s="220">
        <v>2483760</v>
      </c>
      <c r="E717" s="220">
        <v>5500630</v>
      </c>
    </row>
    <row r="718" spans="1:5" x14ac:dyDescent="0.45">
      <c r="A718" s="331">
        <v>93111</v>
      </c>
      <c r="B718" s="221">
        <v>34.451599999999999</v>
      </c>
      <c r="C718" s="221">
        <v>-119.803</v>
      </c>
      <c r="D718" s="220">
        <v>2490130</v>
      </c>
      <c r="E718" s="220">
        <v>5490510</v>
      </c>
    </row>
    <row r="719" spans="1:5" x14ac:dyDescent="0.45">
      <c r="A719" s="331">
        <v>93117</v>
      </c>
      <c r="B719" s="221">
        <v>34.494199999999999</v>
      </c>
      <c r="C719" s="221">
        <v>-120.047</v>
      </c>
      <c r="D719" s="220">
        <v>2508230</v>
      </c>
      <c r="E719" s="220">
        <v>5417690</v>
      </c>
    </row>
    <row r="720" spans="1:5" x14ac:dyDescent="0.45">
      <c r="A720" s="331">
        <v>93202</v>
      </c>
      <c r="B720" s="221">
        <v>36.309100000000001</v>
      </c>
      <c r="C720" s="221">
        <v>-119.708</v>
      </c>
      <c r="D720" s="220">
        <v>3165360</v>
      </c>
      <c r="E720" s="220">
        <v>5541660</v>
      </c>
    </row>
    <row r="721" spans="1:5" x14ac:dyDescent="0.45">
      <c r="A721" s="331">
        <v>93203</v>
      </c>
      <c r="B721" s="221">
        <v>35.116799999999998</v>
      </c>
      <c r="C721" s="221">
        <v>-118.83</v>
      </c>
      <c r="D721" s="220">
        <v>2723560</v>
      </c>
      <c r="E721" s="220">
        <v>5789730</v>
      </c>
    </row>
    <row r="722" spans="1:5" x14ac:dyDescent="0.45">
      <c r="A722" s="331">
        <v>93204</v>
      </c>
      <c r="B722" s="221">
        <v>35.904299999999999</v>
      </c>
      <c r="C722" s="221">
        <v>-120.08199999999999</v>
      </c>
      <c r="D722" s="220">
        <v>3021780</v>
      </c>
      <c r="E722" s="220">
        <v>5425980</v>
      </c>
    </row>
    <row r="723" spans="1:5" x14ac:dyDescent="0.45">
      <c r="A723" s="331">
        <v>93205</v>
      </c>
      <c r="B723" s="221">
        <v>35.576799999999999</v>
      </c>
      <c r="C723" s="221">
        <v>-118.491</v>
      </c>
      <c r="D723" s="220">
        <v>2888740</v>
      </c>
      <c r="E723" s="220">
        <v>5894720</v>
      </c>
    </row>
    <row r="724" spans="1:5" x14ac:dyDescent="0.45">
      <c r="A724" s="331">
        <v>93206</v>
      </c>
      <c r="B724" s="221">
        <v>35.422199999999997</v>
      </c>
      <c r="C724" s="221">
        <v>-119.48099999999999</v>
      </c>
      <c r="D724" s="220">
        <v>2840180</v>
      </c>
      <c r="E724" s="220">
        <v>5598450</v>
      </c>
    </row>
    <row r="725" spans="1:5" x14ac:dyDescent="0.45">
      <c r="A725" s="331">
        <v>93207</v>
      </c>
      <c r="B725" s="221">
        <v>35.872100000000003</v>
      </c>
      <c r="C725" s="221">
        <v>-118.893</v>
      </c>
      <c r="D725" s="220">
        <v>2999120</v>
      </c>
      <c r="E725" s="220">
        <v>5777790</v>
      </c>
    </row>
    <row r="726" spans="1:5" x14ac:dyDescent="0.45">
      <c r="A726" s="331">
        <v>93210</v>
      </c>
      <c r="B726" s="221">
        <v>36.1982</v>
      </c>
      <c r="C726" s="221">
        <v>-120.40300000000001</v>
      </c>
      <c r="D726" s="220">
        <v>3132420</v>
      </c>
      <c r="E726" s="220">
        <v>5334970</v>
      </c>
    </row>
    <row r="727" spans="1:5" x14ac:dyDescent="0.45">
      <c r="A727" s="331">
        <v>93212</v>
      </c>
      <c r="B727" s="221">
        <v>36.052700000000002</v>
      </c>
      <c r="C727" s="221">
        <v>-119.538</v>
      </c>
      <c r="D727" s="220">
        <v>3070330</v>
      </c>
      <c r="E727" s="220">
        <v>5588710</v>
      </c>
    </row>
    <row r="728" spans="1:5" x14ac:dyDescent="0.45">
      <c r="A728" s="331">
        <v>93215</v>
      </c>
      <c r="B728" s="221">
        <v>35.771900000000002</v>
      </c>
      <c r="C728" s="221">
        <v>-119.154</v>
      </c>
      <c r="D728" s="220">
        <v>2964680</v>
      </c>
      <c r="E728" s="220">
        <v>5699550</v>
      </c>
    </row>
    <row r="729" spans="1:5" x14ac:dyDescent="0.45">
      <c r="A729" s="331">
        <v>93219</v>
      </c>
      <c r="B729" s="221">
        <v>35.876899999999999</v>
      </c>
      <c r="C729" s="221">
        <v>-119.349</v>
      </c>
      <c r="D729" s="220">
        <v>3004580</v>
      </c>
      <c r="E729" s="220">
        <v>5642780</v>
      </c>
    </row>
    <row r="730" spans="1:5" x14ac:dyDescent="0.45">
      <c r="A730" s="331">
        <v>93221</v>
      </c>
      <c r="B730" s="221">
        <v>36.3093</v>
      </c>
      <c r="C730" s="221">
        <v>-119.075</v>
      </c>
      <c r="D730" s="220">
        <v>3159800</v>
      </c>
      <c r="E730" s="220">
        <v>5728320</v>
      </c>
    </row>
    <row r="731" spans="1:5" x14ac:dyDescent="0.45">
      <c r="A731" s="331">
        <v>93222</v>
      </c>
      <c r="B731" s="221">
        <v>34.845999999999997</v>
      </c>
      <c r="C731" s="221">
        <v>-119.181</v>
      </c>
      <c r="D731" s="220">
        <v>2627810</v>
      </c>
      <c r="E731" s="220">
        <v>5682030</v>
      </c>
    </row>
    <row r="732" spans="1:5" x14ac:dyDescent="0.45">
      <c r="A732" s="331">
        <v>93223</v>
      </c>
      <c r="B732" s="221">
        <v>36.293700000000001</v>
      </c>
      <c r="C732" s="221">
        <v>-119.203</v>
      </c>
      <c r="D732" s="220">
        <v>3155170</v>
      </c>
      <c r="E732" s="220">
        <v>5690290</v>
      </c>
    </row>
    <row r="733" spans="1:5" x14ac:dyDescent="0.45">
      <c r="A733" s="331">
        <v>93224</v>
      </c>
      <c r="B733" s="221">
        <v>35.224600000000002</v>
      </c>
      <c r="C733" s="221">
        <v>-119.58199999999999</v>
      </c>
      <c r="D733" s="220">
        <v>2769210</v>
      </c>
      <c r="E733" s="220">
        <v>5566190</v>
      </c>
    </row>
    <row r="734" spans="1:5" x14ac:dyDescent="0.45">
      <c r="A734" s="331">
        <v>93225</v>
      </c>
      <c r="B734" s="221">
        <v>34.816299999999998</v>
      </c>
      <c r="C734" s="221">
        <v>-119.07899999999999</v>
      </c>
      <c r="D734" s="220">
        <v>2616120</v>
      </c>
      <c r="E734" s="220">
        <v>5712380</v>
      </c>
    </row>
    <row r="735" spans="1:5" x14ac:dyDescent="0.45">
      <c r="A735" s="331">
        <v>93226</v>
      </c>
      <c r="B735" s="221">
        <v>35.739699999999999</v>
      </c>
      <c r="C735" s="221">
        <v>-118.67700000000001</v>
      </c>
      <c r="D735" s="220">
        <v>2949320</v>
      </c>
      <c r="E735" s="220">
        <v>5840890</v>
      </c>
    </row>
    <row r="736" spans="1:5" x14ac:dyDescent="0.45">
      <c r="A736" s="331">
        <v>93230</v>
      </c>
      <c r="B736" s="221">
        <v>36.292200000000001</v>
      </c>
      <c r="C736" s="221">
        <v>-119.621</v>
      </c>
      <c r="D736" s="220">
        <v>3158320</v>
      </c>
      <c r="E736" s="220">
        <v>5567050</v>
      </c>
    </row>
    <row r="737" spans="1:5" x14ac:dyDescent="0.45">
      <c r="A737" s="331">
        <v>93234</v>
      </c>
      <c r="B737" s="221">
        <v>36.286299999999997</v>
      </c>
      <c r="C737" s="221">
        <v>-120.09099999999999</v>
      </c>
      <c r="D737" s="220">
        <v>3160950</v>
      </c>
      <c r="E737" s="220">
        <v>5428430</v>
      </c>
    </row>
    <row r="738" spans="1:5" x14ac:dyDescent="0.45">
      <c r="A738" s="331">
        <v>93235</v>
      </c>
      <c r="B738" s="221">
        <v>36.385599999999997</v>
      </c>
      <c r="C738" s="221">
        <v>-119.221</v>
      </c>
      <c r="D738" s="220">
        <v>3188790</v>
      </c>
      <c r="E738" s="220">
        <v>5686150</v>
      </c>
    </row>
    <row r="739" spans="1:5" x14ac:dyDescent="0.45">
      <c r="A739" s="331">
        <v>93238</v>
      </c>
      <c r="B739" s="221">
        <v>35.731299999999997</v>
      </c>
      <c r="C739" s="221">
        <v>-118.371</v>
      </c>
      <c r="D739" s="220">
        <v>2944280</v>
      </c>
      <c r="E739" s="220">
        <v>5931790</v>
      </c>
    </row>
    <row r="740" spans="1:5" x14ac:dyDescent="0.45">
      <c r="A740" s="331">
        <v>93239</v>
      </c>
      <c r="B740" s="221">
        <v>35.942700000000002</v>
      </c>
      <c r="C740" s="221">
        <v>-119.77200000000001</v>
      </c>
      <c r="D740" s="220">
        <v>3032500</v>
      </c>
      <c r="E740" s="220">
        <v>5518280</v>
      </c>
    </row>
    <row r="741" spans="1:5" x14ac:dyDescent="0.45">
      <c r="A741" s="331">
        <v>93240</v>
      </c>
      <c r="B741" s="221">
        <v>35.623600000000003</v>
      </c>
      <c r="C741" s="221">
        <v>-118.423</v>
      </c>
      <c r="D741" s="220">
        <v>2905370</v>
      </c>
      <c r="E741" s="220">
        <v>5915360</v>
      </c>
    </row>
    <row r="742" spans="1:5" x14ac:dyDescent="0.45">
      <c r="A742" s="331">
        <v>93241</v>
      </c>
      <c r="B742" s="221">
        <v>35.253599999999999</v>
      </c>
      <c r="C742" s="221">
        <v>-118.914</v>
      </c>
      <c r="D742" s="220">
        <v>2774040</v>
      </c>
      <c r="E742" s="220">
        <v>5765990</v>
      </c>
    </row>
    <row r="743" spans="1:5" x14ac:dyDescent="0.45">
      <c r="A743" s="331">
        <v>93242</v>
      </c>
      <c r="B743" s="221">
        <v>36.4482</v>
      </c>
      <c r="C743" s="221">
        <v>-119.715</v>
      </c>
      <c r="D743" s="220">
        <v>3216100</v>
      </c>
      <c r="E743" s="220">
        <v>5541270</v>
      </c>
    </row>
    <row r="744" spans="1:5" x14ac:dyDescent="0.45">
      <c r="A744" s="331">
        <v>93243</v>
      </c>
      <c r="B744" s="221">
        <v>34.808900000000001</v>
      </c>
      <c r="C744" s="221">
        <v>-118.825</v>
      </c>
      <c r="D744" s="220">
        <v>2611450</v>
      </c>
      <c r="E744" s="220">
        <v>5788440</v>
      </c>
    </row>
    <row r="745" spans="1:5" x14ac:dyDescent="0.45">
      <c r="A745" s="331">
        <v>93244</v>
      </c>
      <c r="B745" s="221">
        <v>36.386600000000001</v>
      </c>
      <c r="C745" s="221">
        <v>-118.964</v>
      </c>
      <c r="D745" s="220">
        <v>3187110</v>
      </c>
      <c r="E745" s="220">
        <v>5761760</v>
      </c>
    </row>
    <row r="746" spans="1:5" x14ac:dyDescent="0.45">
      <c r="A746" s="331">
        <v>93245</v>
      </c>
      <c r="B746" s="221">
        <v>36.291899999999998</v>
      </c>
      <c r="C746" s="221">
        <v>-119.849</v>
      </c>
      <c r="D746" s="220">
        <v>3160470</v>
      </c>
      <c r="E746" s="220">
        <v>5499820</v>
      </c>
    </row>
    <row r="747" spans="1:5" x14ac:dyDescent="0.45">
      <c r="A747" s="331">
        <v>93247</v>
      </c>
      <c r="B747" s="221">
        <v>36.210500000000003</v>
      </c>
      <c r="C747" s="221">
        <v>-119.07299999999999</v>
      </c>
      <c r="D747" s="220">
        <v>3123790</v>
      </c>
      <c r="E747" s="220">
        <v>5727860</v>
      </c>
    </row>
    <row r="748" spans="1:5" x14ac:dyDescent="0.45">
      <c r="A748" s="331">
        <v>93249</v>
      </c>
      <c r="B748" s="221">
        <v>35.642200000000003</v>
      </c>
      <c r="C748" s="221">
        <v>-119.84399999999999</v>
      </c>
      <c r="D748" s="220">
        <v>2923840</v>
      </c>
      <c r="E748" s="220">
        <v>5493220</v>
      </c>
    </row>
    <row r="749" spans="1:5" x14ac:dyDescent="0.45">
      <c r="A749" s="331">
        <v>93250</v>
      </c>
      <c r="B749" s="221">
        <v>35.658200000000001</v>
      </c>
      <c r="C749" s="221">
        <v>-119.154</v>
      </c>
      <c r="D749" s="220">
        <v>2923250</v>
      </c>
      <c r="E749" s="220">
        <v>5698280</v>
      </c>
    </row>
    <row r="750" spans="1:5" x14ac:dyDescent="0.45">
      <c r="A750" s="331">
        <v>93251</v>
      </c>
      <c r="B750" s="221">
        <v>35.3643</v>
      </c>
      <c r="C750" s="221">
        <v>-119.66200000000001</v>
      </c>
      <c r="D750" s="220">
        <v>2820830</v>
      </c>
      <c r="E750" s="220">
        <v>5543810</v>
      </c>
    </row>
    <row r="751" spans="1:5" x14ac:dyDescent="0.45">
      <c r="A751" s="331">
        <v>93252</v>
      </c>
      <c r="B751" s="221">
        <v>34.831600000000002</v>
      </c>
      <c r="C751" s="221">
        <v>-119.367</v>
      </c>
      <c r="D751" s="220">
        <v>2624150</v>
      </c>
      <c r="E751" s="220">
        <v>5626200</v>
      </c>
    </row>
    <row r="752" spans="1:5" x14ac:dyDescent="0.45">
      <c r="A752" s="331">
        <v>93254</v>
      </c>
      <c r="B752" s="221">
        <v>34.965299999999999</v>
      </c>
      <c r="C752" s="221">
        <v>-119.848</v>
      </c>
      <c r="D752" s="220">
        <v>2677500</v>
      </c>
      <c r="E752" s="220">
        <v>5483540</v>
      </c>
    </row>
    <row r="753" spans="1:5" x14ac:dyDescent="0.45">
      <c r="A753" s="331">
        <v>93255</v>
      </c>
      <c r="B753" s="221">
        <v>35.659300000000002</v>
      </c>
      <c r="C753" s="221">
        <v>-118.11799999999999</v>
      </c>
      <c r="D753" s="220">
        <v>2916580</v>
      </c>
      <c r="E753" s="220">
        <v>6006310</v>
      </c>
    </row>
    <row r="754" spans="1:5" x14ac:dyDescent="0.45">
      <c r="A754" s="331">
        <v>93256</v>
      </c>
      <c r="B754" s="221">
        <v>35.974600000000002</v>
      </c>
      <c r="C754" s="221">
        <v>-119.304</v>
      </c>
      <c r="D754" s="220">
        <v>3039760</v>
      </c>
      <c r="E754" s="220">
        <v>5657040</v>
      </c>
    </row>
    <row r="755" spans="1:5" x14ac:dyDescent="0.45">
      <c r="A755" s="331">
        <v>93257</v>
      </c>
      <c r="B755" s="221">
        <v>36.004300000000001</v>
      </c>
      <c r="C755" s="221">
        <v>-118.876</v>
      </c>
      <c r="D755" s="220">
        <v>3047180</v>
      </c>
      <c r="E755" s="220">
        <v>5784120</v>
      </c>
    </row>
    <row r="756" spans="1:5" x14ac:dyDescent="0.45">
      <c r="A756" s="331">
        <v>93260</v>
      </c>
      <c r="B756" s="221">
        <v>35.815600000000003</v>
      </c>
      <c r="C756" s="221">
        <v>-118.681</v>
      </c>
      <c r="D756" s="220">
        <v>2976990</v>
      </c>
      <c r="E756" s="220">
        <v>5840440</v>
      </c>
    </row>
    <row r="757" spans="1:5" x14ac:dyDescent="0.45">
      <c r="A757" s="331">
        <v>93262</v>
      </c>
      <c r="B757" s="221">
        <v>36.606400000000001</v>
      </c>
      <c r="C757" s="221">
        <v>-118.751</v>
      </c>
      <c r="D757" s="220">
        <v>3265640</v>
      </c>
      <c r="E757" s="220">
        <v>5826560</v>
      </c>
    </row>
    <row r="758" spans="1:5" x14ac:dyDescent="0.45">
      <c r="A758" s="331">
        <v>93263</v>
      </c>
      <c r="B758" s="221">
        <v>35.491700000000002</v>
      </c>
      <c r="C758" s="221">
        <v>-119.30500000000001</v>
      </c>
      <c r="D758" s="220">
        <v>2863910</v>
      </c>
      <c r="E758" s="220">
        <v>5651650</v>
      </c>
    </row>
    <row r="759" spans="1:5" x14ac:dyDescent="0.45">
      <c r="A759" s="331">
        <v>93265</v>
      </c>
      <c r="B759" s="221">
        <v>36.188499999999998</v>
      </c>
      <c r="C759" s="221">
        <v>-118.67400000000001</v>
      </c>
      <c r="D759" s="220">
        <v>3112800</v>
      </c>
      <c r="E759" s="220">
        <v>5845490</v>
      </c>
    </row>
    <row r="760" spans="1:5" x14ac:dyDescent="0.45">
      <c r="A760" s="331">
        <v>93266</v>
      </c>
      <c r="B760" s="221">
        <v>36.122900000000001</v>
      </c>
      <c r="C760" s="221">
        <v>-119.82</v>
      </c>
      <c r="D760" s="220">
        <v>3098640</v>
      </c>
      <c r="E760" s="220">
        <v>5506210</v>
      </c>
    </row>
    <row r="761" spans="1:5" x14ac:dyDescent="0.45">
      <c r="A761" s="331">
        <v>93267</v>
      </c>
      <c r="B761" s="221">
        <v>36.143000000000001</v>
      </c>
      <c r="C761" s="221">
        <v>-119.08799999999999</v>
      </c>
      <c r="D761" s="220">
        <v>3099330</v>
      </c>
      <c r="E761" s="220">
        <v>5722740</v>
      </c>
    </row>
    <row r="762" spans="1:5" x14ac:dyDescent="0.45">
      <c r="A762" s="331">
        <v>93268</v>
      </c>
      <c r="B762" s="221">
        <v>35.171300000000002</v>
      </c>
      <c r="C762" s="221">
        <v>-119.42400000000001</v>
      </c>
      <c r="D762" s="220">
        <v>2748320</v>
      </c>
      <c r="E762" s="220">
        <v>5612630</v>
      </c>
    </row>
    <row r="763" spans="1:5" x14ac:dyDescent="0.45">
      <c r="A763" s="331">
        <v>93270</v>
      </c>
      <c r="B763" s="221">
        <v>35.943300000000001</v>
      </c>
      <c r="C763" s="221">
        <v>-119.048</v>
      </c>
      <c r="D763" s="220">
        <v>3026250</v>
      </c>
      <c r="E763" s="220">
        <v>5732730</v>
      </c>
    </row>
    <row r="764" spans="1:5" x14ac:dyDescent="0.45">
      <c r="A764" s="331">
        <v>93271</v>
      </c>
      <c r="B764" s="221">
        <v>36.431600000000003</v>
      </c>
      <c r="C764" s="221">
        <v>-118.74</v>
      </c>
      <c r="D764" s="220">
        <v>3201840</v>
      </c>
      <c r="E764" s="220">
        <v>5828150</v>
      </c>
    </row>
    <row r="765" spans="1:5" x14ac:dyDescent="0.45">
      <c r="A765" s="331">
        <v>93272</v>
      </c>
      <c r="B765" s="221">
        <v>36.047400000000003</v>
      </c>
      <c r="C765" s="221">
        <v>-119.333</v>
      </c>
      <c r="D765" s="220">
        <v>3066560</v>
      </c>
      <c r="E765" s="220">
        <v>5649320</v>
      </c>
    </row>
    <row r="766" spans="1:5" x14ac:dyDescent="0.45">
      <c r="A766" s="331">
        <v>93274</v>
      </c>
      <c r="B766" s="221">
        <v>36.177799999999998</v>
      </c>
      <c r="C766" s="221">
        <v>-119.36799999999999</v>
      </c>
      <c r="D766" s="220">
        <v>3114350</v>
      </c>
      <c r="E766" s="220">
        <v>5640490</v>
      </c>
    </row>
    <row r="767" spans="1:5" x14ac:dyDescent="0.45">
      <c r="A767" s="331">
        <v>93276</v>
      </c>
      <c r="B767" s="221">
        <v>35.223300000000002</v>
      </c>
      <c r="C767" s="221">
        <v>-119.295</v>
      </c>
      <c r="D767" s="220">
        <v>2766120</v>
      </c>
      <c r="E767" s="220">
        <v>5651920</v>
      </c>
    </row>
    <row r="768" spans="1:5" x14ac:dyDescent="0.45">
      <c r="A768" s="331">
        <v>93277</v>
      </c>
      <c r="B768" s="221">
        <v>36.299599999999998</v>
      </c>
      <c r="C768" s="221">
        <v>-119.381</v>
      </c>
      <c r="D768" s="220">
        <v>3158850</v>
      </c>
      <c r="E768" s="220">
        <v>5637810</v>
      </c>
    </row>
    <row r="769" spans="1:5" x14ac:dyDescent="0.45">
      <c r="A769" s="331">
        <v>93280</v>
      </c>
      <c r="B769" s="221">
        <v>35.641100000000002</v>
      </c>
      <c r="C769" s="221">
        <v>-119.43300000000001</v>
      </c>
      <c r="D769" s="220">
        <v>2919440</v>
      </c>
      <c r="E769" s="220">
        <v>5615300</v>
      </c>
    </row>
    <row r="770" spans="1:5" x14ac:dyDescent="0.45">
      <c r="A770" s="331">
        <v>93283</v>
      </c>
      <c r="B770" s="221">
        <v>35.5</v>
      </c>
      <c r="C770" s="221">
        <v>-118.217</v>
      </c>
      <c r="D770" s="220">
        <v>2859110</v>
      </c>
      <c r="E770" s="220">
        <v>5975730</v>
      </c>
    </row>
    <row r="771" spans="1:5" x14ac:dyDescent="0.45">
      <c r="A771" s="331">
        <v>93285</v>
      </c>
      <c r="B771" s="221">
        <v>35.634500000000003</v>
      </c>
      <c r="C771" s="221">
        <v>-118.59</v>
      </c>
      <c r="D771" s="220">
        <v>2910370</v>
      </c>
      <c r="E771" s="220">
        <v>5865710</v>
      </c>
    </row>
    <row r="772" spans="1:5" x14ac:dyDescent="0.45">
      <c r="A772" s="331">
        <v>93286</v>
      </c>
      <c r="B772" s="221">
        <v>36.520800000000001</v>
      </c>
      <c r="C772" s="221">
        <v>-119.04</v>
      </c>
      <c r="D772" s="220">
        <v>3236590</v>
      </c>
      <c r="E772" s="220">
        <v>5740600</v>
      </c>
    </row>
    <row r="773" spans="1:5" x14ac:dyDescent="0.45">
      <c r="A773" s="331">
        <v>93287</v>
      </c>
      <c r="B773" s="221">
        <v>35.740600000000001</v>
      </c>
      <c r="C773" s="221">
        <v>-118.842</v>
      </c>
      <c r="D773" s="220">
        <v>2950820</v>
      </c>
      <c r="E773" s="220">
        <v>5791840</v>
      </c>
    </row>
    <row r="774" spans="1:5" x14ac:dyDescent="0.45">
      <c r="A774" s="331">
        <v>93291</v>
      </c>
      <c r="B774" s="221">
        <v>36.39</v>
      </c>
      <c r="C774" s="221">
        <v>-119.37</v>
      </c>
      <c r="D774" s="220">
        <v>3191700</v>
      </c>
      <c r="E774" s="220">
        <v>5642300</v>
      </c>
    </row>
    <row r="775" spans="1:5" x14ac:dyDescent="0.45">
      <c r="A775" s="331">
        <v>93292</v>
      </c>
      <c r="B775" s="221">
        <v>36.374099999999999</v>
      </c>
      <c r="C775" s="221">
        <v>-119.223</v>
      </c>
      <c r="D775" s="220">
        <v>3184600</v>
      </c>
      <c r="E775" s="220">
        <v>5685350</v>
      </c>
    </row>
    <row r="776" spans="1:5" x14ac:dyDescent="0.45">
      <c r="A776" s="331">
        <v>93301</v>
      </c>
      <c r="B776" s="221">
        <v>35.384500000000003</v>
      </c>
      <c r="C776" s="221">
        <v>-119.021</v>
      </c>
      <c r="D776" s="220">
        <v>2822500</v>
      </c>
      <c r="E776" s="220">
        <v>5735370</v>
      </c>
    </row>
    <row r="777" spans="1:5" x14ac:dyDescent="0.45">
      <c r="A777" s="331">
        <v>93304</v>
      </c>
      <c r="B777" s="221">
        <v>35.339599999999997</v>
      </c>
      <c r="C777" s="221">
        <v>-119.024</v>
      </c>
      <c r="D777" s="220">
        <v>2806180</v>
      </c>
      <c r="E777" s="220">
        <v>5734000</v>
      </c>
    </row>
    <row r="778" spans="1:5" x14ac:dyDescent="0.45">
      <c r="A778" s="331">
        <v>93305</v>
      </c>
      <c r="B778" s="221">
        <v>35.389099999999999</v>
      </c>
      <c r="C778" s="221">
        <v>-118.985</v>
      </c>
      <c r="D778" s="220">
        <v>2823910</v>
      </c>
      <c r="E778" s="220">
        <v>5745930</v>
      </c>
    </row>
    <row r="779" spans="1:5" x14ac:dyDescent="0.45">
      <c r="A779" s="331">
        <v>93306</v>
      </c>
      <c r="B779" s="221">
        <v>35.453800000000001</v>
      </c>
      <c r="C779" s="221">
        <v>-118.831</v>
      </c>
      <c r="D779" s="220">
        <v>2846300</v>
      </c>
      <c r="E779" s="220">
        <v>5792420</v>
      </c>
    </row>
    <row r="780" spans="1:5" x14ac:dyDescent="0.45">
      <c r="A780" s="331">
        <v>93307</v>
      </c>
      <c r="B780" s="221">
        <v>35.256900000000002</v>
      </c>
      <c r="C780" s="221">
        <v>-118.91200000000001</v>
      </c>
      <c r="D780" s="220">
        <v>2775190</v>
      </c>
      <c r="E780" s="220">
        <v>5766570</v>
      </c>
    </row>
    <row r="781" spans="1:5" x14ac:dyDescent="0.45">
      <c r="A781" s="331">
        <v>93308</v>
      </c>
      <c r="B781" s="221">
        <v>35.5548</v>
      </c>
      <c r="C781" s="221">
        <v>-118.92700000000001</v>
      </c>
      <c r="D781" s="220">
        <v>2883800</v>
      </c>
      <c r="E781" s="220">
        <v>5764940</v>
      </c>
    </row>
    <row r="782" spans="1:5" x14ac:dyDescent="0.45">
      <c r="A782" s="331">
        <v>93309</v>
      </c>
      <c r="B782" s="221">
        <v>35.343299999999999</v>
      </c>
      <c r="C782" s="221">
        <v>-119.065</v>
      </c>
      <c r="D782" s="220">
        <v>2807870</v>
      </c>
      <c r="E782" s="220">
        <v>5721860</v>
      </c>
    </row>
    <row r="783" spans="1:5" x14ac:dyDescent="0.45">
      <c r="A783" s="331">
        <v>93311</v>
      </c>
      <c r="B783" s="221">
        <v>35.189799999999998</v>
      </c>
      <c r="C783" s="221">
        <v>-119.18300000000001</v>
      </c>
      <c r="D783" s="220">
        <v>2752950</v>
      </c>
      <c r="E783" s="220">
        <v>5684920</v>
      </c>
    </row>
    <row r="784" spans="1:5" x14ac:dyDescent="0.45">
      <c r="A784" s="331">
        <v>93312</v>
      </c>
      <c r="B784" s="221">
        <v>35.3917</v>
      </c>
      <c r="C784" s="221">
        <v>-119.12</v>
      </c>
      <c r="D784" s="220">
        <v>2825950</v>
      </c>
      <c r="E784" s="220">
        <v>5705940</v>
      </c>
    </row>
    <row r="785" spans="1:5" x14ac:dyDescent="0.45">
      <c r="A785" s="331">
        <v>93313</v>
      </c>
      <c r="B785" s="221">
        <v>35.136699999999998</v>
      </c>
      <c r="C785" s="221">
        <v>-119.042</v>
      </c>
      <c r="D785" s="220">
        <v>2732440</v>
      </c>
      <c r="E785" s="220">
        <v>5726620</v>
      </c>
    </row>
    <row r="786" spans="1:5" x14ac:dyDescent="0.45">
      <c r="A786" s="331">
        <v>93314</v>
      </c>
      <c r="B786" s="221">
        <v>35.392200000000003</v>
      </c>
      <c r="C786" s="221">
        <v>-119.23</v>
      </c>
      <c r="D786" s="220">
        <v>2827030</v>
      </c>
      <c r="E786" s="220">
        <v>5673010</v>
      </c>
    </row>
    <row r="787" spans="1:5" x14ac:dyDescent="0.45">
      <c r="A787" s="331">
        <v>93401</v>
      </c>
      <c r="B787" s="221">
        <v>35.234999999999999</v>
      </c>
      <c r="C787" s="221">
        <v>-120.62</v>
      </c>
      <c r="D787" s="220">
        <v>2784430</v>
      </c>
      <c r="E787" s="220">
        <v>5256260</v>
      </c>
    </row>
    <row r="788" spans="1:5" x14ac:dyDescent="0.45">
      <c r="A788" s="331">
        <v>93402</v>
      </c>
      <c r="B788" s="221">
        <v>35.286499999999997</v>
      </c>
      <c r="C788" s="221">
        <v>-120.828</v>
      </c>
      <c r="D788" s="220">
        <v>2805860</v>
      </c>
      <c r="E788" s="220">
        <v>5195140</v>
      </c>
    </row>
    <row r="789" spans="1:5" x14ac:dyDescent="0.45">
      <c r="A789" s="331">
        <v>93405</v>
      </c>
      <c r="B789" s="221">
        <v>35.278399999999998</v>
      </c>
      <c r="C789" s="221">
        <v>-120.74299999999999</v>
      </c>
      <c r="D789" s="220">
        <v>2801800</v>
      </c>
      <c r="E789" s="220">
        <v>5220150</v>
      </c>
    </row>
    <row r="790" spans="1:5" x14ac:dyDescent="0.45">
      <c r="A790" s="331">
        <v>93407</v>
      </c>
      <c r="B790" s="221">
        <v>35.301000000000002</v>
      </c>
      <c r="C790" s="221">
        <v>-120.661</v>
      </c>
      <c r="D790" s="220">
        <v>2808960</v>
      </c>
      <c r="E790" s="220">
        <v>5245200</v>
      </c>
    </row>
    <row r="791" spans="1:5" x14ac:dyDescent="0.45">
      <c r="A791" s="331">
        <v>93420</v>
      </c>
      <c r="B791" s="221">
        <v>35.141599999999997</v>
      </c>
      <c r="C791" s="221">
        <v>-120.414</v>
      </c>
      <c r="D791" s="220">
        <v>2747970</v>
      </c>
      <c r="E791" s="220">
        <v>5316460</v>
      </c>
    </row>
    <row r="792" spans="1:5" x14ac:dyDescent="0.45">
      <c r="A792" s="331">
        <v>93422</v>
      </c>
      <c r="B792" s="221">
        <v>35.466799999999999</v>
      </c>
      <c r="C792" s="221">
        <v>-120.68600000000001</v>
      </c>
      <c r="D792" s="220">
        <v>2869650</v>
      </c>
      <c r="E792" s="220">
        <v>5240090</v>
      </c>
    </row>
    <row r="793" spans="1:5" x14ac:dyDescent="0.45">
      <c r="A793" s="331">
        <v>93426</v>
      </c>
      <c r="B793" s="221">
        <v>35.865299999999998</v>
      </c>
      <c r="C793" s="221">
        <v>-120.96899999999999</v>
      </c>
      <c r="D793" s="220">
        <v>3018370</v>
      </c>
      <c r="E793" s="220">
        <v>5162490</v>
      </c>
    </row>
    <row r="794" spans="1:5" x14ac:dyDescent="0.45">
      <c r="A794" s="331">
        <v>93427</v>
      </c>
      <c r="B794" s="221">
        <v>34.646000000000001</v>
      </c>
      <c r="C794" s="221">
        <v>-120.232</v>
      </c>
      <c r="D794" s="220">
        <v>2565510</v>
      </c>
      <c r="E794" s="220">
        <v>5363850</v>
      </c>
    </row>
    <row r="795" spans="1:5" x14ac:dyDescent="0.45">
      <c r="A795" s="331">
        <v>93428</v>
      </c>
      <c r="B795" s="221">
        <v>35.5852</v>
      </c>
      <c r="C795" s="221">
        <v>-121.018</v>
      </c>
      <c r="D795" s="220">
        <v>2917080</v>
      </c>
      <c r="E795" s="220">
        <v>5143300</v>
      </c>
    </row>
    <row r="796" spans="1:5" x14ac:dyDescent="0.45">
      <c r="A796" s="331">
        <v>93429</v>
      </c>
      <c r="B796" s="221">
        <v>34.817799999999998</v>
      </c>
      <c r="C796" s="221">
        <v>-120.553</v>
      </c>
      <c r="D796" s="220">
        <v>2631820</v>
      </c>
      <c r="E796" s="220">
        <v>5270140</v>
      </c>
    </row>
    <row r="797" spans="1:5" x14ac:dyDescent="0.45">
      <c r="A797" s="331">
        <v>93430</v>
      </c>
      <c r="B797" s="221">
        <v>35.490200000000002</v>
      </c>
      <c r="C797" s="221">
        <v>-120.914</v>
      </c>
      <c r="D797" s="220">
        <v>2881100</v>
      </c>
      <c r="E797" s="220">
        <v>5172770</v>
      </c>
    </row>
    <row r="798" spans="1:5" x14ac:dyDescent="0.45">
      <c r="A798" s="331">
        <v>93432</v>
      </c>
      <c r="B798" s="221">
        <v>35.473300000000002</v>
      </c>
      <c r="C798" s="221">
        <v>-120.48</v>
      </c>
      <c r="D798" s="220">
        <v>2869450</v>
      </c>
      <c r="E798" s="220">
        <v>5301530</v>
      </c>
    </row>
    <row r="799" spans="1:5" x14ac:dyDescent="0.45">
      <c r="A799" s="331">
        <v>93433</v>
      </c>
      <c r="B799" s="221">
        <v>35.121299999999998</v>
      </c>
      <c r="C799" s="221">
        <v>-120.62</v>
      </c>
      <c r="D799" s="220">
        <v>2743060</v>
      </c>
      <c r="E799" s="220">
        <v>5254650</v>
      </c>
    </row>
    <row r="800" spans="1:5" x14ac:dyDescent="0.45">
      <c r="A800" s="331">
        <v>93434</v>
      </c>
      <c r="B800" s="221">
        <v>34.941200000000002</v>
      </c>
      <c r="C800" s="221">
        <v>-120.619</v>
      </c>
      <c r="D800" s="220">
        <v>2677540</v>
      </c>
      <c r="E800" s="220">
        <v>5252230</v>
      </c>
    </row>
    <row r="801" spans="1:5" x14ac:dyDescent="0.45">
      <c r="A801" s="331">
        <v>93435</v>
      </c>
      <c r="B801" s="221">
        <v>35.508899999999997</v>
      </c>
      <c r="C801" s="221">
        <v>-121.039</v>
      </c>
      <c r="D801" s="220">
        <v>2889590</v>
      </c>
      <c r="E801" s="220">
        <v>5135710</v>
      </c>
    </row>
    <row r="802" spans="1:5" x14ac:dyDescent="0.45">
      <c r="A802" s="331">
        <v>93436</v>
      </c>
      <c r="B802" s="221">
        <v>34.604900000000001</v>
      </c>
      <c r="C802" s="221">
        <v>-120.393</v>
      </c>
      <c r="D802" s="220">
        <v>2552430</v>
      </c>
      <c r="E802" s="220">
        <v>5314920</v>
      </c>
    </row>
    <row r="803" spans="1:5" x14ac:dyDescent="0.45">
      <c r="A803" s="331">
        <v>93437</v>
      </c>
      <c r="B803" s="221">
        <v>34.665900000000001</v>
      </c>
      <c r="C803" s="221">
        <v>-120.563</v>
      </c>
      <c r="D803" s="220">
        <v>2576670</v>
      </c>
      <c r="E803" s="220">
        <v>5264900</v>
      </c>
    </row>
    <row r="804" spans="1:5" x14ac:dyDescent="0.45">
      <c r="A804" s="331">
        <v>93440</v>
      </c>
      <c r="B804" s="221">
        <v>34.7376</v>
      </c>
      <c r="C804" s="221">
        <v>-120.279</v>
      </c>
      <c r="D804" s="220">
        <v>2599350</v>
      </c>
      <c r="E804" s="220">
        <v>5351230</v>
      </c>
    </row>
    <row r="805" spans="1:5" x14ac:dyDescent="0.45">
      <c r="A805" s="331">
        <v>93441</v>
      </c>
      <c r="B805" s="221">
        <v>34.726399999999998</v>
      </c>
      <c r="C805" s="221">
        <v>-120.087</v>
      </c>
      <c r="D805" s="220">
        <v>2593130</v>
      </c>
      <c r="E805" s="220">
        <v>5408550</v>
      </c>
    </row>
    <row r="806" spans="1:5" x14ac:dyDescent="0.45">
      <c r="A806" s="331">
        <v>93442</v>
      </c>
      <c r="B806" s="221">
        <v>35.403399999999998</v>
      </c>
      <c r="C806" s="221">
        <v>-120.8</v>
      </c>
      <c r="D806" s="220">
        <v>2848030</v>
      </c>
      <c r="E806" s="220">
        <v>5205290</v>
      </c>
    </row>
    <row r="807" spans="1:5" x14ac:dyDescent="0.45">
      <c r="A807" s="331">
        <v>93444</v>
      </c>
      <c r="B807" s="221">
        <v>35.027999999999999</v>
      </c>
      <c r="C807" s="221">
        <v>-120.497</v>
      </c>
      <c r="D807" s="220">
        <v>2707630</v>
      </c>
      <c r="E807" s="220">
        <v>5289990</v>
      </c>
    </row>
    <row r="808" spans="1:5" x14ac:dyDescent="0.45">
      <c r="A808" s="331">
        <v>93445</v>
      </c>
      <c r="B808" s="221">
        <v>35.103999999999999</v>
      </c>
      <c r="C808" s="221">
        <v>-120.61499999999999</v>
      </c>
      <c r="D808" s="220">
        <v>2736720</v>
      </c>
      <c r="E808" s="220">
        <v>5255850</v>
      </c>
    </row>
    <row r="809" spans="1:5" x14ac:dyDescent="0.45">
      <c r="A809" s="331">
        <v>93446</v>
      </c>
      <c r="B809" s="221">
        <v>35.652700000000003</v>
      </c>
      <c r="C809" s="221">
        <v>-120.735</v>
      </c>
      <c r="D809" s="220">
        <v>2937930</v>
      </c>
      <c r="E809" s="220">
        <v>5228480</v>
      </c>
    </row>
    <row r="810" spans="1:5" x14ac:dyDescent="0.45">
      <c r="A810" s="331">
        <v>93449</v>
      </c>
      <c r="B810" s="221">
        <v>35.158200000000001</v>
      </c>
      <c r="C810" s="221">
        <v>-120.651</v>
      </c>
      <c r="D810" s="220">
        <v>2756920</v>
      </c>
      <c r="E810" s="220">
        <v>5245840</v>
      </c>
    </row>
    <row r="811" spans="1:5" x14ac:dyDescent="0.45">
      <c r="A811" s="331">
        <v>93450</v>
      </c>
      <c r="B811" s="221">
        <v>36.058399999999999</v>
      </c>
      <c r="C811" s="221">
        <v>-120.795</v>
      </c>
      <c r="D811" s="220">
        <v>3086350</v>
      </c>
      <c r="E811" s="220">
        <v>5217160</v>
      </c>
    </row>
    <row r="812" spans="1:5" x14ac:dyDescent="0.45">
      <c r="A812" s="331">
        <v>93451</v>
      </c>
      <c r="B812" s="221">
        <v>35.866500000000002</v>
      </c>
      <c r="C812" s="221">
        <v>-120.51300000000001</v>
      </c>
      <c r="D812" s="220">
        <v>3012950</v>
      </c>
      <c r="E812" s="220">
        <v>5297540</v>
      </c>
    </row>
    <row r="813" spans="1:5" x14ac:dyDescent="0.45">
      <c r="A813" s="331">
        <v>93452</v>
      </c>
      <c r="B813" s="221">
        <v>35.713900000000002</v>
      </c>
      <c r="C813" s="221">
        <v>-121.16200000000001</v>
      </c>
      <c r="D813" s="220">
        <v>2965900</v>
      </c>
      <c r="E813" s="220">
        <v>5102760</v>
      </c>
    </row>
    <row r="814" spans="1:5" x14ac:dyDescent="0.45">
      <c r="A814" s="331">
        <v>93453</v>
      </c>
      <c r="B814" s="221">
        <v>35.239100000000001</v>
      </c>
      <c r="C814" s="221">
        <v>-120.033</v>
      </c>
      <c r="D814" s="220">
        <v>2779140</v>
      </c>
      <c r="E814" s="220">
        <v>5431800</v>
      </c>
    </row>
    <row r="815" spans="1:5" x14ac:dyDescent="0.45">
      <c r="A815" s="331">
        <v>93454</v>
      </c>
      <c r="B815" s="221">
        <v>34.9315</v>
      </c>
      <c r="C815" s="221">
        <v>-120.238</v>
      </c>
      <c r="D815" s="220">
        <v>2669440</v>
      </c>
      <c r="E815" s="220">
        <v>5366230</v>
      </c>
    </row>
    <row r="816" spans="1:5" x14ac:dyDescent="0.45">
      <c r="A816" s="331">
        <v>93455</v>
      </c>
      <c r="B816" s="221">
        <v>34.824399999999997</v>
      </c>
      <c r="C816" s="221">
        <v>-120.393</v>
      </c>
      <c r="D816" s="220">
        <v>2632280</v>
      </c>
      <c r="E816" s="220">
        <v>5318340</v>
      </c>
    </row>
    <row r="817" spans="1:5" x14ac:dyDescent="0.45">
      <c r="A817" s="331">
        <v>93458</v>
      </c>
      <c r="B817" s="221">
        <v>34.957099999999997</v>
      </c>
      <c r="C817" s="221">
        <v>-120.494</v>
      </c>
      <c r="D817" s="220">
        <v>2681770</v>
      </c>
      <c r="E817" s="220">
        <v>5289890</v>
      </c>
    </row>
    <row r="818" spans="1:5" x14ac:dyDescent="0.45">
      <c r="A818" s="331">
        <v>93460</v>
      </c>
      <c r="B818" s="221">
        <v>34.678699999999999</v>
      </c>
      <c r="C818" s="221">
        <v>-119.98099999999999</v>
      </c>
      <c r="D818" s="220">
        <v>2574620</v>
      </c>
      <c r="E818" s="220">
        <v>5439800</v>
      </c>
    </row>
    <row r="819" spans="1:5" x14ac:dyDescent="0.45">
      <c r="A819" s="331">
        <v>93461</v>
      </c>
      <c r="B819" s="221">
        <v>35.616</v>
      </c>
      <c r="C819" s="221">
        <v>-120.27800000000001</v>
      </c>
      <c r="D819" s="220">
        <v>2918980</v>
      </c>
      <c r="E819" s="220">
        <v>5363780</v>
      </c>
    </row>
    <row r="820" spans="1:5" x14ac:dyDescent="0.45">
      <c r="A820" s="331">
        <v>93463</v>
      </c>
      <c r="B820" s="221">
        <v>34.602699999999999</v>
      </c>
      <c r="C820" s="221">
        <v>-120.129</v>
      </c>
      <c r="D820" s="220">
        <v>2548570</v>
      </c>
      <c r="E820" s="220">
        <v>5394500</v>
      </c>
    </row>
    <row r="821" spans="1:5" x14ac:dyDescent="0.45">
      <c r="A821" s="331">
        <v>93465</v>
      </c>
      <c r="B821" s="221">
        <v>35.534500000000001</v>
      </c>
      <c r="C821" s="221">
        <v>-120.714</v>
      </c>
      <c r="D821" s="220">
        <v>2894640</v>
      </c>
      <c r="E821" s="220">
        <v>5232950</v>
      </c>
    </row>
    <row r="822" spans="1:5" x14ac:dyDescent="0.45">
      <c r="A822" s="331">
        <v>93501</v>
      </c>
      <c r="B822" s="221">
        <v>35.054400000000001</v>
      </c>
      <c r="C822" s="221">
        <v>-118.142</v>
      </c>
      <c r="D822" s="220">
        <v>2696460</v>
      </c>
      <c r="E822" s="220">
        <v>5995060</v>
      </c>
    </row>
    <row r="823" spans="1:5" x14ac:dyDescent="0.45">
      <c r="A823" s="331">
        <v>93505</v>
      </c>
      <c r="B823" s="221">
        <v>35.182699999999997</v>
      </c>
      <c r="C823" s="221">
        <v>-117.825</v>
      </c>
      <c r="D823" s="220">
        <v>2741610</v>
      </c>
      <c r="E823" s="220">
        <v>6090850</v>
      </c>
    </row>
    <row r="824" spans="1:5" x14ac:dyDescent="0.45">
      <c r="A824" s="331">
        <v>93510</v>
      </c>
      <c r="B824" s="221">
        <v>34.450200000000002</v>
      </c>
      <c r="C824" s="221">
        <v>-118.19799999999999</v>
      </c>
      <c r="D824" s="220">
        <v>2476840</v>
      </c>
      <c r="E824" s="220">
        <v>5974340</v>
      </c>
    </row>
    <row r="825" spans="1:5" x14ac:dyDescent="0.45">
      <c r="A825" s="331">
        <v>93512</v>
      </c>
      <c r="B825" s="221">
        <v>37.799999999999997</v>
      </c>
      <c r="C825" s="221">
        <v>-118.634</v>
      </c>
      <c r="D825" s="220">
        <v>3700300</v>
      </c>
      <c r="E825" s="220">
        <v>5870660</v>
      </c>
    </row>
    <row r="826" spans="1:5" x14ac:dyDescent="0.45">
      <c r="A826" s="331">
        <v>93513</v>
      </c>
      <c r="B826" s="221">
        <v>37.297899999999998</v>
      </c>
      <c r="C826" s="221">
        <v>-117.914</v>
      </c>
      <c r="D826" s="220">
        <v>3512980</v>
      </c>
      <c r="E826" s="220">
        <v>6076550</v>
      </c>
    </row>
    <row r="827" spans="1:5" x14ac:dyDescent="0.45">
      <c r="A827" s="331">
        <v>93514</v>
      </c>
      <c r="B827" s="221">
        <v>37.472499999999997</v>
      </c>
      <c r="C827" s="221">
        <v>-118.375</v>
      </c>
      <c r="D827" s="220">
        <v>3579100</v>
      </c>
      <c r="E827" s="220">
        <v>5943440</v>
      </c>
    </row>
    <row r="828" spans="1:5" x14ac:dyDescent="0.45">
      <c r="A828" s="331">
        <v>93516</v>
      </c>
      <c r="B828" s="221">
        <v>34.9983</v>
      </c>
      <c r="C828" s="221">
        <v>-117.596</v>
      </c>
      <c r="D828" s="220">
        <v>2673500</v>
      </c>
      <c r="E828" s="220">
        <v>6158470</v>
      </c>
    </row>
    <row r="829" spans="1:5" x14ac:dyDescent="0.45">
      <c r="A829" s="331">
        <v>93517</v>
      </c>
      <c r="B829" s="221">
        <v>38.264000000000003</v>
      </c>
      <c r="C829" s="221">
        <v>-119.096</v>
      </c>
      <c r="D829" s="220">
        <v>3873160</v>
      </c>
      <c r="E829" s="220">
        <v>5741690</v>
      </c>
    </row>
    <row r="830" spans="1:5" x14ac:dyDescent="0.45">
      <c r="A830" s="331">
        <v>93518</v>
      </c>
      <c r="B830" s="221">
        <v>35.359900000000003</v>
      </c>
      <c r="C830" s="221">
        <v>-118.449</v>
      </c>
      <c r="D830" s="220">
        <v>2809520</v>
      </c>
      <c r="E830" s="220">
        <v>5905660</v>
      </c>
    </row>
    <row r="831" spans="1:5" x14ac:dyDescent="0.45">
      <c r="A831" s="331">
        <v>93519</v>
      </c>
      <c r="B831" s="221">
        <v>35.3581</v>
      </c>
      <c r="C831" s="221">
        <v>-117.887</v>
      </c>
      <c r="D831" s="220">
        <v>2805750</v>
      </c>
      <c r="E831" s="220">
        <v>6073290</v>
      </c>
    </row>
    <row r="832" spans="1:5" x14ac:dyDescent="0.45">
      <c r="A832" s="331">
        <v>93523</v>
      </c>
      <c r="B832" s="221">
        <v>34.995699999999999</v>
      </c>
      <c r="C832" s="221">
        <v>-117.874</v>
      </c>
      <c r="D832" s="220">
        <v>2673710</v>
      </c>
      <c r="E832" s="220">
        <v>6074970</v>
      </c>
    </row>
    <row r="833" spans="1:5" x14ac:dyDescent="0.45">
      <c r="A833" s="331">
        <v>93524</v>
      </c>
      <c r="B833" s="221">
        <v>34.904400000000003</v>
      </c>
      <c r="C833" s="221">
        <v>-117.657</v>
      </c>
      <c r="D833" s="220">
        <v>2639580</v>
      </c>
      <c r="E833" s="220">
        <v>6139760</v>
      </c>
    </row>
    <row r="834" spans="1:5" x14ac:dyDescent="0.45">
      <c r="A834" s="331">
        <v>93526</v>
      </c>
      <c r="B834" s="221">
        <v>36.927399999999999</v>
      </c>
      <c r="C834" s="221">
        <v>-117.9</v>
      </c>
      <c r="D834" s="220">
        <v>3377710</v>
      </c>
      <c r="E834" s="220">
        <v>6078550</v>
      </c>
    </row>
    <row r="835" spans="1:5" x14ac:dyDescent="0.45">
      <c r="A835" s="331">
        <v>93527</v>
      </c>
      <c r="B835" s="221">
        <v>35.707099999999997</v>
      </c>
      <c r="C835" s="221">
        <v>-117.929</v>
      </c>
      <c r="D835" s="220">
        <v>2933060</v>
      </c>
      <c r="E835" s="220">
        <v>6062740</v>
      </c>
    </row>
    <row r="836" spans="1:5" x14ac:dyDescent="0.45">
      <c r="A836" s="331">
        <v>93528</v>
      </c>
      <c r="B836" s="221">
        <v>35.371200000000002</v>
      </c>
      <c r="C836" s="221">
        <v>-117.66</v>
      </c>
      <c r="D836" s="220">
        <v>2809540</v>
      </c>
      <c r="E836" s="220">
        <v>6140990</v>
      </c>
    </row>
    <row r="837" spans="1:5" x14ac:dyDescent="0.45">
      <c r="A837" s="331">
        <v>93529</v>
      </c>
      <c r="B837" s="221">
        <v>37.813200000000002</v>
      </c>
      <c r="C837" s="221">
        <v>-118.997</v>
      </c>
      <c r="D837" s="220">
        <v>3707760</v>
      </c>
      <c r="E837" s="220">
        <v>5765750</v>
      </c>
    </row>
    <row r="838" spans="1:5" x14ac:dyDescent="0.45">
      <c r="A838" s="331">
        <v>93531</v>
      </c>
      <c r="B838" s="221">
        <v>35.228999999999999</v>
      </c>
      <c r="C838" s="221">
        <v>-118.604</v>
      </c>
      <c r="D838" s="220">
        <v>2762820</v>
      </c>
      <c r="E838" s="220">
        <v>5858460</v>
      </c>
    </row>
    <row r="839" spans="1:5" x14ac:dyDescent="0.45">
      <c r="A839" s="331">
        <v>93532</v>
      </c>
      <c r="B839" s="221">
        <v>34.685499999999998</v>
      </c>
      <c r="C839" s="221">
        <v>-118.566</v>
      </c>
      <c r="D839" s="220">
        <v>2564750</v>
      </c>
      <c r="E839" s="220">
        <v>5865400</v>
      </c>
    </row>
    <row r="840" spans="1:5" x14ac:dyDescent="0.45">
      <c r="A840" s="331">
        <v>93534</v>
      </c>
      <c r="B840" s="221">
        <v>34.718699999999998</v>
      </c>
      <c r="C840" s="221">
        <v>-118.149</v>
      </c>
      <c r="D840" s="220">
        <v>2574310</v>
      </c>
      <c r="E840" s="220">
        <v>5990970</v>
      </c>
    </row>
    <row r="841" spans="1:5" x14ac:dyDescent="0.45">
      <c r="A841" s="331">
        <v>93535</v>
      </c>
      <c r="B841" s="221">
        <v>34.733800000000002</v>
      </c>
      <c r="C841" s="221">
        <v>-117.89400000000001</v>
      </c>
      <c r="D841" s="220">
        <v>2578520</v>
      </c>
      <c r="E841" s="220">
        <v>6067520</v>
      </c>
    </row>
    <row r="842" spans="1:5" x14ac:dyDescent="0.45">
      <c r="A842" s="331">
        <v>93536</v>
      </c>
      <c r="B842" s="221">
        <v>34.756399999999999</v>
      </c>
      <c r="C842" s="221">
        <v>-118.41500000000001</v>
      </c>
      <c r="D842" s="220">
        <v>2589600</v>
      </c>
      <c r="E842" s="220">
        <v>5911170</v>
      </c>
    </row>
    <row r="843" spans="1:5" x14ac:dyDescent="0.45">
      <c r="A843" s="331">
        <v>93541</v>
      </c>
      <c r="B843" s="221">
        <v>38.023400000000002</v>
      </c>
      <c r="C843" s="221">
        <v>-118.964</v>
      </c>
      <c r="D843" s="220">
        <v>3784290</v>
      </c>
      <c r="E843" s="220">
        <v>5777180</v>
      </c>
    </row>
    <row r="844" spans="1:5" x14ac:dyDescent="0.45">
      <c r="A844" s="331">
        <v>93543</v>
      </c>
      <c r="B844" s="221">
        <v>34.5075</v>
      </c>
      <c r="C844" s="221">
        <v>-117.938</v>
      </c>
      <c r="D844" s="220">
        <v>2496350</v>
      </c>
      <c r="E844" s="220">
        <v>6053180</v>
      </c>
    </row>
    <row r="845" spans="1:5" x14ac:dyDescent="0.45">
      <c r="A845" s="331">
        <v>93544</v>
      </c>
      <c r="B845" s="221">
        <v>34.481999999999999</v>
      </c>
      <c r="C845" s="221">
        <v>-117.747</v>
      </c>
      <c r="D845" s="220">
        <v>2486190</v>
      </c>
      <c r="E845" s="220">
        <v>6110460</v>
      </c>
    </row>
    <row r="846" spans="1:5" x14ac:dyDescent="0.45">
      <c r="A846" s="331">
        <v>93545</v>
      </c>
      <c r="B846" s="221">
        <v>36.395600000000002</v>
      </c>
      <c r="C846" s="221">
        <v>-117.997</v>
      </c>
      <c r="D846" s="220">
        <v>3184150</v>
      </c>
      <c r="E846" s="220">
        <v>6046830</v>
      </c>
    </row>
    <row r="847" spans="1:5" x14ac:dyDescent="0.45">
      <c r="A847" s="331">
        <v>93546</v>
      </c>
      <c r="B847" s="221">
        <v>37.6175</v>
      </c>
      <c r="C847" s="221">
        <v>-118.866</v>
      </c>
      <c r="D847" s="220">
        <v>3635290</v>
      </c>
      <c r="E847" s="220">
        <v>5802060</v>
      </c>
    </row>
    <row r="848" spans="1:5" x14ac:dyDescent="0.45">
      <c r="A848" s="331">
        <v>93550</v>
      </c>
      <c r="B848" s="221">
        <v>34.486600000000003</v>
      </c>
      <c r="C848" s="221">
        <v>-118.075</v>
      </c>
      <c r="D848" s="220">
        <v>2489410</v>
      </c>
      <c r="E848" s="220">
        <v>6011650</v>
      </c>
    </row>
    <row r="849" spans="1:5" x14ac:dyDescent="0.45">
      <c r="A849" s="331">
        <v>93551</v>
      </c>
      <c r="B849" s="221">
        <v>34.595599999999997</v>
      </c>
      <c r="C849" s="221">
        <v>-118.223</v>
      </c>
      <c r="D849" s="220">
        <v>2529900</v>
      </c>
      <c r="E849" s="220">
        <v>5967800</v>
      </c>
    </row>
    <row r="850" spans="1:5" x14ac:dyDescent="0.45">
      <c r="A850" s="331">
        <v>93552</v>
      </c>
      <c r="B850" s="221">
        <v>34.579099999999997</v>
      </c>
      <c r="C850" s="221">
        <v>-118.02200000000001</v>
      </c>
      <c r="D850" s="220">
        <v>2522810</v>
      </c>
      <c r="E850" s="220">
        <v>6028300</v>
      </c>
    </row>
    <row r="851" spans="1:5" x14ac:dyDescent="0.45">
      <c r="A851" s="331">
        <v>93553</v>
      </c>
      <c r="B851" s="221">
        <v>34.457000000000001</v>
      </c>
      <c r="C851" s="221">
        <v>-117.89</v>
      </c>
      <c r="D851" s="220">
        <v>2477730</v>
      </c>
      <c r="E851" s="220">
        <v>6067130</v>
      </c>
    </row>
    <row r="852" spans="1:5" x14ac:dyDescent="0.45">
      <c r="A852" s="331">
        <v>93554</v>
      </c>
      <c r="B852" s="221">
        <v>35.409799999999997</v>
      </c>
      <c r="C852" s="221">
        <v>-117.72799999999999</v>
      </c>
      <c r="D852" s="220">
        <v>2823870</v>
      </c>
      <c r="E852" s="220">
        <v>6120900</v>
      </c>
    </row>
    <row r="853" spans="1:5" x14ac:dyDescent="0.45">
      <c r="A853" s="331">
        <v>93555</v>
      </c>
      <c r="B853" s="221">
        <v>35.695999999999998</v>
      </c>
      <c r="C853" s="221">
        <v>-117.45099999999999</v>
      </c>
      <c r="D853" s="220">
        <v>2926670</v>
      </c>
      <c r="E853" s="220">
        <v>6205060</v>
      </c>
    </row>
    <row r="854" spans="1:5" x14ac:dyDescent="0.45">
      <c r="A854" s="331">
        <v>93560</v>
      </c>
      <c r="B854" s="221">
        <v>34.919899999999998</v>
      </c>
      <c r="C854" s="221">
        <v>-118.497</v>
      </c>
      <c r="D854" s="220">
        <v>2649670</v>
      </c>
      <c r="E854" s="220">
        <v>5887770</v>
      </c>
    </row>
    <row r="855" spans="1:5" x14ac:dyDescent="0.45">
      <c r="A855" s="331">
        <v>93561</v>
      </c>
      <c r="B855" s="221">
        <v>35.153199999999998</v>
      </c>
      <c r="C855" s="221">
        <v>-118.503</v>
      </c>
      <c r="D855" s="220">
        <v>2734580</v>
      </c>
      <c r="E855" s="220">
        <v>5888040</v>
      </c>
    </row>
    <row r="856" spans="1:5" x14ac:dyDescent="0.45">
      <c r="A856" s="331">
        <v>93562</v>
      </c>
      <c r="B856" s="221">
        <v>35.672499999999999</v>
      </c>
      <c r="C856" s="221">
        <v>-117.357</v>
      </c>
      <c r="D856" s="220">
        <v>2918170</v>
      </c>
      <c r="E856" s="220">
        <v>6232480</v>
      </c>
    </row>
    <row r="857" spans="1:5" x14ac:dyDescent="0.45">
      <c r="A857" s="331">
        <v>93563</v>
      </c>
      <c r="B857" s="221">
        <v>34.307400000000001</v>
      </c>
      <c r="C857" s="221">
        <v>-117.872</v>
      </c>
      <c r="D857" s="220">
        <v>2423190</v>
      </c>
      <c r="E857" s="220">
        <v>6071700</v>
      </c>
    </row>
    <row r="858" spans="1:5" x14ac:dyDescent="0.45">
      <c r="A858" s="331">
        <v>93591</v>
      </c>
      <c r="B858" s="221">
        <v>34.6036</v>
      </c>
      <c r="C858" s="221">
        <v>-117.813</v>
      </c>
      <c r="D858" s="220">
        <v>2530720</v>
      </c>
      <c r="E858" s="220">
        <v>6091240</v>
      </c>
    </row>
    <row r="859" spans="1:5" x14ac:dyDescent="0.45">
      <c r="A859" s="331">
        <v>93601</v>
      </c>
      <c r="B859" s="221">
        <v>37.379800000000003</v>
      </c>
      <c r="C859" s="221">
        <v>-119.741</v>
      </c>
      <c r="D859" s="220">
        <v>3556010</v>
      </c>
      <c r="E859" s="220">
        <v>5544880</v>
      </c>
    </row>
    <row r="860" spans="1:5" x14ac:dyDescent="0.45">
      <c r="A860" s="331">
        <v>93602</v>
      </c>
      <c r="B860" s="221">
        <v>37.082599999999999</v>
      </c>
      <c r="C860" s="221">
        <v>-119.431</v>
      </c>
      <c r="D860" s="220">
        <v>3444700</v>
      </c>
      <c r="E860" s="220">
        <v>5632020</v>
      </c>
    </row>
    <row r="861" spans="1:5" x14ac:dyDescent="0.45">
      <c r="A861" s="331">
        <v>93603</v>
      </c>
      <c r="B861" s="221">
        <v>36.641399999999997</v>
      </c>
      <c r="C861" s="221">
        <v>-118.982</v>
      </c>
      <c r="D861" s="220">
        <v>3280090</v>
      </c>
      <c r="E861" s="220">
        <v>5758740</v>
      </c>
    </row>
    <row r="862" spans="1:5" x14ac:dyDescent="0.45">
      <c r="A862" s="331">
        <v>93604</v>
      </c>
      <c r="B862" s="221">
        <v>37.316000000000003</v>
      </c>
      <c r="C862" s="221">
        <v>-119.54900000000001</v>
      </c>
      <c r="D862" s="220">
        <v>3530900</v>
      </c>
      <c r="E862" s="220">
        <v>5600160</v>
      </c>
    </row>
    <row r="863" spans="1:5" x14ac:dyDescent="0.45">
      <c r="A863" s="331">
        <v>93608</v>
      </c>
      <c r="B863" s="221">
        <v>36.523499999999999</v>
      </c>
      <c r="C863" s="221">
        <v>-120.312</v>
      </c>
      <c r="D863" s="220">
        <v>3249860</v>
      </c>
      <c r="E863" s="220">
        <v>5366660</v>
      </c>
    </row>
    <row r="864" spans="1:5" x14ac:dyDescent="0.45">
      <c r="A864" s="331">
        <v>93609</v>
      </c>
      <c r="B864" s="221">
        <v>36.528700000000001</v>
      </c>
      <c r="C864" s="221">
        <v>-119.86799999999999</v>
      </c>
      <c r="D864" s="220">
        <v>3246950</v>
      </c>
      <c r="E864" s="220">
        <v>5497220</v>
      </c>
    </row>
    <row r="865" spans="1:5" x14ac:dyDescent="0.45">
      <c r="A865" s="331">
        <v>93610</v>
      </c>
      <c r="B865" s="221">
        <v>37.096400000000003</v>
      </c>
      <c r="C865" s="221">
        <v>-120.273</v>
      </c>
      <c r="D865" s="220">
        <v>3458260</v>
      </c>
      <c r="E865" s="220">
        <v>5386080</v>
      </c>
    </row>
    <row r="866" spans="1:5" x14ac:dyDescent="0.45">
      <c r="A866" s="331">
        <v>93611</v>
      </c>
      <c r="B866" s="221">
        <v>36.827500000000001</v>
      </c>
      <c r="C866" s="221">
        <v>-119.681</v>
      </c>
      <c r="D866" s="220">
        <v>3354000</v>
      </c>
      <c r="E866" s="220">
        <v>5555770</v>
      </c>
    </row>
    <row r="867" spans="1:5" x14ac:dyDescent="0.45">
      <c r="A867" s="331">
        <v>93612</v>
      </c>
      <c r="B867" s="221">
        <v>36.814599999999999</v>
      </c>
      <c r="C867" s="221">
        <v>-119.711</v>
      </c>
      <c r="D867" s="220">
        <v>3349600</v>
      </c>
      <c r="E867" s="220">
        <v>5546750</v>
      </c>
    </row>
    <row r="868" spans="1:5" x14ac:dyDescent="0.45">
      <c r="A868" s="331">
        <v>93614</v>
      </c>
      <c r="B868" s="221">
        <v>37.207799999999999</v>
      </c>
      <c r="C868" s="221">
        <v>-119.73699999999999</v>
      </c>
      <c r="D868" s="220">
        <v>3493240</v>
      </c>
      <c r="E868" s="220">
        <v>5543910</v>
      </c>
    </row>
    <row r="869" spans="1:5" x14ac:dyDescent="0.45">
      <c r="A869" s="331">
        <v>93615</v>
      </c>
      <c r="B869" s="221">
        <v>36.506100000000004</v>
      </c>
      <c r="C869" s="221">
        <v>-119.285</v>
      </c>
      <c r="D869" s="220">
        <v>3233260</v>
      </c>
      <c r="E869" s="220">
        <v>5668560</v>
      </c>
    </row>
    <row r="870" spans="1:5" x14ac:dyDescent="0.45">
      <c r="A870" s="331">
        <v>93616</v>
      </c>
      <c r="B870" s="221">
        <v>36.6541</v>
      </c>
      <c r="C870" s="221">
        <v>-119.593</v>
      </c>
      <c r="D870" s="220">
        <v>3289970</v>
      </c>
      <c r="E870" s="220">
        <v>5579660</v>
      </c>
    </row>
    <row r="871" spans="1:5" x14ac:dyDescent="0.45">
      <c r="A871" s="331">
        <v>93618</v>
      </c>
      <c r="B871" s="221">
        <v>36.521599999999999</v>
      </c>
      <c r="C871" s="221">
        <v>-119.38800000000001</v>
      </c>
      <c r="D871" s="220">
        <v>3239790</v>
      </c>
      <c r="E871" s="220">
        <v>5638180</v>
      </c>
    </row>
    <row r="872" spans="1:5" x14ac:dyDescent="0.45">
      <c r="A872" s="331">
        <v>93619</v>
      </c>
      <c r="B872" s="221">
        <v>36.914400000000001</v>
      </c>
      <c r="C872" s="221">
        <v>-119.577</v>
      </c>
      <c r="D872" s="220">
        <v>3384710</v>
      </c>
      <c r="E872" s="220">
        <v>5587170</v>
      </c>
    </row>
    <row r="873" spans="1:5" x14ac:dyDescent="0.45">
      <c r="A873" s="331">
        <v>93620</v>
      </c>
      <c r="B873" s="221">
        <v>37.058100000000003</v>
      </c>
      <c r="C873" s="221">
        <v>-120.631</v>
      </c>
      <c r="D873" s="220">
        <v>3448470</v>
      </c>
      <c r="E873" s="220">
        <v>5281020</v>
      </c>
    </row>
    <row r="874" spans="1:5" x14ac:dyDescent="0.45">
      <c r="A874" s="331">
        <v>93621</v>
      </c>
      <c r="B874" s="221">
        <v>36.738999999999997</v>
      </c>
      <c r="C874" s="221">
        <v>-119.048</v>
      </c>
      <c r="D874" s="220">
        <v>3316220</v>
      </c>
      <c r="E874" s="220">
        <v>5740580</v>
      </c>
    </row>
    <row r="875" spans="1:5" x14ac:dyDescent="0.45">
      <c r="A875" s="331">
        <v>93622</v>
      </c>
      <c r="B875" s="221">
        <v>36.8506</v>
      </c>
      <c r="C875" s="221">
        <v>-120.571</v>
      </c>
      <c r="D875" s="220">
        <v>3372150</v>
      </c>
      <c r="E875" s="220">
        <v>5295410</v>
      </c>
    </row>
    <row r="876" spans="1:5" x14ac:dyDescent="0.45">
      <c r="A876" s="331">
        <v>93623</v>
      </c>
      <c r="B876" s="221">
        <v>37.498199999999997</v>
      </c>
      <c r="C876" s="221">
        <v>-119.651</v>
      </c>
      <c r="D876" s="220">
        <v>3598350</v>
      </c>
      <c r="E876" s="220">
        <v>5572670</v>
      </c>
    </row>
    <row r="877" spans="1:5" x14ac:dyDescent="0.45">
      <c r="A877" s="331">
        <v>93625</v>
      </c>
      <c r="B877" s="221">
        <v>36.623399999999997</v>
      </c>
      <c r="C877" s="221">
        <v>-119.667</v>
      </c>
      <c r="D877" s="220">
        <v>3279480</v>
      </c>
      <c r="E877" s="220">
        <v>5557470</v>
      </c>
    </row>
    <row r="878" spans="1:5" x14ac:dyDescent="0.45">
      <c r="A878" s="331">
        <v>93626</v>
      </c>
      <c r="B878" s="221">
        <v>37.056399999999996</v>
      </c>
      <c r="C878" s="221">
        <v>-119.66</v>
      </c>
      <c r="D878" s="220">
        <v>3437250</v>
      </c>
      <c r="E878" s="220">
        <v>5564710</v>
      </c>
    </row>
    <row r="879" spans="1:5" x14ac:dyDescent="0.45">
      <c r="A879" s="331">
        <v>93627</v>
      </c>
      <c r="B879" s="221">
        <v>36.481699999999996</v>
      </c>
      <c r="C879" s="221">
        <v>-120.17</v>
      </c>
      <c r="D879" s="220">
        <v>3233050</v>
      </c>
      <c r="E879" s="220">
        <v>5407890</v>
      </c>
    </row>
    <row r="880" spans="1:5" x14ac:dyDescent="0.45">
      <c r="A880" s="331">
        <v>93628</v>
      </c>
      <c r="B880" s="221">
        <v>36.794800000000002</v>
      </c>
      <c r="C880" s="221">
        <v>-118.919</v>
      </c>
      <c r="D880" s="220">
        <v>3335540</v>
      </c>
      <c r="E880" s="220">
        <v>5778700</v>
      </c>
    </row>
    <row r="881" spans="1:5" x14ac:dyDescent="0.45">
      <c r="A881" s="331">
        <v>93630</v>
      </c>
      <c r="B881" s="221">
        <v>36.713900000000002</v>
      </c>
      <c r="C881" s="221">
        <v>-120.11799999999999</v>
      </c>
      <c r="D881" s="220">
        <v>3317110</v>
      </c>
      <c r="E881" s="220">
        <v>5426130</v>
      </c>
    </row>
    <row r="882" spans="1:5" x14ac:dyDescent="0.45">
      <c r="A882" s="331">
        <v>93631</v>
      </c>
      <c r="B882" s="221">
        <v>36.479399999999998</v>
      </c>
      <c r="C882" s="221">
        <v>-119.517</v>
      </c>
      <c r="D882" s="220">
        <v>3225570</v>
      </c>
      <c r="E882" s="220">
        <v>5599940</v>
      </c>
    </row>
    <row r="883" spans="1:5" x14ac:dyDescent="0.45">
      <c r="A883" s="331">
        <v>93633</v>
      </c>
      <c r="B883" s="221">
        <v>36.845199999999998</v>
      </c>
      <c r="C883" s="221">
        <v>-118.718</v>
      </c>
      <c r="D883" s="220">
        <v>3352520</v>
      </c>
      <c r="E883" s="220">
        <v>5838250</v>
      </c>
    </row>
    <row r="884" spans="1:5" x14ac:dyDescent="0.45">
      <c r="A884" s="331">
        <v>93635</v>
      </c>
      <c r="B884" s="221">
        <v>36.981400000000001</v>
      </c>
      <c r="C884" s="221">
        <v>-120.97199999999999</v>
      </c>
      <c r="D884" s="220">
        <v>3424870</v>
      </c>
      <c r="E884" s="220">
        <v>5180060</v>
      </c>
    </row>
    <row r="885" spans="1:5" x14ac:dyDescent="0.45">
      <c r="A885" s="331">
        <v>93636</v>
      </c>
      <c r="B885" s="221">
        <v>36.982700000000001</v>
      </c>
      <c r="C885" s="221">
        <v>-119.873</v>
      </c>
      <c r="D885" s="220">
        <v>3412500</v>
      </c>
      <c r="E885" s="220">
        <v>5501470</v>
      </c>
    </row>
    <row r="886" spans="1:5" x14ac:dyDescent="0.45">
      <c r="A886" s="331">
        <v>93637</v>
      </c>
      <c r="B886" s="221">
        <v>36.909999999999997</v>
      </c>
      <c r="C886" s="221">
        <v>-120.16200000000001</v>
      </c>
      <c r="D886" s="220">
        <v>3389050</v>
      </c>
      <c r="E886" s="220">
        <v>5416010</v>
      </c>
    </row>
    <row r="887" spans="1:5" x14ac:dyDescent="0.45">
      <c r="A887" s="331">
        <v>93638</v>
      </c>
      <c r="B887" s="221">
        <v>37.039000000000001</v>
      </c>
      <c r="C887" s="221">
        <v>-120.03400000000001</v>
      </c>
      <c r="D887" s="220">
        <v>3434680</v>
      </c>
      <c r="E887" s="220">
        <v>5455110</v>
      </c>
    </row>
    <row r="888" spans="1:5" x14ac:dyDescent="0.45">
      <c r="A888" s="331">
        <v>93640</v>
      </c>
      <c r="B888" s="221">
        <v>36.620399999999997</v>
      </c>
      <c r="C888" s="221">
        <v>-120.56</v>
      </c>
      <c r="D888" s="220">
        <v>3288120</v>
      </c>
      <c r="E888" s="220">
        <v>5294970</v>
      </c>
    </row>
    <row r="889" spans="1:5" x14ac:dyDescent="0.45">
      <c r="A889" s="331">
        <v>93641</v>
      </c>
      <c r="B889" s="221">
        <v>36.697299999999998</v>
      </c>
      <c r="C889" s="221">
        <v>-119.04600000000001</v>
      </c>
      <c r="D889" s="220">
        <v>3300980</v>
      </c>
      <c r="E889" s="220">
        <v>5740600</v>
      </c>
    </row>
    <row r="890" spans="1:5" x14ac:dyDescent="0.45">
      <c r="A890" s="331">
        <v>93643</v>
      </c>
      <c r="B890" s="221">
        <v>37.267099999999999</v>
      </c>
      <c r="C890" s="221">
        <v>-119.447</v>
      </c>
      <c r="D890" s="220">
        <v>3512130</v>
      </c>
      <c r="E890" s="220">
        <v>5629210</v>
      </c>
    </row>
    <row r="891" spans="1:5" x14ac:dyDescent="0.45">
      <c r="A891" s="331">
        <v>93644</v>
      </c>
      <c r="B891" s="221">
        <v>37.419199999999996</v>
      </c>
      <c r="C891" s="221">
        <v>-119.50700000000001</v>
      </c>
      <c r="D891" s="220">
        <v>3568180</v>
      </c>
      <c r="E891" s="220">
        <v>5613360</v>
      </c>
    </row>
    <row r="892" spans="1:5" x14ac:dyDescent="0.45">
      <c r="A892" s="331">
        <v>93645</v>
      </c>
      <c r="B892" s="221">
        <v>37.168199999999999</v>
      </c>
      <c r="C892" s="221">
        <v>-119.65</v>
      </c>
      <c r="D892" s="220">
        <v>3477950</v>
      </c>
      <c r="E892" s="220">
        <v>5569020</v>
      </c>
    </row>
    <row r="893" spans="1:5" x14ac:dyDescent="0.45">
      <c r="A893" s="331">
        <v>93646</v>
      </c>
      <c r="B893" s="221">
        <v>36.631399999999999</v>
      </c>
      <c r="C893" s="221">
        <v>-119.276</v>
      </c>
      <c r="D893" s="220">
        <v>3278850</v>
      </c>
      <c r="E893" s="220">
        <v>5672340</v>
      </c>
    </row>
    <row r="894" spans="1:5" x14ac:dyDescent="0.45">
      <c r="A894" s="331">
        <v>93647</v>
      </c>
      <c r="B894" s="221">
        <v>36.578000000000003</v>
      </c>
      <c r="C894" s="221">
        <v>-119.202</v>
      </c>
      <c r="D894" s="220">
        <v>3258770</v>
      </c>
      <c r="E894" s="220">
        <v>5693690</v>
      </c>
    </row>
    <row r="895" spans="1:5" x14ac:dyDescent="0.45">
      <c r="A895" s="331">
        <v>93648</v>
      </c>
      <c r="B895" s="221">
        <v>36.621200000000002</v>
      </c>
      <c r="C895" s="221">
        <v>-119.51900000000001</v>
      </c>
      <c r="D895" s="220">
        <v>3277300</v>
      </c>
      <c r="E895" s="220">
        <v>5600810</v>
      </c>
    </row>
    <row r="896" spans="1:5" x14ac:dyDescent="0.45">
      <c r="A896" s="331">
        <v>93650</v>
      </c>
      <c r="B896" s="221">
        <v>36.840699999999998</v>
      </c>
      <c r="C896" s="221">
        <v>-119.801</v>
      </c>
      <c r="D896" s="220">
        <v>3360000</v>
      </c>
      <c r="E896" s="220">
        <v>5520700</v>
      </c>
    </row>
    <row r="897" spans="1:5" x14ac:dyDescent="0.45">
      <c r="A897" s="331">
        <v>93651</v>
      </c>
      <c r="B897" s="221">
        <v>37</v>
      </c>
      <c r="C897" s="221">
        <v>-119.51600000000001</v>
      </c>
      <c r="D897" s="220">
        <v>3415340</v>
      </c>
      <c r="E897" s="220">
        <v>5606230</v>
      </c>
    </row>
    <row r="898" spans="1:5" x14ac:dyDescent="0.45">
      <c r="A898" s="331">
        <v>93652</v>
      </c>
      <c r="B898" s="221">
        <v>36.594700000000003</v>
      </c>
      <c r="C898" s="221">
        <v>-119.90300000000001</v>
      </c>
      <c r="D898" s="220">
        <v>3271370</v>
      </c>
      <c r="E898" s="220">
        <v>5487620</v>
      </c>
    </row>
    <row r="899" spans="1:5" x14ac:dyDescent="0.45">
      <c r="A899" s="331">
        <v>93653</v>
      </c>
      <c r="B899" s="221">
        <v>37.266500000000001</v>
      </c>
      <c r="C899" s="221">
        <v>-119.96</v>
      </c>
      <c r="D899" s="220">
        <v>3516900</v>
      </c>
      <c r="E899" s="220">
        <v>5479600</v>
      </c>
    </row>
    <row r="900" spans="1:5" x14ac:dyDescent="0.45">
      <c r="A900" s="331">
        <v>93654</v>
      </c>
      <c r="B900" s="221">
        <v>36.665799999999997</v>
      </c>
      <c r="C900" s="221">
        <v>-119.39700000000001</v>
      </c>
      <c r="D900" s="220">
        <v>3292450</v>
      </c>
      <c r="E900" s="220">
        <v>5637200</v>
      </c>
    </row>
    <row r="901" spans="1:5" x14ac:dyDescent="0.45">
      <c r="A901" s="331">
        <v>93656</v>
      </c>
      <c r="B901" s="221">
        <v>36.450099999999999</v>
      </c>
      <c r="C901" s="221">
        <v>-119.93300000000001</v>
      </c>
      <c r="D901" s="220">
        <v>3218980</v>
      </c>
      <c r="E901" s="220">
        <v>5477200</v>
      </c>
    </row>
    <row r="902" spans="1:5" x14ac:dyDescent="0.45">
      <c r="A902" s="331">
        <v>93657</v>
      </c>
      <c r="B902" s="221">
        <v>36.812199999999997</v>
      </c>
      <c r="C902" s="221">
        <v>-119.414</v>
      </c>
      <c r="D902" s="220">
        <v>3345950</v>
      </c>
      <c r="E902" s="220">
        <v>5633850</v>
      </c>
    </row>
    <row r="903" spans="1:5" x14ac:dyDescent="0.45">
      <c r="A903" s="331">
        <v>93660</v>
      </c>
      <c r="B903" s="221">
        <v>36.590899999999998</v>
      </c>
      <c r="C903" s="221">
        <v>-120.17700000000001</v>
      </c>
      <c r="D903" s="220">
        <v>3272900</v>
      </c>
      <c r="E903" s="220">
        <v>5407250</v>
      </c>
    </row>
    <row r="904" spans="1:5" x14ac:dyDescent="0.45">
      <c r="A904" s="331">
        <v>93662</v>
      </c>
      <c r="B904" s="221">
        <v>36.546500000000002</v>
      </c>
      <c r="C904" s="221">
        <v>-119.64100000000001</v>
      </c>
      <c r="D904" s="220">
        <v>3251200</v>
      </c>
      <c r="E904" s="220">
        <v>5564320</v>
      </c>
    </row>
    <row r="905" spans="1:5" x14ac:dyDescent="0.45">
      <c r="A905" s="331">
        <v>93664</v>
      </c>
      <c r="B905" s="221">
        <v>37.112200000000001</v>
      </c>
      <c r="C905" s="221">
        <v>-119.069</v>
      </c>
      <c r="D905" s="220">
        <v>3452440</v>
      </c>
      <c r="E905" s="220">
        <v>5737930</v>
      </c>
    </row>
    <row r="906" spans="1:5" x14ac:dyDescent="0.45">
      <c r="A906" s="331">
        <v>93667</v>
      </c>
      <c r="B906" s="221">
        <v>36.989800000000002</v>
      </c>
      <c r="C906" s="221">
        <v>-119.39100000000001</v>
      </c>
      <c r="D906" s="220">
        <v>3410520</v>
      </c>
      <c r="E906" s="220">
        <v>5642420</v>
      </c>
    </row>
    <row r="907" spans="1:5" x14ac:dyDescent="0.45">
      <c r="A907" s="331">
        <v>93668</v>
      </c>
      <c r="B907" s="221">
        <v>36.675199999999997</v>
      </c>
      <c r="C907" s="221">
        <v>-120.303</v>
      </c>
      <c r="D907" s="220">
        <v>3305040</v>
      </c>
      <c r="E907" s="220">
        <v>5371450</v>
      </c>
    </row>
    <row r="908" spans="1:5" x14ac:dyDescent="0.45">
      <c r="A908" s="331">
        <v>93669</v>
      </c>
      <c r="B908" s="221">
        <v>37.281999999999996</v>
      </c>
      <c r="C908" s="221">
        <v>-119.553</v>
      </c>
      <c r="D908" s="220">
        <v>3518560</v>
      </c>
      <c r="E908" s="220">
        <v>5598610</v>
      </c>
    </row>
    <row r="909" spans="1:5" x14ac:dyDescent="0.45">
      <c r="A909" s="331">
        <v>93675</v>
      </c>
      <c r="B909" s="221">
        <v>36.718800000000002</v>
      </c>
      <c r="C909" s="221">
        <v>-119.197</v>
      </c>
      <c r="D909" s="220">
        <v>3310050</v>
      </c>
      <c r="E909" s="220">
        <v>5696450</v>
      </c>
    </row>
    <row r="910" spans="1:5" x14ac:dyDescent="0.45">
      <c r="A910" s="331">
        <v>93701</v>
      </c>
      <c r="B910" s="221">
        <v>36.749400000000001</v>
      </c>
      <c r="C910" s="221">
        <v>-119.788</v>
      </c>
      <c r="D910" s="220">
        <v>3326600</v>
      </c>
      <c r="E910" s="220">
        <v>5523550</v>
      </c>
    </row>
    <row r="911" spans="1:5" x14ac:dyDescent="0.45">
      <c r="A911" s="331">
        <v>93702</v>
      </c>
      <c r="B911" s="221">
        <v>36.739600000000003</v>
      </c>
      <c r="C911" s="221">
        <v>-119.754</v>
      </c>
      <c r="D911" s="220">
        <v>3322670</v>
      </c>
      <c r="E911" s="220">
        <v>5533240</v>
      </c>
    </row>
    <row r="912" spans="1:5" x14ac:dyDescent="0.45">
      <c r="A912" s="331">
        <v>93703</v>
      </c>
      <c r="B912" s="221">
        <v>36.768900000000002</v>
      </c>
      <c r="C912" s="221">
        <v>-119.762</v>
      </c>
      <c r="D912" s="220">
        <v>3333430</v>
      </c>
      <c r="E912" s="220">
        <v>5531320</v>
      </c>
    </row>
    <row r="913" spans="1:5" x14ac:dyDescent="0.45">
      <c r="A913" s="331">
        <v>93704</v>
      </c>
      <c r="B913" s="221">
        <v>36.799799999999998</v>
      </c>
      <c r="C913" s="221">
        <v>-119.801</v>
      </c>
      <c r="D913" s="220">
        <v>3345080</v>
      </c>
      <c r="E913" s="220">
        <v>5520250</v>
      </c>
    </row>
    <row r="914" spans="1:5" x14ac:dyDescent="0.45">
      <c r="A914" s="331">
        <v>93705</v>
      </c>
      <c r="B914" s="221">
        <v>36.786799999999999</v>
      </c>
      <c r="C914" s="221">
        <v>-119.828</v>
      </c>
      <c r="D914" s="220">
        <v>3340630</v>
      </c>
      <c r="E914" s="220">
        <v>5512080</v>
      </c>
    </row>
    <row r="915" spans="1:5" x14ac:dyDescent="0.45">
      <c r="A915" s="331">
        <v>93706</v>
      </c>
      <c r="B915" s="221">
        <v>36.6526</v>
      </c>
      <c r="C915" s="221">
        <v>-119.90300000000001</v>
      </c>
      <c r="D915" s="220">
        <v>3292470</v>
      </c>
      <c r="E915" s="220">
        <v>5488490</v>
      </c>
    </row>
    <row r="916" spans="1:5" x14ac:dyDescent="0.45">
      <c r="A916" s="331">
        <v>93710</v>
      </c>
      <c r="B916" s="221">
        <v>36.8232</v>
      </c>
      <c r="C916" s="221">
        <v>-119.76</v>
      </c>
      <c r="D916" s="220">
        <v>3353220</v>
      </c>
      <c r="E916" s="220">
        <v>5532450</v>
      </c>
    </row>
    <row r="917" spans="1:5" x14ac:dyDescent="0.45">
      <c r="A917" s="331">
        <v>93711</v>
      </c>
      <c r="B917" s="221">
        <v>36.834899999999998</v>
      </c>
      <c r="C917" s="221">
        <v>-119.831</v>
      </c>
      <c r="D917" s="220">
        <v>3358200</v>
      </c>
      <c r="E917" s="220">
        <v>5512010</v>
      </c>
    </row>
    <row r="918" spans="1:5" x14ac:dyDescent="0.45">
      <c r="A918" s="331">
        <v>93720</v>
      </c>
      <c r="B918" s="221">
        <v>36.859400000000001</v>
      </c>
      <c r="C918" s="221">
        <v>-119.761</v>
      </c>
      <c r="D918" s="220">
        <v>3366420</v>
      </c>
      <c r="E918" s="220">
        <v>5532660</v>
      </c>
    </row>
    <row r="919" spans="1:5" x14ac:dyDescent="0.45">
      <c r="A919" s="331">
        <v>93721</v>
      </c>
      <c r="B919" s="221">
        <v>36.732900000000001</v>
      </c>
      <c r="C919" s="221">
        <v>-119.78400000000001</v>
      </c>
      <c r="D919" s="220">
        <v>3320520</v>
      </c>
      <c r="E919" s="220">
        <v>5524510</v>
      </c>
    </row>
    <row r="920" spans="1:5" x14ac:dyDescent="0.45">
      <c r="A920" s="331">
        <v>93722</v>
      </c>
      <c r="B920" s="221">
        <v>36.802100000000003</v>
      </c>
      <c r="C920" s="221">
        <v>-119.878</v>
      </c>
      <c r="D920" s="220">
        <v>3346700</v>
      </c>
      <c r="E920" s="220">
        <v>5497590</v>
      </c>
    </row>
    <row r="921" spans="1:5" x14ac:dyDescent="0.45">
      <c r="A921" s="331">
        <v>93723</v>
      </c>
      <c r="B921" s="221">
        <v>36.784500000000001</v>
      </c>
      <c r="C921" s="221">
        <v>-119.955</v>
      </c>
      <c r="D921" s="220">
        <v>3341080</v>
      </c>
      <c r="E921" s="220">
        <v>5474940</v>
      </c>
    </row>
    <row r="922" spans="1:5" x14ac:dyDescent="0.45">
      <c r="A922" s="331">
        <v>93725</v>
      </c>
      <c r="B922" s="221">
        <v>36.625900000000001</v>
      </c>
      <c r="C922" s="221">
        <v>-119.73699999999999</v>
      </c>
      <c r="D922" s="220">
        <v>3281070</v>
      </c>
      <c r="E922" s="220">
        <v>5536860</v>
      </c>
    </row>
    <row r="923" spans="1:5" x14ac:dyDescent="0.45">
      <c r="A923" s="331">
        <v>93726</v>
      </c>
      <c r="B923" s="221">
        <v>36.7941</v>
      </c>
      <c r="C923" s="221">
        <v>-119.761</v>
      </c>
      <c r="D923" s="220">
        <v>3342630</v>
      </c>
      <c r="E923" s="220">
        <v>5531860</v>
      </c>
    </row>
    <row r="924" spans="1:5" x14ac:dyDescent="0.45">
      <c r="A924" s="331">
        <v>93727</v>
      </c>
      <c r="B924" s="221">
        <v>36.751800000000003</v>
      </c>
      <c r="C924" s="221">
        <v>-119.69799999999999</v>
      </c>
      <c r="D924" s="220">
        <v>3326590</v>
      </c>
      <c r="E924" s="220">
        <v>5549840</v>
      </c>
    </row>
    <row r="925" spans="1:5" x14ac:dyDescent="0.45">
      <c r="A925" s="331">
        <v>93728</v>
      </c>
      <c r="B925" s="221">
        <v>36.7575</v>
      </c>
      <c r="C925" s="221">
        <v>-119.81699999999999</v>
      </c>
      <c r="D925" s="220">
        <v>3329860</v>
      </c>
      <c r="E925" s="220">
        <v>5514940</v>
      </c>
    </row>
    <row r="926" spans="1:5" x14ac:dyDescent="0.45">
      <c r="A926" s="331">
        <v>93730</v>
      </c>
      <c r="B926" s="221">
        <v>36.903199999999998</v>
      </c>
      <c r="C926" s="221">
        <v>-119.75700000000001</v>
      </c>
      <c r="D926" s="220">
        <v>3382360</v>
      </c>
      <c r="E926" s="220">
        <v>5534480</v>
      </c>
    </row>
    <row r="927" spans="1:5" x14ac:dyDescent="0.45">
      <c r="A927" s="331">
        <v>93737</v>
      </c>
      <c r="B927" s="221">
        <v>36.756100000000004</v>
      </c>
      <c r="C927" s="221">
        <v>-119.643</v>
      </c>
      <c r="D927" s="220">
        <v>3327640</v>
      </c>
      <c r="E927" s="220">
        <v>5566000</v>
      </c>
    </row>
    <row r="928" spans="1:5" x14ac:dyDescent="0.45">
      <c r="A928" s="331">
        <v>93741</v>
      </c>
      <c r="B928" s="221">
        <v>36.767200000000003</v>
      </c>
      <c r="C928" s="221">
        <v>-119.79600000000001</v>
      </c>
      <c r="D928" s="220">
        <v>3333150</v>
      </c>
      <c r="E928" s="220">
        <v>5521350</v>
      </c>
    </row>
    <row r="929" spans="1:5" x14ac:dyDescent="0.45">
      <c r="A929" s="331">
        <v>93901</v>
      </c>
      <c r="B929" s="221">
        <v>36.658700000000003</v>
      </c>
      <c r="C929" s="221">
        <v>-121.65</v>
      </c>
      <c r="D929" s="220">
        <v>3316960</v>
      </c>
      <c r="E929" s="220">
        <v>4975790</v>
      </c>
    </row>
    <row r="930" spans="1:5" x14ac:dyDescent="0.45">
      <c r="A930" s="331">
        <v>93905</v>
      </c>
      <c r="B930" s="221">
        <v>36.680599999999998</v>
      </c>
      <c r="C930" s="221">
        <v>-121.61</v>
      </c>
      <c r="D930" s="220">
        <v>3324340</v>
      </c>
      <c r="E930" s="220">
        <v>4987800</v>
      </c>
    </row>
    <row r="931" spans="1:5" x14ac:dyDescent="0.45">
      <c r="A931" s="331">
        <v>93906</v>
      </c>
      <c r="B931" s="221">
        <v>36.724699999999999</v>
      </c>
      <c r="C931" s="221">
        <v>-121.628</v>
      </c>
      <c r="D931" s="220">
        <v>3340660</v>
      </c>
      <c r="E931" s="220">
        <v>4983590</v>
      </c>
    </row>
    <row r="932" spans="1:5" x14ac:dyDescent="0.45">
      <c r="A932" s="331">
        <v>93907</v>
      </c>
      <c r="B932" s="221">
        <v>36.774799999999999</v>
      </c>
      <c r="C932" s="221">
        <v>-121.66</v>
      </c>
      <c r="D932" s="220">
        <v>3359410</v>
      </c>
      <c r="E932" s="220">
        <v>4975090</v>
      </c>
    </row>
    <row r="933" spans="1:5" x14ac:dyDescent="0.45">
      <c r="A933" s="331">
        <v>93908</v>
      </c>
      <c r="B933" s="221">
        <v>36.631100000000004</v>
      </c>
      <c r="C933" s="221">
        <v>-121.60299999999999</v>
      </c>
      <c r="D933" s="220">
        <v>3306200</v>
      </c>
      <c r="E933" s="220">
        <v>4989140</v>
      </c>
    </row>
    <row r="934" spans="1:5" x14ac:dyDescent="0.45">
      <c r="A934" s="331">
        <v>93920</v>
      </c>
      <c r="B934" s="221">
        <v>36.085099999999997</v>
      </c>
      <c r="C934" s="221">
        <v>-121.548</v>
      </c>
      <c r="D934" s="220">
        <v>3106540</v>
      </c>
      <c r="E934" s="220">
        <v>4995340</v>
      </c>
    </row>
    <row r="935" spans="1:5" x14ac:dyDescent="0.45">
      <c r="A935" s="331">
        <v>93923</v>
      </c>
      <c r="B935" s="221">
        <v>36.418199999999999</v>
      </c>
      <c r="C935" s="221">
        <v>-121.82599999999999</v>
      </c>
      <c r="D935" s="220">
        <v>3232080</v>
      </c>
      <c r="E935" s="220">
        <v>4919540</v>
      </c>
    </row>
    <row r="936" spans="1:5" x14ac:dyDescent="0.45">
      <c r="A936" s="331">
        <v>93924</v>
      </c>
      <c r="B936" s="221">
        <v>36.398299999999999</v>
      </c>
      <c r="C936" s="221">
        <v>-121.63200000000001</v>
      </c>
      <c r="D936" s="220">
        <v>3221860</v>
      </c>
      <c r="E936" s="220">
        <v>4976090</v>
      </c>
    </row>
    <row r="937" spans="1:5" x14ac:dyDescent="0.45">
      <c r="A937" s="331">
        <v>93925</v>
      </c>
      <c r="B937" s="221">
        <v>36.590899999999998</v>
      </c>
      <c r="C937" s="221">
        <v>-121.407</v>
      </c>
      <c r="D937" s="220">
        <v>3288680</v>
      </c>
      <c r="E937" s="220">
        <v>5045850</v>
      </c>
    </row>
    <row r="938" spans="1:5" x14ac:dyDescent="0.45">
      <c r="A938" s="331">
        <v>93926</v>
      </c>
      <c r="B938" s="221">
        <v>36.534100000000002</v>
      </c>
      <c r="C938" s="221">
        <v>-121.407</v>
      </c>
      <c r="D938" s="220">
        <v>3267990</v>
      </c>
      <c r="E938" s="220">
        <v>5044710</v>
      </c>
    </row>
    <row r="939" spans="1:5" x14ac:dyDescent="0.45">
      <c r="A939" s="331">
        <v>93927</v>
      </c>
      <c r="B939" s="221">
        <v>36.223700000000001</v>
      </c>
      <c r="C939" s="221">
        <v>-121.37</v>
      </c>
      <c r="D939" s="220">
        <v>3154420</v>
      </c>
      <c r="E939" s="220">
        <v>5050270</v>
      </c>
    </row>
    <row r="940" spans="1:5" x14ac:dyDescent="0.45">
      <c r="A940" s="331">
        <v>93930</v>
      </c>
      <c r="B940" s="221">
        <v>36.203000000000003</v>
      </c>
      <c r="C940" s="221">
        <v>-121.06699999999999</v>
      </c>
      <c r="D940" s="220">
        <v>3142610</v>
      </c>
      <c r="E940" s="220">
        <v>5139180</v>
      </c>
    </row>
    <row r="941" spans="1:5" x14ac:dyDescent="0.45">
      <c r="A941" s="331">
        <v>93932</v>
      </c>
      <c r="B941" s="221">
        <v>35.988700000000001</v>
      </c>
      <c r="C941" s="221">
        <v>-121.239</v>
      </c>
      <c r="D941" s="220">
        <v>3067010</v>
      </c>
      <c r="E941" s="220">
        <v>5084800</v>
      </c>
    </row>
    <row r="942" spans="1:5" x14ac:dyDescent="0.45">
      <c r="A942" s="331">
        <v>93933</v>
      </c>
      <c r="B942" s="221">
        <v>36.675800000000002</v>
      </c>
      <c r="C942" s="221">
        <v>-121.786</v>
      </c>
      <c r="D942" s="220">
        <v>3325290</v>
      </c>
      <c r="E942" s="220">
        <v>4936190</v>
      </c>
    </row>
    <row r="943" spans="1:5" x14ac:dyDescent="0.45">
      <c r="A943" s="331">
        <v>93940</v>
      </c>
      <c r="B943" s="221">
        <v>36.5809</v>
      </c>
      <c r="C943" s="221">
        <v>-121.843</v>
      </c>
      <c r="D943" s="220">
        <v>3291630</v>
      </c>
      <c r="E943" s="220">
        <v>4917510</v>
      </c>
    </row>
    <row r="944" spans="1:5" x14ac:dyDescent="0.45">
      <c r="A944" s="331">
        <v>93943</v>
      </c>
      <c r="B944" s="221">
        <v>36.5974</v>
      </c>
      <c r="C944" s="221">
        <v>-121.873</v>
      </c>
      <c r="D944" s="220">
        <v>3298130</v>
      </c>
      <c r="E944" s="220">
        <v>4909030</v>
      </c>
    </row>
    <row r="945" spans="1:5" x14ac:dyDescent="0.45">
      <c r="A945" s="331">
        <v>93944</v>
      </c>
      <c r="B945" s="221">
        <v>36.6023</v>
      </c>
      <c r="C945" s="221">
        <v>-121.91500000000001</v>
      </c>
      <c r="D945" s="220">
        <v>3300570</v>
      </c>
      <c r="E945" s="220">
        <v>4896910</v>
      </c>
    </row>
    <row r="946" spans="1:5" x14ac:dyDescent="0.45">
      <c r="A946" s="331">
        <v>93950</v>
      </c>
      <c r="B946" s="221">
        <v>36.619199999999999</v>
      </c>
      <c r="C946" s="221">
        <v>-121.926</v>
      </c>
      <c r="D946" s="220">
        <v>3306910</v>
      </c>
      <c r="E946" s="220">
        <v>4894100</v>
      </c>
    </row>
    <row r="947" spans="1:5" x14ac:dyDescent="0.45">
      <c r="A947" s="331">
        <v>93953</v>
      </c>
      <c r="B947" s="221">
        <v>36.5854</v>
      </c>
      <c r="C947" s="221">
        <v>-121.943</v>
      </c>
      <c r="D947" s="220">
        <v>3294880</v>
      </c>
      <c r="E947" s="220">
        <v>4888250</v>
      </c>
    </row>
    <row r="948" spans="1:5" x14ac:dyDescent="0.45">
      <c r="A948" s="331">
        <v>93955</v>
      </c>
      <c r="B948" s="221">
        <v>36.625300000000003</v>
      </c>
      <c r="C948" s="221">
        <v>-121.82</v>
      </c>
      <c r="D948" s="220">
        <v>3307430</v>
      </c>
      <c r="E948" s="220">
        <v>4925200</v>
      </c>
    </row>
    <row r="949" spans="1:5" x14ac:dyDescent="0.45">
      <c r="A949" s="331">
        <v>93960</v>
      </c>
      <c r="B949" s="221">
        <v>36.402799999999999</v>
      </c>
      <c r="C949" s="221">
        <v>-121.345</v>
      </c>
      <c r="D949" s="220">
        <v>3219280</v>
      </c>
      <c r="E949" s="220">
        <v>5060680</v>
      </c>
    </row>
    <row r="950" spans="1:5" x14ac:dyDescent="0.45">
      <c r="A950" s="331">
        <v>94002</v>
      </c>
      <c r="B950" s="221">
        <v>37.513399999999997</v>
      </c>
      <c r="C950" s="221">
        <v>-122.29900000000001</v>
      </c>
      <c r="D950" s="220">
        <v>3638770</v>
      </c>
      <c r="E950" s="220">
        <v>4803440</v>
      </c>
    </row>
    <row r="951" spans="1:5" x14ac:dyDescent="0.45">
      <c r="A951" s="331">
        <v>94005</v>
      </c>
      <c r="B951" s="221">
        <v>37.689</v>
      </c>
      <c r="C951" s="221">
        <v>-122.413</v>
      </c>
      <c r="D951" s="220">
        <v>3704720</v>
      </c>
      <c r="E951" s="220">
        <v>4774150</v>
      </c>
    </row>
    <row r="952" spans="1:5" x14ac:dyDescent="0.45">
      <c r="A952" s="331">
        <v>94010</v>
      </c>
      <c r="B952" s="221">
        <v>37.567300000000003</v>
      </c>
      <c r="C952" s="221">
        <v>-122.366</v>
      </c>
      <c r="D952" s="220">
        <v>3659570</v>
      </c>
      <c r="E952" s="220">
        <v>4785050</v>
      </c>
    </row>
    <row r="953" spans="1:5" x14ac:dyDescent="0.45">
      <c r="A953" s="331">
        <v>94014</v>
      </c>
      <c r="B953" s="221">
        <v>37.6905</v>
      </c>
      <c r="C953" s="221">
        <v>-122.447</v>
      </c>
      <c r="D953" s="220">
        <v>3705870</v>
      </c>
      <c r="E953" s="220">
        <v>4764310</v>
      </c>
    </row>
    <row r="954" spans="1:5" x14ac:dyDescent="0.45">
      <c r="A954" s="331">
        <v>94015</v>
      </c>
      <c r="B954" s="221">
        <v>37.681399999999996</v>
      </c>
      <c r="C954" s="221">
        <v>-122.48099999999999</v>
      </c>
      <c r="D954" s="220">
        <v>3703130</v>
      </c>
      <c r="E954" s="220">
        <v>4754280</v>
      </c>
    </row>
    <row r="955" spans="1:5" x14ac:dyDescent="0.45">
      <c r="A955" s="331">
        <v>94019</v>
      </c>
      <c r="B955" s="221">
        <v>37.486800000000002</v>
      </c>
      <c r="C955" s="221">
        <v>-122.41500000000001</v>
      </c>
      <c r="D955" s="220">
        <v>3631060</v>
      </c>
      <c r="E955" s="220">
        <v>4769150</v>
      </c>
    </row>
    <row r="956" spans="1:5" x14ac:dyDescent="0.45">
      <c r="A956" s="331">
        <v>94020</v>
      </c>
      <c r="B956" s="221">
        <v>37.292900000000003</v>
      </c>
      <c r="C956" s="221">
        <v>-122.241</v>
      </c>
      <c r="D956" s="220">
        <v>3557470</v>
      </c>
      <c r="E956" s="220">
        <v>4815590</v>
      </c>
    </row>
    <row r="957" spans="1:5" x14ac:dyDescent="0.45">
      <c r="A957" s="331">
        <v>94021</v>
      </c>
      <c r="B957" s="221">
        <v>37.247599999999998</v>
      </c>
      <c r="C957" s="221">
        <v>-122.259</v>
      </c>
      <c r="D957" s="220">
        <v>3541240</v>
      </c>
      <c r="E957" s="220">
        <v>4809530</v>
      </c>
    </row>
    <row r="958" spans="1:5" x14ac:dyDescent="0.45">
      <c r="A958" s="331">
        <v>94022</v>
      </c>
      <c r="B958" s="221">
        <v>37.3626</v>
      </c>
      <c r="C958" s="221">
        <v>-122.14700000000001</v>
      </c>
      <c r="D958" s="220">
        <v>3581270</v>
      </c>
      <c r="E958" s="220">
        <v>4844600</v>
      </c>
    </row>
    <row r="959" spans="1:5" x14ac:dyDescent="0.45">
      <c r="A959" s="331">
        <v>94024</v>
      </c>
      <c r="B959" s="221">
        <v>37.349899999999998</v>
      </c>
      <c r="C959" s="221">
        <v>-122.093</v>
      </c>
      <c r="D959" s="220">
        <v>3575770</v>
      </c>
      <c r="E959" s="220">
        <v>4860000</v>
      </c>
    </row>
    <row r="960" spans="1:5" x14ac:dyDescent="0.45">
      <c r="A960" s="331">
        <v>94025</v>
      </c>
      <c r="B960" s="221">
        <v>37.463500000000003</v>
      </c>
      <c r="C960" s="221">
        <v>-122.175</v>
      </c>
      <c r="D960" s="220">
        <v>3618520</v>
      </c>
      <c r="E960" s="220">
        <v>4838350</v>
      </c>
    </row>
    <row r="961" spans="1:5" x14ac:dyDescent="0.45">
      <c r="A961" s="331">
        <v>94027</v>
      </c>
      <c r="B961" s="221">
        <v>37.453000000000003</v>
      </c>
      <c r="C961" s="221">
        <v>-122.20399999999999</v>
      </c>
      <c r="D961" s="220">
        <v>3615190</v>
      </c>
      <c r="E961" s="220">
        <v>4829680</v>
      </c>
    </row>
    <row r="962" spans="1:5" x14ac:dyDescent="0.45">
      <c r="A962" s="331">
        <v>94028</v>
      </c>
      <c r="B962" s="221">
        <v>37.375300000000003</v>
      </c>
      <c r="C962" s="221">
        <v>-122.217</v>
      </c>
      <c r="D962" s="220">
        <v>3587090</v>
      </c>
      <c r="E962" s="220">
        <v>4824310</v>
      </c>
    </row>
    <row r="963" spans="1:5" x14ac:dyDescent="0.45">
      <c r="A963" s="331">
        <v>94030</v>
      </c>
      <c r="B963" s="221">
        <v>37.599800000000002</v>
      </c>
      <c r="C963" s="221">
        <v>-122.40300000000001</v>
      </c>
      <c r="D963" s="220">
        <v>3672040</v>
      </c>
      <c r="E963" s="220">
        <v>4775160</v>
      </c>
    </row>
    <row r="964" spans="1:5" x14ac:dyDescent="0.45">
      <c r="A964" s="331">
        <v>94035</v>
      </c>
      <c r="B964" s="221">
        <v>37.417900000000003</v>
      </c>
      <c r="C964" s="221">
        <v>-122.051</v>
      </c>
      <c r="D964" s="220">
        <v>3599890</v>
      </c>
      <c r="E964" s="220">
        <v>4873380</v>
      </c>
    </row>
    <row r="965" spans="1:5" x14ac:dyDescent="0.45">
      <c r="A965" s="331">
        <v>94037</v>
      </c>
      <c r="B965" s="221">
        <v>37.541200000000003</v>
      </c>
      <c r="C965" s="221">
        <v>-122.50700000000001</v>
      </c>
      <c r="D965" s="220">
        <v>3652490</v>
      </c>
      <c r="E965" s="220">
        <v>4743600</v>
      </c>
    </row>
    <row r="966" spans="1:5" x14ac:dyDescent="0.45">
      <c r="A966" s="331">
        <v>94038</v>
      </c>
      <c r="B966" s="221">
        <v>37.549199999999999</v>
      </c>
      <c r="C966" s="221">
        <v>-122.498</v>
      </c>
      <c r="D966" s="220">
        <v>3655240</v>
      </c>
      <c r="E966" s="220">
        <v>4746450</v>
      </c>
    </row>
    <row r="967" spans="1:5" x14ac:dyDescent="0.45">
      <c r="A967" s="331">
        <v>94040</v>
      </c>
      <c r="B967" s="221">
        <v>37.380299999999998</v>
      </c>
      <c r="C967" s="221">
        <v>-122.086</v>
      </c>
      <c r="D967" s="220">
        <v>3586730</v>
      </c>
      <c r="E967" s="220">
        <v>4862720</v>
      </c>
    </row>
    <row r="968" spans="1:5" x14ac:dyDescent="0.45">
      <c r="A968" s="331">
        <v>94041</v>
      </c>
      <c r="B968" s="221">
        <v>37.388300000000001</v>
      </c>
      <c r="C968" s="221">
        <v>-122.07599999999999</v>
      </c>
      <c r="D968" s="220">
        <v>3589500</v>
      </c>
      <c r="E968" s="220">
        <v>4865690</v>
      </c>
    </row>
    <row r="969" spans="1:5" x14ac:dyDescent="0.45">
      <c r="A969" s="331">
        <v>94043</v>
      </c>
      <c r="B969" s="221">
        <v>37.418100000000003</v>
      </c>
      <c r="C969" s="221">
        <v>-122.07599999999999</v>
      </c>
      <c r="D969" s="220">
        <v>3600370</v>
      </c>
      <c r="E969" s="220">
        <v>4866120</v>
      </c>
    </row>
    <row r="970" spans="1:5" x14ac:dyDescent="0.45">
      <c r="A970" s="331">
        <v>94044</v>
      </c>
      <c r="B970" s="221">
        <v>37.605400000000003</v>
      </c>
      <c r="C970" s="221">
        <v>-122.48099999999999</v>
      </c>
      <c r="D970" s="220">
        <v>3675420</v>
      </c>
      <c r="E970" s="220">
        <v>4752500</v>
      </c>
    </row>
    <row r="971" spans="1:5" x14ac:dyDescent="0.45">
      <c r="A971" s="331">
        <v>94060</v>
      </c>
      <c r="B971" s="221">
        <v>37.2104</v>
      </c>
      <c r="C971" s="221">
        <v>-122.33799999999999</v>
      </c>
      <c r="D971" s="220">
        <v>3529010</v>
      </c>
      <c r="E971" s="220">
        <v>4785660</v>
      </c>
    </row>
    <row r="972" spans="1:5" x14ac:dyDescent="0.45">
      <c r="A972" s="331">
        <v>94061</v>
      </c>
      <c r="B972" s="221">
        <v>37.4617</v>
      </c>
      <c r="C972" s="221">
        <v>-122.236</v>
      </c>
      <c r="D972" s="220">
        <v>3618890</v>
      </c>
      <c r="E972" s="220">
        <v>4820510</v>
      </c>
    </row>
    <row r="973" spans="1:5" x14ac:dyDescent="0.45">
      <c r="A973" s="331">
        <v>94062</v>
      </c>
      <c r="B973" s="221">
        <v>37.414900000000003</v>
      </c>
      <c r="C973" s="221">
        <v>-122.301</v>
      </c>
      <c r="D973" s="220">
        <v>3602930</v>
      </c>
      <c r="E973" s="220">
        <v>4800710</v>
      </c>
    </row>
    <row r="974" spans="1:5" x14ac:dyDescent="0.45">
      <c r="A974" s="331">
        <v>94063</v>
      </c>
      <c r="B974" s="221">
        <v>37.5062</v>
      </c>
      <c r="C974" s="221">
        <v>-122.212</v>
      </c>
      <c r="D974" s="220">
        <v>3634700</v>
      </c>
      <c r="E974" s="220">
        <v>4828630</v>
      </c>
    </row>
    <row r="975" spans="1:5" x14ac:dyDescent="0.45">
      <c r="A975" s="331">
        <v>94065</v>
      </c>
      <c r="B975" s="221">
        <v>37.535699999999999</v>
      </c>
      <c r="C975" s="221">
        <v>-122.245</v>
      </c>
      <c r="D975" s="220">
        <v>3646020</v>
      </c>
      <c r="E975" s="220">
        <v>4819470</v>
      </c>
    </row>
    <row r="976" spans="1:5" x14ac:dyDescent="0.45">
      <c r="A976" s="331">
        <v>94066</v>
      </c>
      <c r="B976" s="221">
        <v>37.6235</v>
      </c>
      <c r="C976" s="221">
        <v>-122.434</v>
      </c>
      <c r="D976" s="220">
        <v>3681210</v>
      </c>
      <c r="E976" s="220">
        <v>4766540</v>
      </c>
    </row>
    <row r="977" spans="1:5" x14ac:dyDescent="0.45">
      <c r="A977" s="331">
        <v>94070</v>
      </c>
      <c r="B977" s="221">
        <v>37.496200000000002</v>
      </c>
      <c r="C977" s="221">
        <v>-122.27</v>
      </c>
      <c r="D977" s="220">
        <v>3632030</v>
      </c>
      <c r="E977" s="220">
        <v>4811490</v>
      </c>
    </row>
    <row r="978" spans="1:5" x14ac:dyDescent="0.45">
      <c r="A978" s="331">
        <v>94074</v>
      </c>
      <c r="B978" s="221">
        <v>37.308999999999997</v>
      </c>
      <c r="C978" s="221">
        <v>-122.367</v>
      </c>
      <c r="D978" s="220">
        <v>3565450</v>
      </c>
      <c r="E978" s="220">
        <v>4779410</v>
      </c>
    </row>
    <row r="979" spans="1:5" x14ac:dyDescent="0.45">
      <c r="A979" s="331">
        <v>94080</v>
      </c>
      <c r="B979" s="221">
        <v>37.6556</v>
      </c>
      <c r="C979" s="221">
        <v>-122.422</v>
      </c>
      <c r="D979" s="220">
        <v>3692700</v>
      </c>
      <c r="E979" s="220">
        <v>4770730</v>
      </c>
    </row>
    <row r="980" spans="1:5" x14ac:dyDescent="0.45">
      <c r="A980" s="331">
        <v>94085</v>
      </c>
      <c r="B980" s="221">
        <v>37.388199999999998</v>
      </c>
      <c r="C980" s="221">
        <v>-122.01600000000001</v>
      </c>
      <c r="D980" s="220">
        <v>3588500</v>
      </c>
      <c r="E980" s="220">
        <v>4883100</v>
      </c>
    </row>
    <row r="981" spans="1:5" x14ac:dyDescent="0.45">
      <c r="A981" s="331">
        <v>94086</v>
      </c>
      <c r="B981" s="221">
        <v>37.371600000000001</v>
      </c>
      <c r="C981" s="221">
        <v>-122.024</v>
      </c>
      <c r="D981" s="220">
        <v>3582560</v>
      </c>
      <c r="E981" s="220">
        <v>4880560</v>
      </c>
    </row>
    <row r="982" spans="1:5" x14ac:dyDescent="0.45">
      <c r="A982" s="331">
        <v>94087</v>
      </c>
      <c r="B982" s="221">
        <v>37.351300000000002</v>
      </c>
      <c r="C982" s="221">
        <v>-122.03700000000001</v>
      </c>
      <c r="D982" s="220">
        <v>3575390</v>
      </c>
      <c r="E982" s="220">
        <v>4876250</v>
      </c>
    </row>
    <row r="983" spans="1:5" x14ac:dyDescent="0.45">
      <c r="A983" s="331">
        <v>94089</v>
      </c>
      <c r="B983" s="221">
        <v>37.424300000000002</v>
      </c>
      <c r="C983" s="221">
        <v>-122.017</v>
      </c>
      <c r="D983" s="220">
        <v>3601660</v>
      </c>
      <c r="E983" s="220">
        <v>4883640</v>
      </c>
    </row>
    <row r="984" spans="1:5" x14ac:dyDescent="0.45">
      <c r="A984" s="331">
        <v>94102</v>
      </c>
      <c r="B984" s="221">
        <v>37.779499999999999</v>
      </c>
      <c r="C984" s="221">
        <v>-122.42</v>
      </c>
      <c r="D984" s="220">
        <v>3737840</v>
      </c>
      <c r="E984" s="220">
        <v>4774170</v>
      </c>
    </row>
    <row r="985" spans="1:5" x14ac:dyDescent="0.45">
      <c r="A985" s="331">
        <v>94103</v>
      </c>
      <c r="B985" s="221">
        <v>37.773099999999999</v>
      </c>
      <c r="C985" s="221">
        <v>-122.411</v>
      </c>
      <c r="D985" s="220">
        <v>3735360</v>
      </c>
      <c r="E985" s="220">
        <v>4776440</v>
      </c>
    </row>
    <row r="986" spans="1:5" x14ac:dyDescent="0.45">
      <c r="A986" s="331">
        <v>94104</v>
      </c>
      <c r="B986" s="221">
        <v>37.791499999999999</v>
      </c>
      <c r="C986" s="221">
        <v>-122.402</v>
      </c>
      <c r="D986" s="220">
        <v>3741920</v>
      </c>
      <c r="E986" s="220">
        <v>4779520</v>
      </c>
    </row>
    <row r="987" spans="1:5" x14ac:dyDescent="0.45">
      <c r="A987" s="331">
        <v>94105</v>
      </c>
      <c r="B987" s="221">
        <v>37.788600000000002</v>
      </c>
      <c r="C987" s="221">
        <v>-122.39400000000001</v>
      </c>
      <c r="D987" s="220">
        <v>3740720</v>
      </c>
      <c r="E987" s="220">
        <v>4781780</v>
      </c>
    </row>
    <row r="988" spans="1:5" x14ac:dyDescent="0.45">
      <c r="A988" s="331">
        <v>94107</v>
      </c>
      <c r="B988" s="221">
        <v>37.764800000000001</v>
      </c>
      <c r="C988" s="221">
        <v>-122.395</v>
      </c>
      <c r="D988" s="220">
        <v>3732060</v>
      </c>
      <c r="E988" s="220">
        <v>4781050</v>
      </c>
    </row>
    <row r="989" spans="1:5" x14ac:dyDescent="0.45">
      <c r="A989" s="331">
        <v>94108</v>
      </c>
      <c r="B989" s="221">
        <v>37.791699999999999</v>
      </c>
      <c r="C989" s="221">
        <v>-122.40900000000001</v>
      </c>
      <c r="D989" s="220">
        <v>3742090</v>
      </c>
      <c r="E989" s="220">
        <v>4777650</v>
      </c>
    </row>
    <row r="990" spans="1:5" x14ac:dyDescent="0.45">
      <c r="A990" s="331">
        <v>94109</v>
      </c>
      <c r="B990" s="221">
        <v>37.792999999999999</v>
      </c>
      <c r="C990" s="221">
        <v>-122.42100000000001</v>
      </c>
      <c r="D990" s="220">
        <v>3742790</v>
      </c>
      <c r="E990" s="220">
        <v>4774000</v>
      </c>
    </row>
    <row r="991" spans="1:5" x14ac:dyDescent="0.45">
      <c r="A991" s="331">
        <v>94110</v>
      </c>
      <c r="B991" s="221">
        <v>37.749699999999997</v>
      </c>
      <c r="C991" s="221">
        <v>-122.41500000000001</v>
      </c>
      <c r="D991" s="220">
        <v>3726900</v>
      </c>
      <c r="E991" s="220">
        <v>4774750</v>
      </c>
    </row>
    <row r="992" spans="1:5" x14ac:dyDescent="0.45">
      <c r="A992" s="331">
        <v>94111</v>
      </c>
      <c r="B992" s="221">
        <v>37.799300000000002</v>
      </c>
      <c r="C992" s="221">
        <v>-122.4</v>
      </c>
      <c r="D992" s="220">
        <v>3744710</v>
      </c>
      <c r="E992" s="220">
        <v>4780250</v>
      </c>
    </row>
    <row r="993" spans="1:5" x14ac:dyDescent="0.45">
      <c r="A993" s="331">
        <v>94112</v>
      </c>
      <c r="B993" s="221">
        <v>37.720399999999998</v>
      </c>
      <c r="C993" s="221">
        <v>-122.443</v>
      </c>
      <c r="D993" s="220">
        <v>3716710</v>
      </c>
      <c r="E993" s="220">
        <v>4766000</v>
      </c>
    </row>
    <row r="994" spans="1:5" x14ac:dyDescent="0.45">
      <c r="A994" s="331">
        <v>94114</v>
      </c>
      <c r="B994" s="221">
        <v>37.758099999999999</v>
      </c>
      <c r="C994" s="221">
        <v>-122.43600000000001</v>
      </c>
      <c r="D994" s="220">
        <v>3730300</v>
      </c>
      <c r="E994" s="220">
        <v>4769050</v>
      </c>
    </row>
    <row r="995" spans="1:5" x14ac:dyDescent="0.45">
      <c r="A995" s="331">
        <v>94115</v>
      </c>
      <c r="B995" s="221">
        <v>37.785899999999998</v>
      </c>
      <c r="C995" s="221">
        <v>-122.437</v>
      </c>
      <c r="D995" s="220">
        <v>3740460</v>
      </c>
      <c r="E995" s="220">
        <v>4769150</v>
      </c>
    </row>
    <row r="996" spans="1:5" x14ac:dyDescent="0.45">
      <c r="A996" s="331">
        <v>94116</v>
      </c>
      <c r="B996" s="221">
        <v>37.744599999999998</v>
      </c>
      <c r="C996" s="221">
        <v>-122.48699999999999</v>
      </c>
      <c r="D996" s="220">
        <v>3726260</v>
      </c>
      <c r="E996" s="220">
        <v>4754050</v>
      </c>
    </row>
    <row r="997" spans="1:5" x14ac:dyDescent="0.45">
      <c r="A997" s="331">
        <v>94117</v>
      </c>
      <c r="B997" s="221">
        <v>37.770400000000002</v>
      </c>
      <c r="C997" s="221">
        <v>-122.444</v>
      </c>
      <c r="D997" s="220">
        <v>3734920</v>
      </c>
      <c r="E997" s="220">
        <v>4767030</v>
      </c>
    </row>
    <row r="998" spans="1:5" x14ac:dyDescent="0.45">
      <c r="A998" s="331">
        <v>94118</v>
      </c>
      <c r="B998" s="221">
        <v>37.780700000000003</v>
      </c>
      <c r="C998" s="221">
        <v>-122.462</v>
      </c>
      <c r="D998" s="220">
        <v>3738990</v>
      </c>
      <c r="E998" s="220">
        <v>4761920</v>
      </c>
    </row>
    <row r="999" spans="1:5" x14ac:dyDescent="0.45">
      <c r="A999" s="331">
        <v>94121</v>
      </c>
      <c r="B999" s="221">
        <v>37.779800000000002</v>
      </c>
      <c r="C999" s="221">
        <v>-122.495</v>
      </c>
      <c r="D999" s="220">
        <v>3739250</v>
      </c>
      <c r="E999" s="220">
        <v>4752440</v>
      </c>
    </row>
    <row r="1000" spans="1:5" x14ac:dyDescent="0.45">
      <c r="A1000" s="331">
        <v>94122</v>
      </c>
      <c r="B1000" s="221">
        <v>37.762500000000003</v>
      </c>
      <c r="C1000" s="221">
        <v>-122.486</v>
      </c>
      <c r="D1000" s="220">
        <v>3732760</v>
      </c>
      <c r="E1000" s="220">
        <v>4754660</v>
      </c>
    </row>
    <row r="1001" spans="1:5" x14ac:dyDescent="0.45">
      <c r="A1001" s="331">
        <v>94123</v>
      </c>
      <c r="B1001" s="221">
        <v>37.800800000000002</v>
      </c>
      <c r="C1001" s="221">
        <v>-122.43600000000001</v>
      </c>
      <c r="D1001" s="220">
        <v>3745870</v>
      </c>
      <c r="E1001" s="220">
        <v>4769780</v>
      </c>
    </row>
    <row r="1002" spans="1:5" x14ac:dyDescent="0.45">
      <c r="A1002" s="331">
        <v>94124</v>
      </c>
      <c r="B1002" s="221">
        <v>37.731900000000003</v>
      </c>
      <c r="C1002" s="221">
        <v>-122.38500000000001</v>
      </c>
      <c r="D1002" s="220">
        <v>3719890</v>
      </c>
      <c r="E1002" s="220">
        <v>4783090</v>
      </c>
    </row>
    <row r="1003" spans="1:5" x14ac:dyDescent="0.45">
      <c r="A1003" s="331">
        <v>94127</v>
      </c>
      <c r="B1003" s="221">
        <v>37.735300000000002</v>
      </c>
      <c r="C1003" s="221">
        <v>-122.46</v>
      </c>
      <c r="D1003" s="220">
        <v>3722420</v>
      </c>
      <c r="E1003" s="220">
        <v>4761560</v>
      </c>
    </row>
    <row r="1004" spans="1:5" x14ac:dyDescent="0.45">
      <c r="A1004" s="331">
        <v>94128</v>
      </c>
      <c r="B1004" s="221">
        <v>37.621400000000001</v>
      </c>
      <c r="C1004" s="221">
        <v>-122.383</v>
      </c>
      <c r="D1004" s="220">
        <v>3679560</v>
      </c>
      <c r="E1004" s="220">
        <v>4781330</v>
      </c>
    </row>
    <row r="1005" spans="1:5" x14ac:dyDescent="0.45">
      <c r="A1005" s="331">
        <v>94129</v>
      </c>
      <c r="B1005" s="221">
        <v>37.797499999999999</v>
      </c>
      <c r="C1005" s="221">
        <v>-122.46599999999999</v>
      </c>
      <c r="D1005" s="220">
        <v>3745180</v>
      </c>
      <c r="E1005" s="220">
        <v>4761060</v>
      </c>
    </row>
    <row r="1006" spans="1:5" x14ac:dyDescent="0.45">
      <c r="A1006" s="331">
        <v>94130</v>
      </c>
      <c r="B1006" s="221">
        <v>37.820700000000002</v>
      </c>
      <c r="C1006" s="221">
        <v>-122.37</v>
      </c>
      <c r="D1006" s="220">
        <v>3752010</v>
      </c>
      <c r="E1006" s="220">
        <v>4789530</v>
      </c>
    </row>
    <row r="1007" spans="1:5" x14ac:dyDescent="0.45">
      <c r="A1007" s="331">
        <v>94131</v>
      </c>
      <c r="B1007" s="221">
        <v>37.745899999999999</v>
      </c>
      <c r="C1007" s="221">
        <v>-122.444</v>
      </c>
      <c r="D1007" s="220">
        <v>3725980</v>
      </c>
      <c r="E1007" s="220">
        <v>4766520</v>
      </c>
    </row>
    <row r="1008" spans="1:5" x14ac:dyDescent="0.45">
      <c r="A1008" s="331">
        <v>94132</v>
      </c>
      <c r="B1008" s="221">
        <v>37.7211</v>
      </c>
      <c r="C1008" s="221">
        <v>-122.50700000000001</v>
      </c>
      <c r="D1008" s="220">
        <v>3718060</v>
      </c>
      <c r="E1008" s="220">
        <v>4747700</v>
      </c>
    </row>
    <row r="1009" spans="1:5" x14ac:dyDescent="0.45">
      <c r="A1009" s="331">
        <v>94133</v>
      </c>
      <c r="B1009" s="221">
        <v>37.803600000000003</v>
      </c>
      <c r="C1009" s="221">
        <v>-122.41200000000001</v>
      </c>
      <c r="D1009" s="220">
        <v>3746480</v>
      </c>
      <c r="E1009" s="220">
        <v>4776950</v>
      </c>
    </row>
    <row r="1010" spans="1:5" x14ac:dyDescent="0.45">
      <c r="A1010" s="331">
        <v>94134</v>
      </c>
      <c r="B1010" s="221">
        <v>37.719000000000001</v>
      </c>
      <c r="C1010" s="221">
        <v>-122.41200000000001</v>
      </c>
      <c r="D1010" s="220">
        <v>3715650</v>
      </c>
      <c r="E1010" s="220">
        <v>4775200</v>
      </c>
    </row>
    <row r="1011" spans="1:5" x14ac:dyDescent="0.45">
      <c r="A1011" s="331">
        <v>94158</v>
      </c>
      <c r="B1011" s="221">
        <v>37.771099999999997</v>
      </c>
      <c r="C1011" s="221">
        <v>-122.39100000000001</v>
      </c>
      <c r="D1011" s="220">
        <v>3734280</v>
      </c>
      <c r="E1011" s="220">
        <v>4782360</v>
      </c>
    </row>
    <row r="1012" spans="1:5" x14ac:dyDescent="0.45">
      <c r="A1012" s="331">
        <v>94301</v>
      </c>
      <c r="B1012" s="221">
        <v>37.443899999999999</v>
      </c>
      <c r="C1012" s="221">
        <v>-122.15</v>
      </c>
      <c r="D1012" s="220">
        <v>3610960</v>
      </c>
      <c r="E1012" s="220">
        <v>4845240</v>
      </c>
    </row>
    <row r="1013" spans="1:5" x14ac:dyDescent="0.45">
      <c r="A1013" s="331">
        <v>94303</v>
      </c>
      <c r="B1013" s="221">
        <v>37.4542</v>
      </c>
      <c r="C1013" s="221">
        <v>-122.122</v>
      </c>
      <c r="D1013" s="220">
        <v>3614240</v>
      </c>
      <c r="E1013" s="220">
        <v>4853600</v>
      </c>
    </row>
    <row r="1014" spans="1:5" x14ac:dyDescent="0.45">
      <c r="A1014" s="331">
        <v>94304</v>
      </c>
      <c r="B1014" s="221">
        <v>37.398800000000001</v>
      </c>
      <c r="C1014" s="221">
        <v>-122.172</v>
      </c>
      <c r="D1014" s="220">
        <v>3594890</v>
      </c>
      <c r="E1014" s="220">
        <v>4837850</v>
      </c>
    </row>
    <row r="1015" spans="1:5" x14ac:dyDescent="0.45">
      <c r="A1015" s="331">
        <v>94305</v>
      </c>
      <c r="B1015" s="221">
        <v>37.424399999999999</v>
      </c>
      <c r="C1015" s="221">
        <v>-122.167</v>
      </c>
      <c r="D1015" s="220">
        <v>3604130</v>
      </c>
      <c r="E1015" s="220">
        <v>4839930</v>
      </c>
    </row>
    <row r="1016" spans="1:5" x14ac:dyDescent="0.45">
      <c r="A1016" s="331">
        <v>94306</v>
      </c>
      <c r="B1016" s="221">
        <v>37.415700000000001</v>
      </c>
      <c r="C1016" s="221">
        <v>-122.129</v>
      </c>
      <c r="D1016" s="220">
        <v>3600370</v>
      </c>
      <c r="E1016" s="220">
        <v>4850700</v>
      </c>
    </row>
    <row r="1017" spans="1:5" x14ac:dyDescent="0.45">
      <c r="A1017" s="331">
        <v>94401</v>
      </c>
      <c r="B1017" s="221">
        <v>37.574300000000001</v>
      </c>
      <c r="C1017" s="221">
        <v>-122.32</v>
      </c>
      <c r="D1017" s="220">
        <v>3661340</v>
      </c>
      <c r="E1017" s="220">
        <v>4798710</v>
      </c>
    </row>
    <row r="1018" spans="1:5" x14ac:dyDescent="0.45">
      <c r="A1018" s="331">
        <v>94402</v>
      </c>
      <c r="B1018" s="221">
        <v>37.5411</v>
      </c>
      <c r="C1018" s="221">
        <v>-122.333</v>
      </c>
      <c r="D1018" s="220">
        <v>3649460</v>
      </c>
      <c r="E1018" s="220">
        <v>4794150</v>
      </c>
    </row>
    <row r="1019" spans="1:5" x14ac:dyDescent="0.45">
      <c r="A1019" s="331">
        <v>94403</v>
      </c>
      <c r="B1019" s="221">
        <v>37.538200000000003</v>
      </c>
      <c r="C1019" s="221">
        <v>-122.30500000000001</v>
      </c>
      <c r="D1019" s="220">
        <v>3647920</v>
      </c>
      <c r="E1019" s="220">
        <v>4802340</v>
      </c>
    </row>
    <row r="1020" spans="1:5" x14ac:dyDescent="0.45">
      <c r="A1020" s="331">
        <v>94404</v>
      </c>
      <c r="B1020" s="221">
        <v>37.555599999999998</v>
      </c>
      <c r="C1020" s="221">
        <v>-122.27</v>
      </c>
      <c r="D1020" s="220">
        <v>3653680</v>
      </c>
      <c r="E1020" s="220">
        <v>4812860</v>
      </c>
    </row>
    <row r="1021" spans="1:5" x14ac:dyDescent="0.45">
      <c r="A1021" s="331">
        <v>94501</v>
      </c>
      <c r="B1021" s="221">
        <v>37.774700000000003</v>
      </c>
      <c r="C1021" s="221">
        <v>-122.27500000000001</v>
      </c>
      <c r="D1021" s="220">
        <v>3733630</v>
      </c>
      <c r="E1021" s="220">
        <v>4815870</v>
      </c>
    </row>
    <row r="1022" spans="1:5" x14ac:dyDescent="0.45">
      <c r="A1022" s="331">
        <v>94502</v>
      </c>
      <c r="B1022" s="221">
        <v>37.737000000000002</v>
      </c>
      <c r="C1022" s="221">
        <v>-122.241</v>
      </c>
      <c r="D1022" s="220">
        <v>3719320</v>
      </c>
      <c r="E1022" s="220">
        <v>4824930</v>
      </c>
    </row>
    <row r="1023" spans="1:5" x14ac:dyDescent="0.45">
      <c r="A1023" s="331">
        <v>94503</v>
      </c>
      <c r="B1023" s="221">
        <v>38.193899999999999</v>
      </c>
      <c r="C1023" s="221">
        <v>-122.229</v>
      </c>
      <c r="D1023" s="220">
        <v>3885780</v>
      </c>
      <c r="E1023" s="220">
        <v>4838060</v>
      </c>
    </row>
    <row r="1024" spans="1:5" x14ac:dyDescent="0.45">
      <c r="A1024" s="331">
        <v>94505</v>
      </c>
      <c r="B1024" s="221">
        <v>37.866300000000003</v>
      </c>
      <c r="C1024" s="221">
        <v>-121.589</v>
      </c>
      <c r="D1024" s="220">
        <v>3756210</v>
      </c>
      <c r="E1024" s="220">
        <v>5016160</v>
      </c>
    </row>
    <row r="1025" spans="1:5" x14ac:dyDescent="0.45">
      <c r="A1025" s="331">
        <v>94506</v>
      </c>
      <c r="B1025" s="221">
        <v>37.809100000000001</v>
      </c>
      <c r="C1025" s="221">
        <v>-121.90300000000001</v>
      </c>
      <c r="D1025" s="220">
        <v>3740140</v>
      </c>
      <c r="E1025" s="220">
        <v>4924250</v>
      </c>
    </row>
    <row r="1026" spans="1:5" x14ac:dyDescent="0.45">
      <c r="A1026" s="331">
        <v>94507</v>
      </c>
      <c r="B1026" s="221">
        <v>37.853000000000002</v>
      </c>
      <c r="C1026" s="221">
        <v>-122.006</v>
      </c>
      <c r="D1026" s="220">
        <v>3757780</v>
      </c>
      <c r="E1026" s="220">
        <v>4895410</v>
      </c>
    </row>
    <row r="1027" spans="1:5" x14ac:dyDescent="0.45">
      <c r="A1027" s="331">
        <v>94508</v>
      </c>
      <c r="B1027" s="221">
        <v>38.579900000000002</v>
      </c>
      <c r="C1027" s="221">
        <v>-122.44799999999999</v>
      </c>
      <c r="D1027" s="220">
        <v>4030320</v>
      </c>
      <c r="E1027" s="220">
        <v>4783380</v>
      </c>
    </row>
    <row r="1028" spans="1:5" x14ac:dyDescent="0.45">
      <c r="A1028" s="331">
        <v>94509</v>
      </c>
      <c r="B1028" s="221">
        <v>37.993400000000001</v>
      </c>
      <c r="C1028" s="221">
        <v>-121.81399999999999</v>
      </c>
      <c r="D1028" s="220">
        <v>3806010</v>
      </c>
      <c r="E1028" s="220">
        <v>4953520</v>
      </c>
    </row>
    <row r="1029" spans="1:5" x14ac:dyDescent="0.45">
      <c r="A1029" s="331">
        <v>94510</v>
      </c>
      <c r="B1029" s="221">
        <v>38.098700000000001</v>
      </c>
      <c r="C1029" s="221">
        <v>-122.13200000000001</v>
      </c>
      <c r="D1029" s="220">
        <v>3849430</v>
      </c>
      <c r="E1029" s="220">
        <v>4864100</v>
      </c>
    </row>
    <row r="1030" spans="1:5" x14ac:dyDescent="0.45">
      <c r="A1030" s="331">
        <v>94512</v>
      </c>
      <c r="B1030" s="221">
        <v>38.127499999999998</v>
      </c>
      <c r="C1030" s="221">
        <v>-121.839</v>
      </c>
      <c r="D1030" s="220">
        <v>3855290</v>
      </c>
      <c r="E1030" s="220">
        <v>4949170</v>
      </c>
    </row>
    <row r="1031" spans="1:5" x14ac:dyDescent="0.45">
      <c r="A1031" s="331">
        <v>94513</v>
      </c>
      <c r="B1031" s="221">
        <v>37.9116</v>
      </c>
      <c r="C1031" s="221">
        <v>-121.715</v>
      </c>
      <c r="D1031" s="220">
        <v>3774620</v>
      </c>
      <c r="E1031" s="220">
        <v>4980740</v>
      </c>
    </row>
    <row r="1032" spans="1:5" x14ac:dyDescent="0.45">
      <c r="A1032" s="331">
        <v>94514</v>
      </c>
      <c r="B1032" s="221">
        <v>37.811900000000001</v>
      </c>
      <c r="C1032" s="221">
        <v>-121.65600000000001</v>
      </c>
      <c r="D1032" s="220">
        <v>3737350</v>
      </c>
      <c r="E1032" s="220">
        <v>4995870</v>
      </c>
    </row>
    <row r="1033" spans="1:5" x14ac:dyDescent="0.45">
      <c r="A1033" s="331">
        <v>94515</v>
      </c>
      <c r="B1033" s="221">
        <v>38.610900000000001</v>
      </c>
      <c r="C1033" s="221">
        <v>-122.60299999999999</v>
      </c>
      <c r="D1033" s="220">
        <v>4044340</v>
      </c>
      <c r="E1033" s="220">
        <v>4739730</v>
      </c>
    </row>
    <row r="1034" spans="1:5" x14ac:dyDescent="0.45">
      <c r="A1034" s="331">
        <v>94517</v>
      </c>
      <c r="B1034" s="221">
        <v>37.888599999999997</v>
      </c>
      <c r="C1034" s="221">
        <v>-121.886</v>
      </c>
      <c r="D1034" s="220">
        <v>3768870</v>
      </c>
      <c r="E1034" s="220">
        <v>4930820</v>
      </c>
    </row>
    <row r="1035" spans="1:5" x14ac:dyDescent="0.45">
      <c r="A1035" s="331">
        <v>94518</v>
      </c>
      <c r="B1035" s="221">
        <v>37.950800000000001</v>
      </c>
      <c r="C1035" s="221">
        <v>-122.02200000000001</v>
      </c>
      <c r="D1035" s="220">
        <v>3793740</v>
      </c>
      <c r="E1035" s="220">
        <v>4892600</v>
      </c>
    </row>
    <row r="1036" spans="1:5" x14ac:dyDescent="0.45">
      <c r="A1036" s="331">
        <v>94519</v>
      </c>
      <c r="B1036" s="221">
        <v>37.988799999999998</v>
      </c>
      <c r="C1036" s="221">
        <v>-122.00700000000001</v>
      </c>
      <c r="D1036" s="220">
        <v>3807350</v>
      </c>
      <c r="E1036" s="220">
        <v>4897930</v>
      </c>
    </row>
    <row r="1037" spans="1:5" x14ac:dyDescent="0.45">
      <c r="A1037" s="331">
        <v>94520</v>
      </c>
      <c r="B1037" s="221">
        <v>38.015000000000001</v>
      </c>
      <c r="C1037" s="221">
        <v>-122.039</v>
      </c>
      <c r="D1037" s="220">
        <v>3817420</v>
      </c>
      <c r="E1037" s="220">
        <v>4889210</v>
      </c>
    </row>
    <row r="1038" spans="1:5" x14ac:dyDescent="0.45">
      <c r="A1038" s="331">
        <v>94521</v>
      </c>
      <c r="B1038" s="221">
        <v>37.970399999999998</v>
      </c>
      <c r="C1038" s="221">
        <v>-121.958</v>
      </c>
      <c r="D1038" s="220">
        <v>3799840</v>
      </c>
      <c r="E1038" s="220">
        <v>4911720</v>
      </c>
    </row>
    <row r="1039" spans="1:5" x14ac:dyDescent="0.45">
      <c r="A1039" s="331">
        <v>94523</v>
      </c>
      <c r="B1039" s="221">
        <v>37.954300000000003</v>
      </c>
      <c r="C1039" s="221">
        <v>-122.07599999999999</v>
      </c>
      <c r="D1039" s="220">
        <v>3795870</v>
      </c>
      <c r="E1039" s="220">
        <v>4877090</v>
      </c>
    </row>
    <row r="1040" spans="1:5" x14ac:dyDescent="0.45">
      <c r="A1040" s="331">
        <v>94525</v>
      </c>
      <c r="B1040" s="221">
        <v>38.0488</v>
      </c>
      <c r="C1040" s="221">
        <v>-122.226</v>
      </c>
      <c r="D1040" s="220">
        <v>3832770</v>
      </c>
      <c r="E1040" s="220">
        <v>4835960</v>
      </c>
    </row>
    <row r="1041" spans="1:5" x14ac:dyDescent="0.45">
      <c r="A1041" s="331">
        <v>94526</v>
      </c>
      <c r="B1041" s="221">
        <v>37.814300000000003</v>
      </c>
      <c r="C1041" s="221">
        <v>-121.989</v>
      </c>
      <c r="D1041" s="220">
        <v>3743400</v>
      </c>
      <c r="E1041" s="220">
        <v>4899570</v>
      </c>
    </row>
    <row r="1042" spans="1:5" x14ac:dyDescent="0.45">
      <c r="A1042" s="331">
        <v>94528</v>
      </c>
      <c r="B1042" s="221">
        <v>37.840699999999998</v>
      </c>
      <c r="C1042" s="221">
        <v>-121.96</v>
      </c>
      <c r="D1042" s="220">
        <v>3752570</v>
      </c>
      <c r="E1042" s="220">
        <v>4908450</v>
      </c>
    </row>
    <row r="1043" spans="1:5" x14ac:dyDescent="0.45">
      <c r="A1043" s="331">
        <v>94530</v>
      </c>
      <c r="B1043" s="221">
        <v>37.922899999999998</v>
      </c>
      <c r="C1043" s="221">
        <v>-122.292</v>
      </c>
      <c r="D1043" s="220">
        <v>3787980</v>
      </c>
      <c r="E1043" s="220">
        <v>4814050</v>
      </c>
    </row>
    <row r="1044" spans="1:5" x14ac:dyDescent="0.45">
      <c r="A1044" s="331">
        <v>94531</v>
      </c>
      <c r="B1044" s="221">
        <v>37.956000000000003</v>
      </c>
      <c r="C1044" s="221">
        <v>-121.78400000000001</v>
      </c>
      <c r="D1044" s="220">
        <v>3791860</v>
      </c>
      <c r="E1044" s="220">
        <v>4961680</v>
      </c>
    </row>
    <row r="1045" spans="1:5" x14ac:dyDescent="0.45">
      <c r="A1045" s="331">
        <v>94533</v>
      </c>
      <c r="B1045" s="221">
        <v>38.279899999999998</v>
      </c>
      <c r="C1045" s="221">
        <v>-122.014</v>
      </c>
      <c r="D1045" s="220">
        <v>3913680</v>
      </c>
      <c r="E1045" s="220">
        <v>4901660</v>
      </c>
    </row>
    <row r="1046" spans="1:5" x14ac:dyDescent="0.45">
      <c r="A1046" s="331">
        <v>94534</v>
      </c>
      <c r="B1046" s="221">
        <v>38.241300000000003</v>
      </c>
      <c r="C1046" s="221">
        <v>-122.122</v>
      </c>
      <c r="D1046" s="220">
        <v>3901330</v>
      </c>
      <c r="E1046" s="220">
        <v>4869870</v>
      </c>
    </row>
    <row r="1047" spans="1:5" x14ac:dyDescent="0.45">
      <c r="A1047" s="331">
        <v>94535</v>
      </c>
      <c r="B1047" s="221">
        <v>38.2729</v>
      </c>
      <c r="C1047" s="221">
        <v>-121.938</v>
      </c>
      <c r="D1047" s="220">
        <v>3909900</v>
      </c>
      <c r="E1047" s="220">
        <v>4923370</v>
      </c>
    </row>
    <row r="1048" spans="1:5" x14ac:dyDescent="0.45">
      <c r="A1048" s="331">
        <v>94536</v>
      </c>
      <c r="B1048" s="221">
        <v>37.570999999999998</v>
      </c>
      <c r="C1048" s="221">
        <v>-121.988</v>
      </c>
      <c r="D1048" s="220">
        <v>3654660</v>
      </c>
      <c r="E1048" s="220">
        <v>4894910</v>
      </c>
    </row>
    <row r="1049" spans="1:5" x14ac:dyDescent="0.45">
      <c r="A1049" s="331">
        <v>94538</v>
      </c>
      <c r="B1049" s="221">
        <v>37.499099999999999</v>
      </c>
      <c r="C1049" s="221">
        <v>-121.97799999999999</v>
      </c>
      <c r="D1049" s="220">
        <v>3628310</v>
      </c>
      <c r="E1049" s="220">
        <v>4896380</v>
      </c>
    </row>
    <row r="1050" spans="1:5" x14ac:dyDescent="0.45">
      <c r="A1050" s="331">
        <v>94539</v>
      </c>
      <c r="B1050" s="221">
        <v>37.526600000000002</v>
      </c>
      <c r="C1050" s="221">
        <v>-121.913</v>
      </c>
      <c r="D1050" s="220">
        <v>3637280</v>
      </c>
      <c r="E1050" s="220">
        <v>4915860</v>
      </c>
    </row>
    <row r="1051" spans="1:5" x14ac:dyDescent="0.45">
      <c r="A1051" s="331">
        <v>94541</v>
      </c>
      <c r="B1051" s="221">
        <v>37.674599999999998</v>
      </c>
      <c r="C1051" s="221">
        <v>-122.08499999999999</v>
      </c>
      <c r="D1051" s="220">
        <v>3694010</v>
      </c>
      <c r="E1051" s="220">
        <v>4869000</v>
      </c>
    </row>
    <row r="1052" spans="1:5" x14ac:dyDescent="0.45">
      <c r="A1052" s="331">
        <v>94542</v>
      </c>
      <c r="B1052" s="221">
        <v>37.655700000000003</v>
      </c>
      <c r="C1052" s="221">
        <v>-122.02800000000001</v>
      </c>
      <c r="D1052" s="220">
        <v>3686180</v>
      </c>
      <c r="E1052" s="220">
        <v>4884990</v>
      </c>
    </row>
    <row r="1053" spans="1:5" x14ac:dyDescent="0.45">
      <c r="A1053" s="331">
        <v>94544</v>
      </c>
      <c r="B1053" s="221">
        <v>37.633200000000002</v>
      </c>
      <c r="C1053" s="221">
        <v>-122.057</v>
      </c>
      <c r="D1053" s="220">
        <v>3678460</v>
      </c>
      <c r="E1053" s="220">
        <v>4876240</v>
      </c>
    </row>
    <row r="1054" spans="1:5" x14ac:dyDescent="0.45">
      <c r="A1054" s="331">
        <v>94545</v>
      </c>
      <c r="B1054" s="221">
        <v>37.632199999999997</v>
      </c>
      <c r="C1054" s="221">
        <v>-122.11799999999999</v>
      </c>
      <c r="D1054" s="220">
        <v>3679070</v>
      </c>
      <c r="E1054" s="220">
        <v>4858330</v>
      </c>
    </row>
    <row r="1055" spans="1:5" x14ac:dyDescent="0.45">
      <c r="A1055" s="331">
        <v>94546</v>
      </c>
      <c r="B1055" s="221">
        <v>37.753300000000003</v>
      </c>
      <c r="C1055" s="221">
        <v>-122.09699999999999</v>
      </c>
      <c r="D1055" s="220">
        <v>3722870</v>
      </c>
      <c r="E1055" s="220">
        <v>4867060</v>
      </c>
    </row>
    <row r="1056" spans="1:5" x14ac:dyDescent="0.45">
      <c r="A1056" s="331">
        <v>94547</v>
      </c>
      <c r="B1056" s="221">
        <v>38.005600000000001</v>
      </c>
      <c r="C1056" s="221">
        <v>-122.26</v>
      </c>
      <c r="D1056" s="220">
        <v>3817610</v>
      </c>
      <c r="E1056" s="220">
        <v>4825110</v>
      </c>
    </row>
    <row r="1057" spans="1:5" x14ac:dyDescent="0.45">
      <c r="A1057" s="331">
        <v>94548</v>
      </c>
      <c r="B1057" s="221">
        <v>37.975000000000001</v>
      </c>
      <c r="C1057" s="221">
        <v>-121.649</v>
      </c>
      <c r="D1057" s="220">
        <v>3796780</v>
      </c>
      <c r="E1057" s="220">
        <v>5000970</v>
      </c>
    </row>
    <row r="1058" spans="1:5" x14ac:dyDescent="0.45">
      <c r="A1058" s="331">
        <v>94549</v>
      </c>
      <c r="B1058" s="221">
        <v>37.9011</v>
      </c>
      <c r="C1058" s="221">
        <v>-122.117</v>
      </c>
      <c r="D1058" s="220">
        <v>3777110</v>
      </c>
      <c r="E1058" s="220">
        <v>4864200</v>
      </c>
    </row>
    <row r="1059" spans="1:5" x14ac:dyDescent="0.45">
      <c r="A1059" s="331">
        <v>94550</v>
      </c>
      <c r="B1059" s="221">
        <v>37.512099999999997</v>
      </c>
      <c r="C1059" s="221">
        <v>-121.625</v>
      </c>
      <c r="D1059" s="220">
        <v>3627510</v>
      </c>
      <c r="E1059" s="220">
        <v>4999210</v>
      </c>
    </row>
    <row r="1060" spans="1:5" x14ac:dyDescent="0.45">
      <c r="A1060" s="331">
        <v>94551</v>
      </c>
      <c r="B1060" s="221">
        <v>37.748899999999999</v>
      </c>
      <c r="C1060" s="221">
        <v>-121.765</v>
      </c>
      <c r="D1060" s="220">
        <v>3716020</v>
      </c>
      <c r="E1060" s="220">
        <v>4963190</v>
      </c>
    </row>
    <row r="1061" spans="1:5" x14ac:dyDescent="0.45">
      <c r="A1061" s="331">
        <v>94552</v>
      </c>
      <c r="B1061" s="221">
        <v>37.706499999999998</v>
      </c>
      <c r="C1061" s="221">
        <v>-122.009</v>
      </c>
      <c r="D1061" s="220">
        <v>3704400</v>
      </c>
      <c r="E1061" s="220">
        <v>4891560</v>
      </c>
    </row>
    <row r="1062" spans="1:5" x14ac:dyDescent="0.45">
      <c r="A1062" s="331">
        <v>94553</v>
      </c>
      <c r="B1062" s="221">
        <v>37.981699999999996</v>
      </c>
      <c r="C1062" s="221">
        <v>-122.16500000000001</v>
      </c>
      <c r="D1062" s="220">
        <v>3807330</v>
      </c>
      <c r="E1062" s="220">
        <v>4851930</v>
      </c>
    </row>
    <row r="1063" spans="1:5" x14ac:dyDescent="0.45">
      <c r="A1063" s="331">
        <v>94555</v>
      </c>
      <c r="B1063" s="221">
        <v>37.547600000000003</v>
      </c>
      <c r="C1063" s="221">
        <v>-122.081</v>
      </c>
      <c r="D1063" s="220">
        <v>3647640</v>
      </c>
      <c r="E1063" s="220">
        <v>4867350</v>
      </c>
    </row>
    <row r="1064" spans="1:5" x14ac:dyDescent="0.45">
      <c r="A1064" s="331">
        <v>94556</v>
      </c>
      <c r="B1064" s="221">
        <v>37.832900000000002</v>
      </c>
      <c r="C1064" s="221">
        <v>-122.111</v>
      </c>
      <c r="D1064" s="220">
        <v>3752140</v>
      </c>
      <c r="E1064" s="220">
        <v>4864560</v>
      </c>
    </row>
    <row r="1065" spans="1:5" x14ac:dyDescent="0.45">
      <c r="A1065" s="331">
        <v>94558</v>
      </c>
      <c r="B1065" s="221">
        <v>38.498699999999999</v>
      </c>
      <c r="C1065" s="221">
        <v>-122.26600000000001</v>
      </c>
      <c r="D1065" s="220">
        <v>3997560</v>
      </c>
      <c r="E1065" s="220">
        <v>4833800</v>
      </c>
    </row>
    <row r="1066" spans="1:5" x14ac:dyDescent="0.45">
      <c r="A1066" s="331">
        <v>94559</v>
      </c>
      <c r="B1066" s="221">
        <v>38.2393</v>
      </c>
      <c r="C1066" s="221">
        <v>-122.331</v>
      </c>
      <c r="D1066" s="220">
        <v>3904020</v>
      </c>
      <c r="E1066" s="220">
        <v>4809720</v>
      </c>
    </row>
    <row r="1067" spans="1:5" x14ac:dyDescent="0.45">
      <c r="A1067" s="331">
        <v>94560</v>
      </c>
      <c r="B1067" s="221">
        <v>37.518500000000003</v>
      </c>
      <c r="C1067" s="221">
        <v>-122.03700000000001</v>
      </c>
      <c r="D1067" s="220">
        <v>3636310</v>
      </c>
      <c r="E1067" s="220">
        <v>4879500</v>
      </c>
    </row>
    <row r="1068" spans="1:5" x14ac:dyDescent="0.45">
      <c r="A1068" s="331">
        <v>94561</v>
      </c>
      <c r="B1068" s="221">
        <v>38.031399999999998</v>
      </c>
      <c r="C1068" s="221">
        <v>-121.657</v>
      </c>
      <c r="D1068" s="220">
        <v>3817450</v>
      </c>
      <c r="E1068" s="220">
        <v>4999770</v>
      </c>
    </row>
    <row r="1069" spans="1:5" x14ac:dyDescent="0.45">
      <c r="A1069" s="331">
        <v>94563</v>
      </c>
      <c r="B1069" s="221">
        <v>37.871699999999997</v>
      </c>
      <c r="C1069" s="221">
        <v>-122.187</v>
      </c>
      <c r="D1069" s="220">
        <v>3767530</v>
      </c>
      <c r="E1069" s="220">
        <v>4843460</v>
      </c>
    </row>
    <row r="1070" spans="1:5" x14ac:dyDescent="0.45">
      <c r="A1070" s="331">
        <v>94564</v>
      </c>
      <c r="B1070" s="221">
        <v>37.994300000000003</v>
      </c>
      <c r="C1070" s="221">
        <v>-122.285</v>
      </c>
      <c r="D1070" s="220">
        <v>3813880</v>
      </c>
      <c r="E1070" s="220">
        <v>4817590</v>
      </c>
    </row>
    <row r="1071" spans="1:5" x14ac:dyDescent="0.45">
      <c r="A1071" s="331">
        <v>94565</v>
      </c>
      <c r="B1071" s="221">
        <v>38.016399999999997</v>
      </c>
      <c r="C1071" s="221">
        <v>-121.911</v>
      </c>
      <c r="D1071" s="220">
        <v>3815890</v>
      </c>
      <c r="E1071" s="220">
        <v>4925940</v>
      </c>
    </row>
    <row r="1072" spans="1:5" x14ac:dyDescent="0.45">
      <c r="A1072" s="331">
        <v>94566</v>
      </c>
      <c r="B1072" s="221">
        <v>37.6511</v>
      </c>
      <c r="C1072" s="221">
        <v>-121.855</v>
      </c>
      <c r="D1072" s="220">
        <v>3681780</v>
      </c>
      <c r="E1072" s="220">
        <v>4935010</v>
      </c>
    </row>
    <row r="1073" spans="1:5" x14ac:dyDescent="0.45">
      <c r="A1073" s="331">
        <v>94567</v>
      </c>
      <c r="B1073" s="221">
        <v>38.671599999999998</v>
      </c>
      <c r="C1073" s="221">
        <v>-122.443</v>
      </c>
      <c r="D1073" s="220">
        <v>4063750</v>
      </c>
      <c r="E1073" s="220">
        <v>4786690</v>
      </c>
    </row>
    <row r="1074" spans="1:5" x14ac:dyDescent="0.45">
      <c r="A1074" s="331">
        <v>94568</v>
      </c>
      <c r="B1074" s="221">
        <v>37.7136</v>
      </c>
      <c r="C1074" s="221">
        <v>-121.917</v>
      </c>
      <c r="D1074" s="220">
        <v>3705520</v>
      </c>
      <c r="E1074" s="220">
        <v>4918420</v>
      </c>
    </row>
    <row r="1075" spans="1:5" x14ac:dyDescent="0.45">
      <c r="A1075" s="331">
        <v>94569</v>
      </c>
      <c r="B1075" s="221">
        <v>38.045499999999997</v>
      </c>
      <c r="C1075" s="221">
        <v>-122.188</v>
      </c>
      <c r="D1075" s="220">
        <v>3830960</v>
      </c>
      <c r="E1075" s="220">
        <v>4846870</v>
      </c>
    </row>
    <row r="1076" spans="1:5" x14ac:dyDescent="0.45">
      <c r="A1076" s="331">
        <v>94571</v>
      </c>
      <c r="B1076" s="221">
        <v>38.176299999999998</v>
      </c>
      <c r="C1076" s="221">
        <v>-121.755</v>
      </c>
      <c r="D1076" s="220">
        <v>3871820</v>
      </c>
      <c r="E1076" s="220">
        <v>4974130</v>
      </c>
    </row>
    <row r="1077" spans="1:5" x14ac:dyDescent="0.45">
      <c r="A1077" s="331">
        <v>94572</v>
      </c>
      <c r="B1077" s="221">
        <v>38.025700000000001</v>
      </c>
      <c r="C1077" s="221">
        <v>-122.245</v>
      </c>
      <c r="D1077" s="220">
        <v>3824670</v>
      </c>
      <c r="E1077" s="220">
        <v>4829990</v>
      </c>
    </row>
    <row r="1078" spans="1:5" x14ac:dyDescent="0.45">
      <c r="A1078" s="331">
        <v>94574</v>
      </c>
      <c r="B1078" s="221">
        <v>38.536499999999997</v>
      </c>
      <c r="C1078" s="221">
        <v>-122.396</v>
      </c>
      <c r="D1078" s="220">
        <v>4013630</v>
      </c>
      <c r="E1078" s="220">
        <v>4797240</v>
      </c>
    </row>
    <row r="1079" spans="1:5" x14ac:dyDescent="0.45">
      <c r="A1079" s="331">
        <v>94576</v>
      </c>
      <c r="B1079" s="221">
        <v>38.5501</v>
      </c>
      <c r="C1079" s="221">
        <v>-122.477</v>
      </c>
      <c r="D1079" s="220">
        <v>4019940</v>
      </c>
      <c r="E1079" s="220">
        <v>4774480</v>
      </c>
    </row>
    <row r="1080" spans="1:5" x14ac:dyDescent="0.45">
      <c r="A1080" s="331">
        <v>94577</v>
      </c>
      <c r="B1080" s="221">
        <v>37.7166</v>
      </c>
      <c r="C1080" s="221">
        <v>-122.16500000000001</v>
      </c>
      <c r="D1080" s="220">
        <v>3710610</v>
      </c>
      <c r="E1080" s="220">
        <v>4846680</v>
      </c>
    </row>
    <row r="1081" spans="1:5" x14ac:dyDescent="0.45">
      <c r="A1081" s="331">
        <v>94578</v>
      </c>
      <c r="B1081" s="221">
        <v>37.706499999999998</v>
      </c>
      <c r="C1081" s="221">
        <v>-122.125</v>
      </c>
      <c r="D1081" s="220">
        <v>3706270</v>
      </c>
      <c r="E1081" s="220">
        <v>4857850</v>
      </c>
    </row>
    <row r="1082" spans="1:5" x14ac:dyDescent="0.45">
      <c r="A1082" s="331">
        <v>94579</v>
      </c>
      <c r="B1082" s="221">
        <v>37.686500000000002</v>
      </c>
      <c r="C1082" s="221">
        <v>-122.158</v>
      </c>
      <c r="D1082" s="220">
        <v>3699540</v>
      </c>
      <c r="E1082" s="220">
        <v>4848050</v>
      </c>
    </row>
    <row r="1083" spans="1:5" x14ac:dyDescent="0.45">
      <c r="A1083" s="331">
        <v>94580</v>
      </c>
      <c r="B1083" s="221">
        <v>37.675899999999999</v>
      </c>
      <c r="C1083" s="221">
        <v>-122.13500000000001</v>
      </c>
      <c r="D1083" s="220">
        <v>3695300</v>
      </c>
      <c r="E1083" s="220">
        <v>4854270</v>
      </c>
    </row>
    <row r="1084" spans="1:5" x14ac:dyDescent="0.45">
      <c r="A1084" s="331">
        <v>94582</v>
      </c>
      <c r="B1084" s="221">
        <v>37.763300000000001</v>
      </c>
      <c r="C1084" s="221">
        <v>-121.91500000000001</v>
      </c>
      <c r="D1084" s="220">
        <v>3723630</v>
      </c>
      <c r="E1084" s="220">
        <v>4919980</v>
      </c>
    </row>
    <row r="1085" spans="1:5" x14ac:dyDescent="0.45">
      <c r="A1085" s="331">
        <v>94583</v>
      </c>
      <c r="B1085" s="221">
        <v>37.765999999999998</v>
      </c>
      <c r="C1085" s="221">
        <v>-121.99</v>
      </c>
      <c r="D1085" s="220">
        <v>3725820</v>
      </c>
      <c r="E1085" s="220">
        <v>4898180</v>
      </c>
    </row>
    <row r="1086" spans="1:5" x14ac:dyDescent="0.45">
      <c r="A1086" s="331">
        <v>94585</v>
      </c>
      <c r="B1086" s="221">
        <v>38.1648</v>
      </c>
      <c r="C1086" s="221">
        <v>-121.95099999999999</v>
      </c>
      <c r="D1086" s="220">
        <v>3870650</v>
      </c>
      <c r="E1086" s="220">
        <v>4917620</v>
      </c>
    </row>
    <row r="1087" spans="1:5" x14ac:dyDescent="0.45">
      <c r="A1087" s="331">
        <v>94586</v>
      </c>
      <c r="B1087" s="221">
        <v>37.569600000000001</v>
      </c>
      <c r="C1087" s="221">
        <v>-121.87</v>
      </c>
      <c r="D1087" s="220">
        <v>3652270</v>
      </c>
      <c r="E1087" s="220">
        <v>4929170</v>
      </c>
    </row>
    <row r="1088" spans="1:5" x14ac:dyDescent="0.45">
      <c r="A1088" s="331">
        <v>94587</v>
      </c>
      <c r="B1088" s="221">
        <v>37.599600000000002</v>
      </c>
      <c r="C1088" s="221">
        <v>-122.045</v>
      </c>
      <c r="D1088" s="220">
        <v>3666020</v>
      </c>
      <c r="E1088" s="220">
        <v>4878790</v>
      </c>
    </row>
    <row r="1089" spans="1:5" x14ac:dyDescent="0.45">
      <c r="A1089" s="331">
        <v>94588</v>
      </c>
      <c r="B1089" s="221">
        <v>37.718800000000002</v>
      </c>
      <c r="C1089" s="221">
        <v>-121.881</v>
      </c>
      <c r="D1089" s="220">
        <v>3706870</v>
      </c>
      <c r="E1089" s="220">
        <v>4928960</v>
      </c>
    </row>
    <row r="1090" spans="1:5" x14ac:dyDescent="0.45">
      <c r="A1090" s="331">
        <v>94589</v>
      </c>
      <c r="B1090" s="221">
        <v>38.140900000000002</v>
      </c>
      <c r="C1090" s="221">
        <v>-122.248</v>
      </c>
      <c r="D1090" s="220">
        <v>3866770</v>
      </c>
      <c r="E1090" s="220">
        <v>4831410</v>
      </c>
    </row>
    <row r="1091" spans="1:5" x14ac:dyDescent="0.45">
      <c r="A1091" s="331">
        <v>94590</v>
      </c>
      <c r="B1091" s="221">
        <v>38.103700000000003</v>
      </c>
      <c r="C1091" s="221">
        <v>-122.249</v>
      </c>
      <c r="D1091" s="220">
        <v>3853200</v>
      </c>
      <c r="E1091" s="220">
        <v>4830410</v>
      </c>
    </row>
    <row r="1092" spans="1:5" x14ac:dyDescent="0.45">
      <c r="A1092" s="331">
        <v>94591</v>
      </c>
      <c r="B1092" s="221">
        <v>38.117100000000001</v>
      </c>
      <c r="C1092" s="221">
        <v>-122.199</v>
      </c>
      <c r="D1092" s="220">
        <v>3857240</v>
      </c>
      <c r="E1092" s="220">
        <v>4844980</v>
      </c>
    </row>
    <row r="1093" spans="1:5" x14ac:dyDescent="0.45">
      <c r="A1093" s="331">
        <v>94592</v>
      </c>
      <c r="B1093" s="221">
        <v>38.125399999999999</v>
      </c>
      <c r="C1093" s="221">
        <v>-122.312</v>
      </c>
      <c r="D1093" s="220">
        <v>3862150</v>
      </c>
      <c r="E1093" s="220">
        <v>4812770</v>
      </c>
    </row>
    <row r="1094" spans="1:5" x14ac:dyDescent="0.45">
      <c r="A1094" s="331">
        <v>94595</v>
      </c>
      <c r="B1094" s="221">
        <v>37.871400000000001</v>
      </c>
      <c r="C1094" s="221">
        <v>-122.069</v>
      </c>
      <c r="D1094" s="220">
        <v>3765490</v>
      </c>
      <c r="E1094" s="220">
        <v>4877550</v>
      </c>
    </row>
    <row r="1095" spans="1:5" x14ac:dyDescent="0.45">
      <c r="A1095" s="331">
        <v>94596</v>
      </c>
      <c r="B1095" s="221">
        <v>37.888300000000001</v>
      </c>
      <c r="C1095" s="221">
        <v>-122.036</v>
      </c>
      <c r="D1095" s="220">
        <v>3771160</v>
      </c>
      <c r="E1095" s="220">
        <v>4887260</v>
      </c>
    </row>
    <row r="1096" spans="1:5" x14ac:dyDescent="0.45">
      <c r="A1096" s="331">
        <v>94597</v>
      </c>
      <c r="B1096" s="221">
        <v>37.918100000000003</v>
      </c>
      <c r="C1096" s="221">
        <v>-122.071</v>
      </c>
      <c r="D1096" s="220">
        <v>3782600</v>
      </c>
      <c r="E1096" s="220">
        <v>4877760</v>
      </c>
    </row>
    <row r="1097" spans="1:5" x14ac:dyDescent="0.45">
      <c r="A1097" s="331">
        <v>94598</v>
      </c>
      <c r="B1097" s="221">
        <v>37.902999999999999</v>
      </c>
      <c r="C1097" s="221">
        <v>-121.999</v>
      </c>
      <c r="D1097" s="220">
        <v>3775920</v>
      </c>
      <c r="E1097" s="220">
        <v>4898480</v>
      </c>
    </row>
    <row r="1098" spans="1:5" x14ac:dyDescent="0.45">
      <c r="A1098" s="331">
        <v>94599</v>
      </c>
      <c r="B1098" s="221">
        <v>38.409300000000002</v>
      </c>
      <c r="C1098" s="221">
        <v>-122.367</v>
      </c>
      <c r="D1098" s="220">
        <v>3966700</v>
      </c>
      <c r="E1098" s="220">
        <v>4802760</v>
      </c>
    </row>
    <row r="1099" spans="1:5" x14ac:dyDescent="0.45">
      <c r="A1099" s="331">
        <v>94601</v>
      </c>
      <c r="B1099" s="221">
        <v>37.776899999999998</v>
      </c>
      <c r="C1099" s="221">
        <v>-122.218</v>
      </c>
      <c r="D1099" s="220">
        <v>3733500</v>
      </c>
      <c r="E1099" s="220">
        <v>4832480</v>
      </c>
    </row>
    <row r="1100" spans="1:5" x14ac:dyDescent="0.45">
      <c r="A1100" s="331">
        <v>94602</v>
      </c>
      <c r="B1100" s="221">
        <v>37.804099999999998</v>
      </c>
      <c r="C1100" s="221">
        <v>-122.20699999999999</v>
      </c>
      <c r="D1100" s="220">
        <v>3743210</v>
      </c>
      <c r="E1100" s="220">
        <v>4836200</v>
      </c>
    </row>
    <row r="1101" spans="1:5" x14ac:dyDescent="0.45">
      <c r="A1101" s="331">
        <v>94603</v>
      </c>
      <c r="B1101" s="221">
        <v>37.738999999999997</v>
      </c>
      <c r="C1101" s="221">
        <v>-122.176</v>
      </c>
      <c r="D1101" s="220">
        <v>3718970</v>
      </c>
      <c r="E1101" s="220">
        <v>4843750</v>
      </c>
    </row>
    <row r="1102" spans="1:5" x14ac:dyDescent="0.45">
      <c r="A1102" s="331">
        <v>94605</v>
      </c>
      <c r="B1102" s="221">
        <v>37.760199999999998</v>
      </c>
      <c r="C1102" s="221">
        <v>-122.149</v>
      </c>
      <c r="D1102" s="220">
        <v>3726270</v>
      </c>
      <c r="E1102" s="220">
        <v>4852170</v>
      </c>
    </row>
    <row r="1103" spans="1:5" x14ac:dyDescent="0.45">
      <c r="A1103" s="331">
        <v>94606</v>
      </c>
      <c r="B1103" s="221">
        <v>37.792499999999997</v>
      </c>
      <c r="C1103" s="221">
        <v>-122.245</v>
      </c>
      <c r="D1103" s="220">
        <v>3739620</v>
      </c>
      <c r="E1103" s="220">
        <v>4825070</v>
      </c>
    </row>
    <row r="1104" spans="1:5" x14ac:dyDescent="0.45">
      <c r="A1104" s="331">
        <v>94607</v>
      </c>
      <c r="B1104" s="221">
        <v>37.808300000000003</v>
      </c>
      <c r="C1104" s="221">
        <v>-122.298</v>
      </c>
      <c r="D1104" s="220">
        <v>3746280</v>
      </c>
      <c r="E1104" s="220">
        <v>4809910</v>
      </c>
    </row>
    <row r="1105" spans="1:5" x14ac:dyDescent="0.45">
      <c r="A1105" s="331">
        <v>94608</v>
      </c>
      <c r="B1105" s="221">
        <v>37.835700000000003</v>
      </c>
      <c r="C1105" s="221">
        <v>-122.285</v>
      </c>
      <c r="D1105" s="220">
        <v>3756060</v>
      </c>
      <c r="E1105" s="220">
        <v>4814390</v>
      </c>
    </row>
    <row r="1106" spans="1:5" x14ac:dyDescent="0.45">
      <c r="A1106" s="331">
        <v>94609</v>
      </c>
      <c r="B1106" s="221">
        <v>37.834699999999998</v>
      </c>
      <c r="C1106" s="221">
        <v>-122.264</v>
      </c>
      <c r="D1106" s="220">
        <v>3755330</v>
      </c>
      <c r="E1106" s="220">
        <v>4820350</v>
      </c>
    </row>
    <row r="1107" spans="1:5" x14ac:dyDescent="0.45">
      <c r="A1107" s="331">
        <v>94610</v>
      </c>
      <c r="B1107" s="221">
        <v>37.811999999999998</v>
      </c>
      <c r="C1107" s="221">
        <v>-122.241</v>
      </c>
      <c r="D1107" s="220">
        <v>3746680</v>
      </c>
      <c r="E1107" s="220">
        <v>4826650</v>
      </c>
    </row>
    <row r="1108" spans="1:5" x14ac:dyDescent="0.45">
      <c r="A1108" s="331">
        <v>94611</v>
      </c>
      <c r="B1108" s="221">
        <v>37.831400000000002</v>
      </c>
      <c r="C1108" s="221">
        <v>-122.21599999999999</v>
      </c>
      <c r="D1108" s="220">
        <v>3753330</v>
      </c>
      <c r="E1108" s="220">
        <v>4834090</v>
      </c>
    </row>
    <row r="1109" spans="1:5" x14ac:dyDescent="0.45">
      <c r="A1109" s="331">
        <v>94612</v>
      </c>
      <c r="B1109" s="221">
        <v>37.808599999999998</v>
      </c>
      <c r="C1109" s="221">
        <v>-122.267</v>
      </c>
      <c r="D1109" s="220">
        <v>3745880</v>
      </c>
      <c r="E1109" s="220">
        <v>4818900</v>
      </c>
    </row>
    <row r="1110" spans="1:5" x14ac:dyDescent="0.45">
      <c r="A1110" s="331">
        <v>94613</v>
      </c>
      <c r="B1110" s="221">
        <v>37.780700000000003</v>
      </c>
      <c r="C1110" s="221">
        <v>-122.18300000000001</v>
      </c>
      <c r="D1110" s="220">
        <v>3734310</v>
      </c>
      <c r="E1110" s="220">
        <v>4842680</v>
      </c>
    </row>
    <row r="1111" spans="1:5" x14ac:dyDescent="0.45">
      <c r="A1111" s="331">
        <v>94618</v>
      </c>
      <c r="B1111" s="221">
        <v>37.844499999999996</v>
      </c>
      <c r="C1111" s="221">
        <v>-122.238</v>
      </c>
      <c r="D1111" s="220">
        <v>3758470</v>
      </c>
      <c r="E1111" s="220">
        <v>4828080</v>
      </c>
    </row>
    <row r="1112" spans="1:5" x14ac:dyDescent="0.45">
      <c r="A1112" s="331">
        <v>94619</v>
      </c>
      <c r="B1112" s="221">
        <v>37.791800000000002</v>
      </c>
      <c r="C1112" s="221">
        <v>-122.17400000000001</v>
      </c>
      <c r="D1112" s="220">
        <v>3738190</v>
      </c>
      <c r="E1112" s="220">
        <v>4845510</v>
      </c>
    </row>
    <row r="1113" spans="1:5" x14ac:dyDescent="0.45">
      <c r="A1113" s="331">
        <v>94621</v>
      </c>
      <c r="B1113" s="221">
        <v>37.736400000000003</v>
      </c>
      <c r="C1113" s="221">
        <v>-122.20699999999999</v>
      </c>
      <c r="D1113" s="220">
        <v>3718550</v>
      </c>
      <c r="E1113" s="220">
        <v>4834740</v>
      </c>
    </row>
    <row r="1114" spans="1:5" x14ac:dyDescent="0.45">
      <c r="A1114" s="331">
        <v>94702</v>
      </c>
      <c r="B1114" s="221">
        <v>37.866</v>
      </c>
      <c r="C1114" s="221">
        <v>-122.286</v>
      </c>
      <c r="D1114" s="220">
        <v>3767130</v>
      </c>
      <c r="E1114" s="220">
        <v>4814640</v>
      </c>
    </row>
    <row r="1115" spans="1:5" x14ac:dyDescent="0.45">
      <c r="A1115" s="331">
        <v>94703</v>
      </c>
      <c r="B1115" s="221">
        <v>37.864100000000001</v>
      </c>
      <c r="C1115" s="221">
        <v>-122.276</v>
      </c>
      <c r="D1115" s="220">
        <v>3766260</v>
      </c>
      <c r="E1115" s="220">
        <v>4817640</v>
      </c>
    </row>
    <row r="1116" spans="1:5" x14ac:dyDescent="0.45">
      <c r="A1116" s="331">
        <v>94704</v>
      </c>
      <c r="B1116" s="221">
        <v>37.866500000000002</v>
      </c>
      <c r="C1116" s="221">
        <v>-122.253</v>
      </c>
      <c r="D1116" s="220">
        <v>3766750</v>
      </c>
      <c r="E1116" s="220">
        <v>4824110</v>
      </c>
    </row>
    <row r="1117" spans="1:5" x14ac:dyDescent="0.45">
      <c r="A1117" s="331">
        <v>94705</v>
      </c>
      <c r="B1117" s="221">
        <v>37.859299999999998</v>
      </c>
      <c r="C1117" s="221">
        <v>-122.241</v>
      </c>
      <c r="D1117" s="220">
        <v>3763930</v>
      </c>
      <c r="E1117" s="220">
        <v>4827560</v>
      </c>
    </row>
    <row r="1118" spans="1:5" x14ac:dyDescent="0.45">
      <c r="A1118" s="331">
        <v>94706</v>
      </c>
      <c r="B1118" s="221">
        <v>37.889899999999997</v>
      </c>
      <c r="C1118" s="221">
        <v>-122.295</v>
      </c>
      <c r="D1118" s="220">
        <v>3776000</v>
      </c>
      <c r="E1118" s="220">
        <v>4812520</v>
      </c>
    </row>
    <row r="1119" spans="1:5" x14ac:dyDescent="0.45">
      <c r="A1119" s="331">
        <v>94707</v>
      </c>
      <c r="B1119" s="221">
        <v>37.898200000000003</v>
      </c>
      <c r="C1119" s="221">
        <v>-122.279</v>
      </c>
      <c r="D1119" s="220">
        <v>3778760</v>
      </c>
      <c r="E1119" s="220">
        <v>4817300</v>
      </c>
    </row>
    <row r="1120" spans="1:5" x14ac:dyDescent="0.45">
      <c r="A1120" s="331">
        <v>94708</v>
      </c>
      <c r="B1120" s="221">
        <v>37.900300000000001</v>
      </c>
      <c r="C1120" s="221">
        <v>-122.26</v>
      </c>
      <c r="D1120" s="220">
        <v>3779180</v>
      </c>
      <c r="E1120" s="220">
        <v>4823000</v>
      </c>
    </row>
    <row r="1121" spans="1:5" x14ac:dyDescent="0.45">
      <c r="A1121" s="331">
        <v>94709</v>
      </c>
      <c r="B1121" s="221">
        <v>37.879100000000001</v>
      </c>
      <c r="C1121" s="221">
        <v>-122.267</v>
      </c>
      <c r="D1121" s="220">
        <v>3771580</v>
      </c>
      <c r="E1121" s="220">
        <v>4820520</v>
      </c>
    </row>
    <row r="1122" spans="1:5" x14ac:dyDescent="0.45">
      <c r="A1122" s="331">
        <v>94710</v>
      </c>
      <c r="B1122" s="221">
        <v>37.870699999999999</v>
      </c>
      <c r="C1122" s="221">
        <v>-122.303</v>
      </c>
      <c r="D1122" s="220">
        <v>3769120</v>
      </c>
      <c r="E1122" s="220">
        <v>4809720</v>
      </c>
    </row>
    <row r="1123" spans="1:5" x14ac:dyDescent="0.45">
      <c r="A1123" s="331">
        <v>94720</v>
      </c>
      <c r="B1123" s="221">
        <v>37.8752</v>
      </c>
      <c r="C1123" s="221">
        <v>-122.24299999999999</v>
      </c>
      <c r="D1123" s="220">
        <v>3769760</v>
      </c>
      <c r="E1123" s="220">
        <v>4827250</v>
      </c>
    </row>
    <row r="1124" spans="1:5" x14ac:dyDescent="0.45">
      <c r="A1124" s="331">
        <v>94801</v>
      </c>
      <c r="B1124" s="221">
        <v>37.952100000000002</v>
      </c>
      <c r="C1124" s="221">
        <v>-122.379</v>
      </c>
      <c r="D1124" s="220">
        <v>3800080</v>
      </c>
      <c r="E1124" s="220">
        <v>4789520</v>
      </c>
    </row>
    <row r="1125" spans="1:5" x14ac:dyDescent="0.45">
      <c r="A1125" s="331">
        <v>94803</v>
      </c>
      <c r="B1125" s="221">
        <v>37.9619</v>
      </c>
      <c r="C1125" s="221">
        <v>-122.282</v>
      </c>
      <c r="D1125" s="220">
        <v>3802020</v>
      </c>
      <c r="E1125" s="220">
        <v>4817870</v>
      </c>
    </row>
    <row r="1126" spans="1:5" x14ac:dyDescent="0.45">
      <c r="A1126" s="331">
        <v>94804</v>
      </c>
      <c r="B1126" s="221">
        <v>37.920900000000003</v>
      </c>
      <c r="C1126" s="221">
        <v>-122.342</v>
      </c>
      <c r="D1126" s="220">
        <v>3788080</v>
      </c>
      <c r="E1126" s="220">
        <v>4799740</v>
      </c>
    </row>
    <row r="1127" spans="1:5" x14ac:dyDescent="0.45">
      <c r="A1127" s="331">
        <v>94805</v>
      </c>
      <c r="B1127" s="221">
        <v>37.941800000000001</v>
      </c>
      <c r="C1127" s="221">
        <v>-122.322</v>
      </c>
      <c r="D1127" s="220">
        <v>3795340</v>
      </c>
      <c r="E1127" s="220">
        <v>4805990</v>
      </c>
    </row>
    <row r="1128" spans="1:5" x14ac:dyDescent="0.45">
      <c r="A1128" s="331">
        <v>94806</v>
      </c>
      <c r="B1128" s="221">
        <v>37.978200000000001</v>
      </c>
      <c r="C1128" s="221">
        <v>-122.336</v>
      </c>
      <c r="D1128" s="220">
        <v>3808880</v>
      </c>
      <c r="E1128" s="220">
        <v>4802470</v>
      </c>
    </row>
    <row r="1129" spans="1:5" x14ac:dyDescent="0.45">
      <c r="A1129" s="331">
        <v>94901</v>
      </c>
      <c r="B1129" s="221">
        <v>37.977200000000003</v>
      </c>
      <c r="C1129" s="221">
        <v>-122.505</v>
      </c>
      <c r="D1129" s="220">
        <v>3811410</v>
      </c>
      <c r="E1129" s="220">
        <v>4753690</v>
      </c>
    </row>
    <row r="1130" spans="1:5" x14ac:dyDescent="0.45">
      <c r="A1130" s="331">
        <v>94903</v>
      </c>
      <c r="B1130" s="221">
        <v>38.023299999999999</v>
      </c>
      <c r="C1130" s="221">
        <v>-122.547</v>
      </c>
      <c r="D1130" s="220">
        <v>3828920</v>
      </c>
      <c r="E1130" s="220">
        <v>4742750</v>
      </c>
    </row>
    <row r="1131" spans="1:5" x14ac:dyDescent="0.45">
      <c r="A1131" s="331">
        <v>94904</v>
      </c>
      <c r="B1131" s="221">
        <v>37.947800000000001</v>
      </c>
      <c r="C1131" s="221">
        <v>-122.545</v>
      </c>
      <c r="D1131" s="220">
        <v>3801370</v>
      </c>
      <c r="E1131" s="220">
        <v>4741550</v>
      </c>
    </row>
    <row r="1132" spans="1:5" x14ac:dyDescent="0.45">
      <c r="A1132" s="331">
        <v>94920</v>
      </c>
      <c r="B1132" s="221">
        <v>37.8874</v>
      </c>
      <c r="C1132" s="221">
        <v>-122.465</v>
      </c>
      <c r="D1132" s="220">
        <v>3777970</v>
      </c>
      <c r="E1132" s="220">
        <v>4763300</v>
      </c>
    </row>
    <row r="1133" spans="1:5" x14ac:dyDescent="0.45">
      <c r="A1133" s="331">
        <v>94922</v>
      </c>
      <c r="B1133" s="221">
        <v>38.335099999999997</v>
      </c>
      <c r="C1133" s="221">
        <v>-122.94799999999999</v>
      </c>
      <c r="D1133" s="220">
        <v>3949870</v>
      </c>
      <c r="E1133" s="220">
        <v>4634340</v>
      </c>
    </row>
    <row r="1134" spans="1:5" x14ac:dyDescent="0.45">
      <c r="A1134" s="331">
        <v>94923</v>
      </c>
      <c r="B1134" s="221">
        <v>38.3369</v>
      </c>
      <c r="C1134" s="221">
        <v>-123.027</v>
      </c>
      <c r="D1134" s="220">
        <v>3952030</v>
      </c>
      <c r="E1134" s="220">
        <v>4611580</v>
      </c>
    </row>
    <row r="1135" spans="1:5" x14ac:dyDescent="0.45">
      <c r="A1135" s="331">
        <v>94924</v>
      </c>
      <c r="B1135" s="221">
        <v>37.928699999999999</v>
      </c>
      <c r="C1135" s="221">
        <v>-122.703</v>
      </c>
      <c r="D1135" s="220">
        <v>3797200</v>
      </c>
      <c r="E1135" s="220">
        <v>4695660</v>
      </c>
    </row>
    <row r="1136" spans="1:5" x14ac:dyDescent="0.45">
      <c r="A1136" s="331">
        <v>94925</v>
      </c>
      <c r="B1136" s="221">
        <v>37.922800000000002</v>
      </c>
      <c r="C1136" s="221">
        <v>-122.51300000000001</v>
      </c>
      <c r="D1136" s="220">
        <v>3791690</v>
      </c>
      <c r="E1136" s="220">
        <v>4750410</v>
      </c>
    </row>
    <row r="1137" spans="1:5" x14ac:dyDescent="0.45">
      <c r="A1137" s="331">
        <v>94928</v>
      </c>
      <c r="B1137" s="221">
        <v>38.346299999999999</v>
      </c>
      <c r="C1137" s="221">
        <v>-122.69499999999999</v>
      </c>
      <c r="D1137" s="220">
        <v>3949370</v>
      </c>
      <c r="E1137" s="220">
        <v>4707210</v>
      </c>
    </row>
    <row r="1138" spans="1:5" x14ac:dyDescent="0.45">
      <c r="A1138" s="331">
        <v>94929</v>
      </c>
      <c r="B1138" s="221">
        <v>38.250999999999998</v>
      </c>
      <c r="C1138" s="221">
        <v>-122.95699999999999</v>
      </c>
      <c r="D1138" s="220">
        <v>3919380</v>
      </c>
      <c r="E1138" s="220">
        <v>4629860</v>
      </c>
    </row>
    <row r="1139" spans="1:5" x14ac:dyDescent="0.45">
      <c r="A1139" s="331">
        <v>94930</v>
      </c>
      <c r="B1139" s="221">
        <v>37.9636</v>
      </c>
      <c r="C1139" s="221">
        <v>-122.628</v>
      </c>
      <c r="D1139" s="220">
        <v>3808590</v>
      </c>
      <c r="E1139" s="220">
        <v>4717930</v>
      </c>
    </row>
    <row r="1140" spans="1:5" x14ac:dyDescent="0.45">
      <c r="A1140" s="331">
        <v>94931</v>
      </c>
      <c r="B1140" s="221">
        <v>38.325899999999997</v>
      </c>
      <c r="C1140" s="221">
        <v>-122.718</v>
      </c>
      <c r="D1140" s="220">
        <v>3942340</v>
      </c>
      <c r="E1140" s="220">
        <v>4700090</v>
      </c>
    </row>
    <row r="1141" spans="1:5" x14ac:dyDescent="0.45">
      <c r="A1141" s="331">
        <v>94933</v>
      </c>
      <c r="B1141" s="221">
        <v>38.011800000000001</v>
      </c>
      <c r="C1141" s="221">
        <v>-122.688</v>
      </c>
      <c r="D1141" s="220">
        <v>3827230</v>
      </c>
      <c r="E1141" s="220">
        <v>4701680</v>
      </c>
    </row>
    <row r="1142" spans="1:5" x14ac:dyDescent="0.45">
      <c r="A1142" s="331">
        <v>94937</v>
      </c>
      <c r="B1142" s="221">
        <v>38.090600000000002</v>
      </c>
      <c r="C1142" s="221">
        <v>-122.923</v>
      </c>
      <c r="D1142" s="220">
        <v>3860250</v>
      </c>
      <c r="E1142" s="220">
        <v>4635690</v>
      </c>
    </row>
    <row r="1143" spans="1:5" x14ac:dyDescent="0.45">
      <c r="A1143" s="331">
        <v>94938</v>
      </c>
      <c r="B1143" s="221">
        <v>38.012099999999997</v>
      </c>
      <c r="C1143" s="221">
        <v>-122.70399999999999</v>
      </c>
      <c r="D1143" s="220">
        <v>3827650</v>
      </c>
      <c r="E1143" s="220">
        <v>4697050</v>
      </c>
    </row>
    <row r="1144" spans="1:5" x14ac:dyDescent="0.45">
      <c r="A1144" s="331">
        <v>94939</v>
      </c>
      <c r="B1144" s="221">
        <v>37.938099999999999</v>
      </c>
      <c r="C1144" s="221">
        <v>-122.533</v>
      </c>
      <c r="D1144" s="220">
        <v>3797640</v>
      </c>
      <c r="E1144" s="220">
        <v>4744860</v>
      </c>
    </row>
    <row r="1145" spans="1:5" x14ac:dyDescent="0.45">
      <c r="A1145" s="331">
        <v>94940</v>
      </c>
      <c r="B1145" s="221">
        <v>38.195099999999996</v>
      </c>
      <c r="C1145" s="221">
        <v>-122.89</v>
      </c>
      <c r="D1145" s="220">
        <v>3897740</v>
      </c>
      <c r="E1145" s="220">
        <v>4647830</v>
      </c>
    </row>
    <row r="1146" spans="1:5" x14ac:dyDescent="0.45">
      <c r="A1146" s="331">
        <v>94941</v>
      </c>
      <c r="B1146" s="221">
        <v>37.893099999999997</v>
      </c>
      <c r="C1146" s="221">
        <v>-122.565</v>
      </c>
      <c r="D1146" s="220">
        <v>3781770</v>
      </c>
      <c r="E1146" s="220">
        <v>4734530</v>
      </c>
    </row>
    <row r="1147" spans="1:5" x14ac:dyDescent="0.45">
      <c r="A1147" s="331">
        <v>94945</v>
      </c>
      <c r="B1147" s="221">
        <v>38.128900000000002</v>
      </c>
      <c r="C1147" s="221">
        <v>-122.556</v>
      </c>
      <c r="D1147" s="220">
        <v>3867600</v>
      </c>
      <c r="E1147" s="220">
        <v>4742450</v>
      </c>
    </row>
    <row r="1148" spans="1:5" x14ac:dyDescent="0.45">
      <c r="A1148" s="331">
        <v>94946</v>
      </c>
      <c r="B1148" s="221">
        <v>38.051900000000003</v>
      </c>
      <c r="C1148" s="221">
        <v>-122.705</v>
      </c>
      <c r="D1148" s="220">
        <v>3842150</v>
      </c>
      <c r="E1148" s="220">
        <v>4697780</v>
      </c>
    </row>
    <row r="1149" spans="1:5" x14ac:dyDescent="0.45">
      <c r="A1149" s="331">
        <v>94947</v>
      </c>
      <c r="B1149" s="221">
        <v>38.1128</v>
      </c>
      <c r="C1149" s="221">
        <v>-122.633</v>
      </c>
      <c r="D1149" s="220">
        <v>3863090</v>
      </c>
      <c r="E1149" s="220">
        <v>4719780</v>
      </c>
    </row>
    <row r="1150" spans="1:5" x14ac:dyDescent="0.45">
      <c r="A1150" s="331">
        <v>94949</v>
      </c>
      <c r="B1150" s="221">
        <v>38.065300000000001</v>
      </c>
      <c r="C1150" s="221">
        <v>-122.54</v>
      </c>
      <c r="D1150" s="220">
        <v>3844120</v>
      </c>
      <c r="E1150" s="220">
        <v>4745680</v>
      </c>
    </row>
    <row r="1151" spans="1:5" x14ac:dyDescent="0.45">
      <c r="A1151" s="331">
        <v>94951</v>
      </c>
      <c r="B1151" s="221">
        <v>38.323599999999999</v>
      </c>
      <c r="C1151" s="221">
        <v>-122.639</v>
      </c>
      <c r="D1151" s="220">
        <v>3940130</v>
      </c>
      <c r="E1151" s="220">
        <v>4722820</v>
      </c>
    </row>
    <row r="1152" spans="1:5" x14ac:dyDescent="0.45">
      <c r="A1152" s="331">
        <v>94952</v>
      </c>
      <c r="B1152" s="221">
        <v>38.219700000000003</v>
      </c>
      <c r="C1152" s="221">
        <v>-122.776</v>
      </c>
      <c r="D1152" s="220">
        <v>3904620</v>
      </c>
      <c r="E1152" s="220">
        <v>4681190</v>
      </c>
    </row>
    <row r="1153" spans="1:5" x14ac:dyDescent="0.45">
      <c r="A1153" s="331">
        <v>94954</v>
      </c>
      <c r="B1153" s="221">
        <v>38.226300000000002</v>
      </c>
      <c r="C1153" s="221">
        <v>-122.559</v>
      </c>
      <c r="D1153" s="220">
        <v>3903170</v>
      </c>
      <c r="E1153" s="220">
        <v>4743850</v>
      </c>
    </row>
    <row r="1154" spans="1:5" x14ac:dyDescent="0.45">
      <c r="A1154" s="331">
        <v>94956</v>
      </c>
      <c r="B1154" s="221">
        <v>38.0045</v>
      </c>
      <c r="C1154" s="221">
        <v>-122.79300000000001</v>
      </c>
      <c r="D1154" s="220">
        <v>3826460</v>
      </c>
      <c r="E1154" s="220">
        <v>4671240</v>
      </c>
    </row>
    <row r="1155" spans="1:5" x14ac:dyDescent="0.45">
      <c r="A1155" s="331">
        <v>94957</v>
      </c>
      <c r="B1155" s="221">
        <v>37.963500000000003</v>
      </c>
      <c r="C1155" s="221">
        <v>-122.563</v>
      </c>
      <c r="D1155" s="220">
        <v>3807410</v>
      </c>
      <c r="E1155" s="220">
        <v>4736620</v>
      </c>
    </row>
    <row r="1156" spans="1:5" x14ac:dyDescent="0.45">
      <c r="A1156" s="331">
        <v>94960</v>
      </c>
      <c r="B1156" s="221">
        <v>37.997300000000003</v>
      </c>
      <c r="C1156" s="221">
        <v>-122.578</v>
      </c>
      <c r="D1156" s="220">
        <v>3819990</v>
      </c>
      <c r="E1156" s="220">
        <v>4733160</v>
      </c>
    </row>
    <row r="1157" spans="1:5" x14ac:dyDescent="0.45">
      <c r="A1157" s="331">
        <v>94963</v>
      </c>
      <c r="B1157" s="221">
        <v>37.9998</v>
      </c>
      <c r="C1157" s="221">
        <v>-122.675</v>
      </c>
      <c r="D1157" s="220">
        <v>3822610</v>
      </c>
      <c r="E1157" s="220">
        <v>4705250</v>
      </c>
    </row>
    <row r="1158" spans="1:5" x14ac:dyDescent="0.45">
      <c r="A1158" s="331">
        <v>94964</v>
      </c>
      <c r="B1158" s="221">
        <v>37.942500000000003</v>
      </c>
      <c r="C1158" s="221">
        <v>-122.492</v>
      </c>
      <c r="D1158" s="220">
        <v>3798530</v>
      </c>
      <c r="E1158" s="220">
        <v>4756860</v>
      </c>
    </row>
    <row r="1159" spans="1:5" x14ac:dyDescent="0.45">
      <c r="A1159" s="331">
        <v>94965</v>
      </c>
      <c r="B1159" s="221">
        <v>37.8461</v>
      </c>
      <c r="C1159" s="221">
        <v>-122.517</v>
      </c>
      <c r="D1159" s="220">
        <v>3763790</v>
      </c>
      <c r="E1159" s="220">
        <v>4747570</v>
      </c>
    </row>
    <row r="1160" spans="1:5" x14ac:dyDescent="0.45">
      <c r="A1160" s="331">
        <v>94970</v>
      </c>
      <c r="B1160" s="221">
        <v>37.921599999999998</v>
      </c>
      <c r="C1160" s="221">
        <v>-122.658</v>
      </c>
      <c r="D1160" s="220">
        <v>3793810</v>
      </c>
      <c r="E1160" s="220">
        <v>4708380</v>
      </c>
    </row>
    <row r="1161" spans="1:5" x14ac:dyDescent="0.45">
      <c r="A1161" s="331">
        <v>94971</v>
      </c>
      <c r="B1161" s="221">
        <v>38.240600000000001</v>
      </c>
      <c r="C1161" s="221">
        <v>-122.913</v>
      </c>
      <c r="D1161" s="220">
        <v>3914780</v>
      </c>
      <c r="E1161" s="220">
        <v>4642100</v>
      </c>
    </row>
    <row r="1162" spans="1:5" x14ac:dyDescent="0.45">
      <c r="A1162" s="331">
        <v>94972</v>
      </c>
      <c r="B1162" s="221">
        <v>38.314599999999999</v>
      </c>
      <c r="C1162" s="221">
        <v>-122.92700000000001</v>
      </c>
      <c r="D1162" s="220">
        <v>3942040</v>
      </c>
      <c r="E1162" s="220">
        <v>4639770</v>
      </c>
    </row>
    <row r="1163" spans="1:5" x14ac:dyDescent="0.45">
      <c r="A1163" s="331">
        <v>94973</v>
      </c>
      <c r="B1163" s="221">
        <v>38.003300000000003</v>
      </c>
      <c r="C1163" s="221">
        <v>-122.64400000000001</v>
      </c>
      <c r="D1163" s="220">
        <v>3823350</v>
      </c>
      <c r="E1163" s="220">
        <v>4714390</v>
      </c>
    </row>
    <row r="1164" spans="1:5" x14ac:dyDescent="0.45">
      <c r="A1164" s="331">
        <v>95002</v>
      </c>
      <c r="B1164" s="221">
        <v>37.447200000000002</v>
      </c>
      <c r="C1164" s="221">
        <v>-121.992</v>
      </c>
      <c r="D1164" s="220">
        <v>3609590</v>
      </c>
      <c r="E1164" s="220">
        <v>4891160</v>
      </c>
    </row>
    <row r="1165" spans="1:5" x14ac:dyDescent="0.45">
      <c r="A1165" s="331">
        <v>95003</v>
      </c>
      <c r="B1165" s="221">
        <v>37.009900000000002</v>
      </c>
      <c r="C1165" s="221">
        <v>-121.88</v>
      </c>
      <c r="D1165" s="220">
        <v>3448470</v>
      </c>
      <c r="E1165" s="220">
        <v>4915320</v>
      </c>
    </row>
    <row r="1166" spans="1:5" x14ac:dyDescent="0.45">
      <c r="A1166" s="331">
        <v>95004</v>
      </c>
      <c r="B1166" s="221">
        <v>36.876399999999997</v>
      </c>
      <c r="C1166" s="221">
        <v>-121.636</v>
      </c>
      <c r="D1166" s="220">
        <v>3396050</v>
      </c>
      <c r="E1166" s="220">
        <v>4984090</v>
      </c>
    </row>
    <row r="1167" spans="1:5" x14ac:dyDescent="0.45">
      <c r="A1167" s="331">
        <v>95005</v>
      </c>
      <c r="B1167" s="221">
        <v>37.098199999999999</v>
      </c>
      <c r="C1167" s="221">
        <v>-122.09399999999999</v>
      </c>
      <c r="D1167" s="220">
        <v>3484070</v>
      </c>
      <c r="E1167" s="220">
        <v>4854620</v>
      </c>
    </row>
    <row r="1168" spans="1:5" x14ac:dyDescent="0.45">
      <c r="A1168" s="331">
        <v>95006</v>
      </c>
      <c r="B1168" s="221">
        <v>37.171399999999998</v>
      </c>
      <c r="C1168" s="221">
        <v>-122.15</v>
      </c>
      <c r="D1168" s="220">
        <v>3511660</v>
      </c>
      <c r="E1168" s="220">
        <v>4839590</v>
      </c>
    </row>
    <row r="1169" spans="1:5" x14ac:dyDescent="0.45">
      <c r="A1169" s="331">
        <v>95008</v>
      </c>
      <c r="B1169" s="221">
        <v>37.28</v>
      </c>
      <c r="C1169" s="221">
        <v>-121.955</v>
      </c>
      <c r="D1169" s="220">
        <v>3548060</v>
      </c>
      <c r="E1169" s="220">
        <v>4898750</v>
      </c>
    </row>
    <row r="1170" spans="1:5" x14ac:dyDescent="0.45">
      <c r="A1170" s="331">
        <v>95010</v>
      </c>
      <c r="B1170" s="221">
        <v>36.977200000000003</v>
      </c>
      <c r="C1170" s="221">
        <v>-121.955</v>
      </c>
      <c r="D1170" s="220">
        <v>3437730</v>
      </c>
      <c r="E1170" s="220">
        <v>4892650</v>
      </c>
    </row>
    <row r="1171" spans="1:5" x14ac:dyDescent="0.45">
      <c r="A1171" s="331">
        <v>95012</v>
      </c>
      <c r="B1171" s="221">
        <v>36.776899999999998</v>
      </c>
      <c r="C1171" s="221">
        <v>-121.751</v>
      </c>
      <c r="D1171" s="220">
        <v>3361580</v>
      </c>
      <c r="E1171" s="220">
        <v>4948530</v>
      </c>
    </row>
    <row r="1172" spans="1:5" x14ac:dyDescent="0.45">
      <c r="A1172" s="331">
        <v>95013</v>
      </c>
      <c r="B1172" s="221">
        <v>37.206800000000001</v>
      </c>
      <c r="C1172" s="221">
        <v>-121.753</v>
      </c>
      <c r="D1172" s="220">
        <v>3518250</v>
      </c>
      <c r="E1172" s="220">
        <v>4955990</v>
      </c>
    </row>
    <row r="1173" spans="1:5" x14ac:dyDescent="0.45">
      <c r="A1173" s="331">
        <v>95014</v>
      </c>
      <c r="B1173" s="221">
        <v>37.304099999999998</v>
      </c>
      <c r="C1173" s="221">
        <v>-122.095</v>
      </c>
      <c r="D1173" s="220">
        <v>3559130</v>
      </c>
      <c r="E1173" s="220">
        <v>4858320</v>
      </c>
    </row>
    <row r="1174" spans="1:5" x14ac:dyDescent="0.45">
      <c r="A1174" s="331">
        <v>95017</v>
      </c>
      <c r="B1174" s="221">
        <v>37.061</v>
      </c>
      <c r="C1174" s="221">
        <v>-122.212</v>
      </c>
      <c r="D1174" s="220">
        <v>3472490</v>
      </c>
      <c r="E1174" s="220">
        <v>4819180</v>
      </c>
    </row>
    <row r="1175" spans="1:5" x14ac:dyDescent="0.45">
      <c r="A1175" s="331">
        <v>95018</v>
      </c>
      <c r="B1175" s="221">
        <v>37.079599999999999</v>
      </c>
      <c r="C1175" s="221">
        <v>-122.057</v>
      </c>
      <c r="D1175" s="220">
        <v>3476700</v>
      </c>
      <c r="E1175" s="220">
        <v>4865030</v>
      </c>
    </row>
    <row r="1176" spans="1:5" x14ac:dyDescent="0.45">
      <c r="A1176" s="331">
        <v>95019</v>
      </c>
      <c r="B1176" s="221">
        <v>36.936399999999999</v>
      </c>
      <c r="C1176" s="221">
        <v>-121.777</v>
      </c>
      <c r="D1176" s="220">
        <v>3420070</v>
      </c>
      <c r="E1176" s="220">
        <v>4943840</v>
      </c>
    </row>
    <row r="1177" spans="1:5" x14ac:dyDescent="0.45">
      <c r="A1177" s="331">
        <v>95020</v>
      </c>
      <c r="B1177" s="221">
        <v>37.007899999999999</v>
      </c>
      <c r="C1177" s="221">
        <v>-121.57899999999999</v>
      </c>
      <c r="D1177" s="220">
        <v>3443100</v>
      </c>
      <c r="E1177" s="220">
        <v>5002990</v>
      </c>
    </row>
    <row r="1178" spans="1:5" x14ac:dyDescent="0.45">
      <c r="A1178" s="331">
        <v>95023</v>
      </c>
      <c r="B1178" s="221">
        <v>36.857700000000001</v>
      </c>
      <c r="C1178" s="221">
        <v>-121.25</v>
      </c>
      <c r="D1178" s="220">
        <v>3383560</v>
      </c>
      <c r="E1178" s="220">
        <v>5096640</v>
      </c>
    </row>
    <row r="1179" spans="1:5" x14ac:dyDescent="0.45">
      <c r="A1179" s="331">
        <v>95030</v>
      </c>
      <c r="B1179" s="221">
        <v>37.223199999999999</v>
      </c>
      <c r="C1179" s="221">
        <v>-121.988</v>
      </c>
      <c r="D1179" s="220">
        <v>3527910</v>
      </c>
      <c r="E1179" s="220">
        <v>4887890</v>
      </c>
    </row>
    <row r="1180" spans="1:5" x14ac:dyDescent="0.45">
      <c r="A1180" s="331">
        <v>95032</v>
      </c>
      <c r="B1180" s="221">
        <v>37.215800000000002</v>
      </c>
      <c r="C1180" s="221">
        <v>-121.928</v>
      </c>
      <c r="D1180" s="220">
        <v>3524250</v>
      </c>
      <c r="E1180" s="220">
        <v>4905300</v>
      </c>
    </row>
    <row r="1181" spans="1:5" x14ac:dyDescent="0.45">
      <c r="A1181" s="331">
        <v>95033</v>
      </c>
      <c r="B1181" s="221">
        <v>37.1492</v>
      </c>
      <c r="C1181" s="221">
        <v>-121.96</v>
      </c>
      <c r="D1181" s="220">
        <v>3500490</v>
      </c>
      <c r="E1181" s="220">
        <v>4894610</v>
      </c>
    </row>
    <row r="1182" spans="1:5" x14ac:dyDescent="0.45">
      <c r="A1182" s="331">
        <v>95035</v>
      </c>
      <c r="B1182" s="221">
        <v>37.438200000000002</v>
      </c>
      <c r="C1182" s="221">
        <v>-121.818</v>
      </c>
      <c r="D1182" s="220">
        <v>3603590</v>
      </c>
      <c r="E1182" s="220">
        <v>4941700</v>
      </c>
    </row>
    <row r="1183" spans="1:5" x14ac:dyDescent="0.45">
      <c r="A1183" s="331">
        <v>95037</v>
      </c>
      <c r="B1183" s="221">
        <v>37.158200000000001</v>
      </c>
      <c r="C1183" s="221">
        <v>-121.595</v>
      </c>
      <c r="D1183" s="220">
        <v>3498120</v>
      </c>
      <c r="E1183" s="220">
        <v>5001190</v>
      </c>
    </row>
    <row r="1184" spans="1:5" x14ac:dyDescent="0.45">
      <c r="A1184" s="331">
        <v>95039</v>
      </c>
      <c r="B1184" s="221">
        <v>36.829599999999999</v>
      </c>
      <c r="C1184" s="221">
        <v>-121.776</v>
      </c>
      <c r="D1184" s="220">
        <v>3381160</v>
      </c>
      <c r="E1184" s="220">
        <v>4942240</v>
      </c>
    </row>
    <row r="1185" spans="1:5" x14ac:dyDescent="0.45">
      <c r="A1185" s="331">
        <v>95043</v>
      </c>
      <c r="B1185" s="221">
        <v>36.483899999999998</v>
      </c>
      <c r="C1185" s="221">
        <v>-120.952</v>
      </c>
      <c r="D1185" s="220">
        <v>3243380</v>
      </c>
      <c r="E1185" s="220">
        <v>5177820</v>
      </c>
    </row>
    <row r="1186" spans="1:5" x14ac:dyDescent="0.45">
      <c r="A1186" s="331">
        <v>95045</v>
      </c>
      <c r="B1186" s="221">
        <v>36.8508</v>
      </c>
      <c r="C1186" s="221">
        <v>-121.52</v>
      </c>
      <c r="D1186" s="220">
        <v>3384970</v>
      </c>
      <c r="E1186" s="220">
        <v>5017580</v>
      </c>
    </row>
    <row r="1187" spans="1:5" x14ac:dyDescent="0.45">
      <c r="A1187" s="331">
        <v>95046</v>
      </c>
      <c r="B1187" s="221">
        <v>37.087299999999999</v>
      </c>
      <c r="C1187" s="221">
        <v>-121.601</v>
      </c>
      <c r="D1187" s="220">
        <v>3472360</v>
      </c>
      <c r="E1187" s="220">
        <v>4998130</v>
      </c>
    </row>
    <row r="1188" spans="1:5" x14ac:dyDescent="0.45">
      <c r="A1188" s="331">
        <v>95050</v>
      </c>
      <c r="B1188" s="221">
        <v>37.350499999999997</v>
      </c>
      <c r="C1188" s="221">
        <v>-121.952</v>
      </c>
      <c r="D1188" s="220">
        <v>3573720</v>
      </c>
      <c r="E1188" s="220">
        <v>4900890</v>
      </c>
    </row>
    <row r="1189" spans="1:5" x14ac:dyDescent="0.45">
      <c r="A1189" s="331">
        <v>95051</v>
      </c>
      <c r="B1189" s="221">
        <v>37.348700000000001</v>
      </c>
      <c r="C1189" s="221">
        <v>-121.98399999999999</v>
      </c>
      <c r="D1189" s="220">
        <v>3573570</v>
      </c>
      <c r="E1189" s="220">
        <v>4891510</v>
      </c>
    </row>
    <row r="1190" spans="1:5" x14ac:dyDescent="0.45">
      <c r="A1190" s="331">
        <v>95053</v>
      </c>
      <c r="B1190" s="221">
        <v>37.349400000000003</v>
      </c>
      <c r="C1190" s="221">
        <v>-121.938</v>
      </c>
      <c r="D1190" s="220">
        <v>3573100</v>
      </c>
      <c r="E1190" s="220">
        <v>4905080</v>
      </c>
    </row>
    <row r="1191" spans="1:5" x14ac:dyDescent="0.45">
      <c r="A1191" s="331">
        <v>95054</v>
      </c>
      <c r="B1191" s="221">
        <v>37.393300000000004</v>
      </c>
      <c r="C1191" s="221">
        <v>-121.965</v>
      </c>
      <c r="D1191" s="220">
        <v>3589510</v>
      </c>
      <c r="E1191" s="220">
        <v>4898130</v>
      </c>
    </row>
    <row r="1192" spans="1:5" x14ac:dyDescent="0.45">
      <c r="A1192" s="331">
        <v>95060</v>
      </c>
      <c r="B1192" s="221">
        <v>37.059399999999997</v>
      </c>
      <c r="C1192" s="221">
        <v>-122.158</v>
      </c>
      <c r="D1192" s="220">
        <v>3470980</v>
      </c>
      <c r="E1192" s="220">
        <v>4835150</v>
      </c>
    </row>
    <row r="1193" spans="1:5" x14ac:dyDescent="0.45">
      <c r="A1193" s="331">
        <v>95062</v>
      </c>
      <c r="B1193" s="221">
        <v>36.972999999999999</v>
      </c>
      <c r="C1193" s="221">
        <v>-121.99</v>
      </c>
      <c r="D1193" s="220">
        <v>3436760</v>
      </c>
      <c r="E1193" s="220">
        <v>4882420</v>
      </c>
    </row>
    <row r="1194" spans="1:5" x14ac:dyDescent="0.45">
      <c r="A1194" s="331">
        <v>95064</v>
      </c>
      <c r="B1194" s="221">
        <v>36.999600000000001</v>
      </c>
      <c r="C1194" s="221">
        <v>-122.062</v>
      </c>
      <c r="D1194" s="220">
        <v>3447650</v>
      </c>
      <c r="E1194" s="220">
        <v>4861880</v>
      </c>
    </row>
    <row r="1195" spans="1:5" x14ac:dyDescent="0.45">
      <c r="A1195" s="331">
        <v>95065</v>
      </c>
      <c r="B1195" s="221">
        <v>37.032600000000002</v>
      </c>
      <c r="C1195" s="221">
        <v>-121.98399999999999</v>
      </c>
      <c r="D1195" s="220">
        <v>3458380</v>
      </c>
      <c r="E1195" s="220">
        <v>4885380</v>
      </c>
    </row>
    <row r="1196" spans="1:5" x14ac:dyDescent="0.45">
      <c r="A1196" s="331">
        <v>95066</v>
      </c>
      <c r="B1196" s="221">
        <v>37.074199999999998</v>
      </c>
      <c r="C1196" s="221">
        <v>-122.011</v>
      </c>
      <c r="D1196" s="220">
        <v>3473990</v>
      </c>
      <c r="E1196" s="220">
        <v>4878190</v>
      </c>
    </row>
    <row r="1197" spans="1:5" x14ac:dyDescent="0.45">
      <c r="A1197" s="331">
        <v>95070</v>
      </c>
      <c r="B1197" s="221">
        <v>37.255600000000001</v>
      </c>
      <c r="C1197" s="221">
        <v>-122.04900000000001</v>
      </c>
      <c r="D1197" s="220">
        <v>3540700</v>
      </c>
      <c r="E1197" s="220">
        <v>4870940</v>
      </c>
    </row>
    <row r="1198" spans="1:5" x14ac:dyDescent="0.45">
      <c r="A1198" s="331">
        <v>95073</v>
      </c>
      <c r="B1198" s="221">
        <v>37.031300000000002</v>
      </c>
      <c r="C1198" s="221">
        <v>-121.947</v>
      </c>
      <c r="D1198" s="220">
        <v>3457340</v>
      </c>
      <c r="E1198" s="220">
        <v>4895920</v>
      </c>
    </row>
    <row r="1199" spans="1:5" x14ac:dyDescent="0.45">
      <c r="A1199" s="331">
        <v>95076</v>
      </c>
      <c r="B1199" s="221">
        <v>36.940600000000003</v>
      </c>
      <c r="C1199" s="221">
        <v>-121.75</v>
      </c>
      <c r="D1199" s="220">
        <v>3421180</v>
      </c>
      <c r="E1199" s="220">
        <v>4951800</v>
      </c>
    </row>
    <row r="1200" spans="1:5" x14ac:dyDescent="0.45">
      <c r="A1200" s="331">
        <v>95110</v>
      </c>
      <c r="B1200" s="221">
        <v>37.346400000000003</v>
      </c>
      <c r="C1200" s="221">
        <v>-121.90900000000001</v>
      </c>
      <c r="D1200" s="220">
        <v>3571540</v>
      </c>
      <c r="E1200" s="220">
        <v>4913240</v>
      </c>
    </row>
    <row r="1201" spans="1:5" x14ac:dyDescent="0.45">
      <c r="A1201" s="331">
        <v>95111</v>
      </c>
      <c r="B1201" s="221">
        <v>37.284700000000001</v>
      </c>
      <c r="C1201" s="221">
        <v>-121.828</v>
      </c>
      <c r="D1201" s="220">
        <v>3547770</v>
      </c>
      <c r="E1201" s="220">
        <v>4935760</v>
      </c>
    </row>
    <row r="1202" spans="1:5" x14ac:dyDescent="0.45">
      <c r="A1202" s="331">
        <v>95112</v>
      </c>
      <c r="B1202" s="221">
        <v>37.344000000000001</v>
      </c>
      <c r="C1202" s="221">
        <v>-121.883</v>
      </c>
      <c r="D1202" s="220">
        <v>3570240</v>
      </c>
      <c r="E1202" s="220">
        <v>4921010</v>
      </c>
    </row>
    <row r="1203" spans="1:5" x14ac:dyDescent="0.45">
      <c r="A1203" s="331">
        <v>95113</v>
      </c>
      <c r="B1203" s="221">
        <v>37.333300000000001</v>
      </c>
      <c r="C1203" s="221">
        <v>-121.892</v>
      </c>
      <c r="D1203" s="220">
        <v>3566500</v>
      </c>
      <c r="E1203" s="220">
        <v>4918070</v>
      </c>
    </row>
    <row r="1204" spans="1:5" x14ac:dyDescent="0.45">
      <c r="A1204" s="331">
        <v>95116</v>
      </c>
      <c r="B1204" s="221">
        <v>37.3506</v>
      </c>
      <c r="C1204" s="221">
        <v>-121.852</v>
      </c>
      <c r="D1204" s="220">
        <v>3572200</v>
      </c>
      <c r="E1204" s="220">
        <v>4929920</v>
      </c>
    </row>
    <row r="1205" spans="1:5" x14ac:dyDescent="0.45">
      <c r="A1205" s="331">
        <v>95117</v>
      </c>
      <c r="B1205" s="221">
        <v>37.310099999999998</v>
      </c>
      <c r="C1205" s="221">
        <v>-121.96299999999999</v>
      </c>
      <c r="D1205" s="220">
        <v>3559170</v>
      </c>
      <c r="E1205" s="220">
        <v>4897040</v>
      </c>
    </row>
    <row r="1206" spans="1:5" x14ac:dyDescent="0.45">
      <c r="A1206" s="331">
        <v>95118</v>
      </c>
      <c r="B1206" s="221">
        <v>37.255299999999998</v>
      </c>
      <c r="C1206" s="221">
        <v>-121.89100000000001</v>
      </c>
      <c r="D1206" s="220">
        <v>3538050</v>
      </c>
      <c r="E1206" s="220">
        <v>4916930</v>
      </c>
    </row>
    <row r="1207" spans="1:5" x14ac:dyDescent="0.45">
      <c r="A1207" s="331">
        <v>95119</v>
      </c>
      <c r="B1207" s="221">
        <v>37.2316</v>
      </c>
      <c r="C1207" s="221">
        <v>-121.789</v>
      </c>
      <c r="D1207" s="220">
        <v>3527840</v>
      </c>
      <c r="E1207" s="220">
        <v>4946100</v>
      </c>
    </row>
    <row r="1208" spans="1:5" x14ac:dyDescent="0.45">
      <c r="A1208" s="331">
        <v>95120</v>
      </c>
      <c r="B1208" s="221">
        <v>37.198900000000002</v>
      </c>
      <c r="C1208" s="221">
        <v>-121.836</v>
      </c>
      <c r="D1208" s="220">
        <v>3516650</v>
      </c>
      <c r="E1208" s="220">
        <v>4931690</v>
      </c>
    </row>
    <row r="1209" spans="1:5" x14ac:dyDescent="0.45">
      <c r="A1209" s="331">
        <v>95121</v>
      </c>
      <c r="B1209" s="221">
        <v>37.304400000000001</v>
      </c>
      <c r="C1209" s="221">
        <v>-121.809</v>
      </c>
      <c r="D1209" s="220">
        <v>3554670</v>
      </c>
      <c r="E1209" s="220">
        <v>4941650</v>
      </c>
    </row>
    <row r="1210" spans="1:5" x14ac:dyDescent="0.45">
      <c r="A1210" s="331">
        <v>95122</v>
      </c>
      <c r="B1210" s="221">
        <v>37.329099999999997</v>
      </c>
      <c r="C1210" s="221">
        <v>-121.83499999999999</v>
      </c>
      <c r="D1210" s="220">
        <v>3564060</v>
      </c>
      <c r="E1210" s="220">
        <v>4934710</v>
      </c>
    </row>
    <row r="1211" spans="1:5" x14ac:dyDescent="0.45">
      <c r="A1211" s="331">
        <v>95123</v>
      </c>
      <c r="B1211" s="221">
        <v>37.2438</v>
      </c>
      <c r="C1211" s="221">
        <v>-121.83</v>
      </c>
      <c r="D1211" s="220">
        <v>3532910</v>
      </c>
      <c r="E1211" s="220">
        <v>4934360</v>
      </c>
    </row>
    <row r="1212" spans="1:5" x14ac:dyDescent="0.45">
      <c r="A1212" s="331">
        <v>95124</v>
      </c>
      <c r="B1212" s="221">
        <v>37.256900000000002</v>
      </c>
      <c r="C1212" s="221">
        <v>-121.923</v>
      </c>
      <c r="D1212" s="220">
        <v>3539150</v>
      </c>
      <c r="E1212" s="220">
        <v>4907530</v>
      </c>
    </row>
    <row r="1213" spans="1:5" x14ac:dyDescent="0.45">
      <c r="A1213" s="331">
        <v>95125</v>
      </c>
      <c r="B1213" s="221">
        <v>37.295400000000001</v>
      </c>
      <c r="C1213" s="221">
        <v>-121.893</v>
      </c>
      <c r="D1213" s="220">
        <v>3552690</v>
      </c>
      <c r="E1213" s="220">
        <v>4916910</v>
      </c>
    </row>
    <row r="1214" spans="1:5" x14ac:dyDescent="0.45">
      <c r="A1214" s="331">
        <v>95126</v>
      </c>
      <c r="B1214" s="221">
        <v>37.327100000000002</v>
      </c>
      <c r="C1214" s="221">
        <v>-121.917</v>
      </c>
      <c r="D1214" s="220">
        <v>3564640</v>
      </c>
      <c r="E1214" s="220">
        <v>4910700</v>
      </c>
    </row>
    <row r="1215" spans="1:5" x14ac:dyDescent="0.45">
      <c r="A1215" s="331">
        <v>95127</v>
      </c>
      <c r="B1215" s="221">
        <v>37.375300000000003</v>
      </c>
      <c r="C1215" s="221">
        <v>-121.794</v>
      </c>
      <c r="D1215" s="220">
        <v>3580290</v>
      </c>
      <c r="E1215" s="220">
        <v>4947260</v>
      </c>
    </row>
    <row r="1216" spans="1:5" x14ac:dyDescent="0.45">
      <c r="A1216" s="331">
        <v>95128</v>
      </c>
      <c r="B1216" s="221">
        <v>37.315800000000003</v>
      </c>
      <c r="C1216" s="221">
        <v>-121.93600000000001</v>
      </c>
      <c r="D1216" s="220">
        <v>3560810</v>
      </c>
      <c r="E1216" s="220">
        <v>4904930</v>
      </c>
    </row>
    <row r="1217" spans="1:5" x14ac:dyDescent="0.45">
      <c r="A1217" s="331">
        <v>95129</v>
      </c>
      <c r="B1217" s="221">
        <v>37.305900000000001</v>
      </c>
      <c r="C1217" s="221">
        <v>-122.002</v>
      </c>
      <c r="D1217" s="220">
        <v>3558260</v>
      </c>
      <c r="E1217" s="220">
        <v>4885630</v>
      </c>
    </row>
    <row r="1218" spans="1:5" x14ac:dyDescent="0.45">
      <c r="A1218" s="331">
        <v>95130</v>
      </c>
      <c r="B1218" s="221">
        <v>37.287300000000002</v>
      </c>
      <c r="C1218" s="221">
        <v>-121.982</v>
      </c>
      <c r="D1218" s="220">
        <v>3551180</v>
      </c>
      <c r="E1218" s="220">
        <v>4890960</v>
      </c>
    </row>
    <row r="1219" spans="1:5" x14ac:dyDescent="0.45">
      <c r="A1219" s="331">
        <v>95131</v>
      </c>
      <c r="B1219" s="221">
        <v>37.386899999999997</v>
      </c>
      <c r="C1219" s="221">
        <v>-121.898</v>
      </c>
      <c r="D1219" s="220">
        <v>3586140</v>
      </c>
      <c r="E1219" s="220">
        <v>4917470</v>
      </c>
    </row>
    <row r="1220" spans="1:5" x14ac:dyDescent="0.45">
      <c r="A1220" s="331">
        <v>95132</v>
      </c>
      <c r="B1220" s="221">
        <v>37.415100000000002</v>
      </c>
      <c r="C1220" s="221">
        <v>-121.82299999999999</v>
      </c>
      <c r="D1220" s="220">
        <v>3595220</v>
      </c>
      <c r="E1220" s="220">
        <v>4939750</v>
      </c>
    </row>
    <row r="1221" spans="1:5" x14ac:dyDescent="0.45">
      <c r="A1221" s="331">
        <v>95133</v>
      </c>
      <c r="B1221" s="221">
        <v>37.371699999999997</v>
      </c>
      <c r="C1221" s="221">
        <v>-121.86</v>
      </c>
      <c r="D1221" s="220">
        <v>3580000</v>
      </c>
      <c r="E1221" s="220">
        <v>4928070</v>
      </c>
    </row>
    <row r="1222" spans="1:5" x14ac:dyDescent="0.45">
      <c r="A1222" s="331">
        <v>95134</v>
      </c>
      <c r="B1222" s="221">
        <v>37.429400000000001</v>
      </c>
      <c r="C1222" s="221">
        <v>-121.946</v>
      </c>
      <c r="D1222" s="220">
        <v>3602360</v>
      </c>
      <c r="E1222" s="220">
        <v>4904370</v>
      </c>
    </row>
    <row r="1223" spans="1:5" x14ac:dyDescent="0.45">
      <c r="A1223" s="331">
        <v>95135</v>
      </c>
      <c r="B1223" s="221">
        <v>37.283000000000001</v>
      </c>
      <c r="C1223" s="221">
        <v>-121.71</v>
      </c>
      <c r="D1223" s="220">
        <v>3545340</v>
      </c>
      <c r="E1223" s="220">
        <v>4970060</v>
      </c>
    </row>
    <row r="1224" spans="1:5" x14ac:dyDescent="0.45">
      <c r="A1224" s="331">
        <v>95136</v>
      </c>
      <c r="B1224" s="221">
        <v>37.270200000000003</v>
      </c>
      <c r="C1224" s="221">
        <v>-121.851</v>
      </c>
      <c r="D1224" s="220">
        <v>3542870</v>
      </c>
      <c r="E1224" s="220">
        <v>4928620</v>
      </c>
    </row>
    <row r="1225" spans="1:5" x14ac:dyDescent="0.45">
      <c r="A1225" s="331">
        <v>95138</v>
      </c>
      <c r="B1225" s="221">
        <v>37.244900000000001</v>
      </c>
      <c r="C1225" s="221">
        <v>-121.736</v>
      </c>
      <c r="D1225" s="220">
        <v>3531870</v>
      </c>
      <c r="E1225" s="220">
        <v>4961830</v>
      </c>
    </row>
    <row r="1226" spans="1:5" x14ac:dyDescent="0.45">
      <c r="A1226" s="331">
        <v>95139</v>
      </c>
      <c r="B1226" s="221">
        <v>37.223999999999997</v>
      </c>
      <c r="C1226" s="221">
        <v>-121.76600000000001</v>
      </c>
      <c r="D1226" s="220">
        <v>3524700</v>
      </c>
      <c r="E1226" s="220">
        <v>4952620</v>
      </c>
    </row>
    <row r="1227" spans="1:5" x14ac:dyDescent="0.45">
      <c r="A1227" s="331">
        <v>95140</v>
      </c>
      <c r="B1227" s="221">
        <v>37.388300000000001</v>
      </c>
      <c r="C1227" s="221">
        <v>-121.66800000000001</v>
      </c>
      <c r="D1227" s="220">
        <v>3583080</v>
      </c>
      <c r="E1227" s="220">
        <v>4984430</v>
      </c>
    </row>
    <row r="1228" spans="1:5" x14ac:dyDescent="0.45">
      <c r="A1228" s="331">
        <v>95141</v>
      </c>
      <c r="B1228" s="221">
        <v>37.1755</v>
      </c>
      <c r="C1228" s="221">
        <v>-121.748</v>
      </c>
      <c r="D1228" s="220">
        <v>3506750</v>
      </c>
      <c r="E1228" s="220">
        <v>4956840</v>
      </c>
    </row>
    <row r="1229" spans="1:5" x14ac:dyDescent="0.45">
      <c r="A1229" s="331">
        <v>95148</v>
      </c>
      <c r="B1229" s="221">
        <v>37.335000000000001</v>
      </c>
      <c r="C1229" s="221">
        <v>-121.776</v>
      </c>
      <c r="D1229" s="220">
        <v>3565320</v>
      </c>
      <c r="E1229" s="220">
        <v>4951800</v>
      </c>
    </row>
    <row r="1230" spans="1:5" x14ac:dyDescent="0.45">
      <c r="A1230" s="331">
        <v>95192</v>
      </c>
      <c r="B1230" s="221">
        <v>37.3352</v>
      </c>
      <c r="C1230" s="221">
        <v>-121.881</v>
      </c>
      <c r="D1230" s="220">
        <v>3567010</v>
      </c>
      <c r="E1230" s="220">
        <v>4921240</v>
      </c>
    </row>
    <row r="1231" spans="1:5" x14ac:dyDescent="0.45">
      <c r="A1231" s="331">
        <v>95202</v>
      </c>
      <c r="B1231" s="221">
        <v>37.959800000000001</v>
      </c>
      <c r="C1231" s="221">
        <v>-121.288</v>
      </c>
      <c r="D1231" s="220">
        <v>3786010</v>
      </c>
      <c r="E1231" s="220">
        <v>5105030</v>
      </c>
    </row>
    <row r="1232" spans="1:5" x14ac:dyDescent="0.45">
      <c r="A1232" s="331">
        <v>95203</v>
      </c>
      <c r="B1232" s="221">
        <v>37.952100000000002</v>
      </c>
      <c r="C1232" s="221">
        <v>-121.331</v>
      </c>
      <c r="D1232" s="220">
        <v>3783800</v>
      </c>
      <c r="E1232" s="220">
        <v>5092420</v>
      </c>
    </row>
    <row r="1233" spans="1:5" x14ac:dyDescent="0.45">
      <c r="A1233" s="331">
        <v>95204</v>
      </c>
      <c r="B1233" s="221">
        <v>37.973300000000002</v>
      </c>
      <c r="C1233" s="221">
        <v>-121.321</v>
      </c>
      <c r="D1233" s="220">
        <v>3791370</v>
      </c>
      <c r="E1233" s="220">
        <v>5095720</v>
      </c>
    </row>
    <row r="1234" spans="1:5" x14ac:dyDescent="0.45">
      <c r="A1234" s="331">
        <v>95205</v>
      </c>
      <c r="B1234" s="221">
        <v>37.965400000000002</v>
      </c>
      <c r="C1234" s="221">
        <v>-121.261</v>
      </c>
      <c r="D1234" s="220">
        <v>3787670</v>
      </c>
      <c r="E1234" s="220">
        <v>5112930</v>
      </c>
    </row>
    <row r="1235" spans="1:5" x14ac:dyDescent="0.45">
      <c r="A1235" s="331">
        <v>95206</v>
      </c>
      <c r="B1235" s="221">
        <v>37.913800000000002</v>
      </c>
      <c r="C1235" s="221">
        <v>-121.426</v>
      </c>
      <c r="D1235" s="220">
        <v>3771170</v>
      </c>
      <c r="E1235" s="220">
        <v>5064150</v>
      </c>
    </row>
    <row r="1236" spans="1:5" x14ac:dyDescent="0.45">
      <c r="A1236" s="331">
        <v>95207</v>
      </c>
      <c r="B1236" s="221">
        <v>38.002299999999998</v>
      </c>
      <c r="C1236" s="221">
        <v>-121.325</v>
      </c>
      <c r="D1236" s="220">
        <v>3802040</v>
      </c>
      <c r="E1236" s="220">
        <v>5094990</v>
      </c>
    </row>
    <row r="1237" spans="1:5" x14ac:dyDescent="0.45">
      <c r="A1237" s="331">
        <v>95209</v>
      </c>
      <c r="B1237" s="221">
        <v>38.046900000000001</v>
      </c>
      <c r="C1237" s="221">
        <v>-121.35</v>
      </c>
      <c r="D1237" s="220">
        <v>3818650</v>
      </c>
      <c r="E1237" s="220">
        <v>5088530</v>
      </c>
    </row>
    <row r="1238" spans="1:5" x14ac:dyDescent="0.45">
      <c r="A1238" s="331">
        <v>95210</v>
      </c>
      <c r="B1238" s="221">
        <v>38.030500000000004</v>
      </c>
      <c r="C1238" s="221">
        <v>-121.29900000000001</v>
      </c>
      <c r="D1238" s="220">
        <v>3811950</v>
      </c>
      <c r="E1238" s="220">
        <v>5102890</v>
      </c>
    </row>
    <row r="1239" spans="1:5" x14ac:dyDescent="0.45">
      <c r="A1239" s="331">
        <v>95211</v>
      </c>
      <c r="B1239" s="221">
        <v>37.9801</v>
      </c>
      <c r="C1239" s="221">
        <v>-121.31399999999999</v>
      </c>
      <c r="D1239" s="220">
        <v>3793770</v>
      </c>
      <c r="E1239" s="220">
        <v>5097870</v>
      </c>
    </row>
    <row r="1240" spans="1:5" x14ac:dyDescent="0.45">
      <c r="A1240" s="331">
        <v>95212</v>
      </c>
      <c r="B1240" s="221">
        <v>38.047499999999999</v>
      </c>
      <c r="C1240" s="221">
        <v>-121.22799999999999</v>
      </c>
      <c r="D1240" s="220">
        <v>3817190</v>
      </c>
      <c r="E1240" s="220">
        <v>5123670</v>
      </c>
    </row>
    <row r="1241" spans="1:5" x14ac:dyDescent="0.45">
      <c r="A1241" s="331">
        <v>95215</v>
      </c>
      <c r="B1241" s="221">
        <v>37.943899999999999</v>
      </c>
      <c r="C1241" s="221">
        <v>-121.149</v>
      </c>
      <c r="D1241" s="220">
        <v>3778270</v>
      </c>
      <c r="E1241" s="220">
        <v>5144900</v>
      </c>
    </row>
    <row r="1242" spans="1:5" x14ac:dyDescent="0.45">
      <c r="A1242" s="331">
        <v>95219</v>
      </c>
      <c r="B1242" s="221">
        <v>38.020899999999997</v>
      </c>
      <c r="C1242" s="221">
        <v>-121.477</v>
      </c>
      <c r="D1242" s="220">
        <v>3811000</v>
      </c>
      <c r="E1242" s="220">
        <v>5051490</v>
      </c>
    </row>
    <row r="1243" spans="1:5" x14ac:dyDescent="0.45">
      <c r="A1243" s="331">
        <v>95220</v>
      </c>
      <c r="B1243" s="221">
        <v>38.200600000000001</v>
      </c>
      <c r="C1243" s="221">
        <v>-121.191</v>
      </c>
      <c r="D1243" s="220">
        <v>3872560</v>
      </c>
      <c r="E1243" s="220">
        <v>5137170</v>
      </c>
    </row>
    <row r="1244" spans="1:5" x14ac:dyDescent="0.45">
      <c r="A1244" s="331">
        <v>95222</v>
      </c>
      <c r="B1244" s="221">
        <v>38.055199999999999</v>
      </c>
      <c r="C1244" s="221">
        <v>-120.57899999999999</v>
      </c>
      <c r="D1244" s="220">
        <v>3811600</v>
      </c>
      <c r="E1244" s="220">
        <v>5311390</v>
      </c>
    </row>
    <row r="1245" spans="1:5" x14ac:dyDescent="0.45">
      <c r="A1245" s="331">
        <v>95223</v>
      </c>
      <c r="B1245" s="221">
        <v>38.3919</v>
      </c>
      <c r="C1245" s="221">
        <v>-120.17400000000001</v>
      </c>
      <c r="D1245" s="220">
        <v>3929960</v>
      </c>
      <c r="E1245" s="220">
        <v>5432710</v>
      </c>
    </row>
    <row r="1246" spans="1:5" x14ac:dyDescent="0.45">
      <c r="A1246" s="331">
        <v>95228</v>
      </c>
      <c r="B1246" s="221">
        <v>37.942799999999998</v>
      </c>
      <c r="C1246" s="221">
        <v>-120.68</v>
      </c>
      <c r="D1246" s="220">
        <v>3771820</v>
      </c>
      <c r="E1246" s="220">
        <v>5280330</v>
      </c>
    </row>
    <row r="1247" spans="1:5" x14ac:dyDescent="0.45">
      <c r="A1247" s="331">
        <v>95230</v>
      </c>
      <c r="B1247" s="221">
        <v>37.963900000000002</v>
      </c>
      <c r="C1247" s="221">
        <v>-120.842</v>
      </c>
      <c r="D1247" s="220">
        <v>3781530</v>
      </c>
      <c r="E1247" s="220">
        <v>5233980</v>
      </c>
    </row>
    <row r="1248" spans="1:5" x14ac:dyDescent="0.45">
      <c r="A1248" s="331">
        <v>95231</v>
      </c>
      <c r="B1248" s="221">
        <v>37.877299999999998</v>
      </c>
      <c r="C1248" s="221">
        <v>-121.29600000000001</v>
      </c>
      <c r="D1248" s="220">
        <v>3755980</v>
      </c>
      <c r="E1248" s="220">
        <v>5101290</v>
      </c>
    </row>
    <row r="1249" spans="1:5" x14ac:dyDescent="0.45">
      <c r="A1249" s="331">
        <v>95232</v>
      </c>
      <c r="B1249" s="221">
        <v>38.357700000000001</v>
      </c>
      <c r="C1249" s="221">
        <v>-120.586</v>
      </c>
      <c r="D1249" s="220">
        <v>3922180</v>
      </c>
      <c r="E1249" s="220">
        <v>5313710</v>
      </c>
    </row>
    <row r="1250" spans="1:5" x14ac:dyDescent="0.45">
      <c r="A1250" s="331">
        <v>95236</v>
      </c>
      <c r="B1250" s="221">
        <v>38.0548</v>
      </c>
      <c r="C1250" s="221">
        <v>-121.03100000000001</v>
      </c>
      <c r="D1250" s="220">
        <v>3817150</v>
      </c>
      <c r="E1250" s="220">
        <v>5180740</v>
      </c>
    </row>
    <row r="1251" spans="1:5" x14ac:dyDescent="0.45">
      <c r="A1251" s="331">
        <v>95237</v>
      </c>
      <c r="B1251" s="221">
        <v>38.1646</v>
      </c>
      <c r="C1251" s="221">
        <v>-121.133</v>
      </c>
      <c r="D1251" s="220">
        <v>3858610</v>
      </c>
      <c r="E1251" s="220">
        <v>5153110</v>
      </c>
    </row>
    <row r="1252" spans="1:5" x14ac:dyDescent="0.45">
      <c r="A1252" s="331">
        <v>95240</v>
      </c>
      <c r="B1252" s="221">
        <v>38.117600000000003</v>
      </c>
      <c r="C1252" s="221">
        <v>-121.16800000000001</v>
      </c>
      <c r="D1252" s="220">
        <v>3841950</v>
      </c>
      <c r="E1252" s="220">
        <v>5142410</v>
      </c>
    </row>
    <row r="1253" spans="1:5" x14ac:dyDescent="0.45">
      <c r="A1253" s="331">
        <v>95242</v>
      </c>
      <c r="B1253" s="221">
        <v>38.140300000000003</v>
      </c>
      <c r="C1253" s="221">
        <v>-121.423</v>
      </c>
      <c r="D1253" s="220">
        <v>3853770</v>
      </c>
      <c r="E1253" s="220">
        <v>5069250</v>
      </c>
    </row>
    <row r="1254" spans="1:5" x14ac:dyDescent="0.45">
      <c r="A1254" s="331">
        <v>95245</v>
      </c>
      <c r="B1254" s="221">
        <v>38.318300000000001</v>
      </c>
      <c r="C1254" s="221">
        <v>-120.52500000000001</v>
      </c>
      <c r="D1254" s="220">
        <v>3907070</v>
      </c>
      <c r="E1254" s="220">
        <v>5330760</v>
      </c>
    </row>
    <row r="1255" spans="1:5" x14ac:dyDescent="0.45">
      <c r="A1255" s="331">
        <v>95246</v>
      </c>
      <c r="B1255" s="221">
        <v>38.228099999999998</v>
      </c>
      <c r="C1255" s="221">
        <v>-120.505</v>
      </c>
      <c r="D1255" s="220">
        <v>3873890</v>
      </c>
      <c r="E1255" s="220">
        <v>5335200</v>
      </c>
    </row>
    <row r="1256" spans="1:5" x14ac:dyDescent="0.45">
      <c r="A1256" s="331">
        <v>95247</v>
      </c>
      <c r="B1256" s="221">
        <v>38.116500000000002</v>
      </c>
      <c r="C1256" s="221">
        <v>-120.449</v>
      </c>
      <c r="D1256" s="220">
        <v>3832460</v>
      </c>
      <c r="E1256" s="220">
        <v>5349790</v>
      </c>
    </row>
    <row r="1257" spans="1:5" x14ac:dyDescent="0.45">
      <c r="A1257" s="331">
        <v>95249</v>
      </c>
      <c r="B1257" s="221">
        <v>38.185299999999998</v>
      </c>
      <c r="C1257" s="221">
        <v>-120.626</v>
      </c>
      <c r="D1257" s="220">
        <v>3859700</v>
      </c>
      <c r="E1257" s="220">
        <v>5299730</v>
      </c>
    </row>
    <row r="1258" spans="1:5" x14ac:dyDescent="0.45">
      <c r="A1258" s="331">
        <v>95251</v>
      </c>
      <c r="B1258" s="221">
        <v>38.103099999999998</v>
      </c>
      <c r="C1258" s="221">
        <v>-120.46899999999999</v>
      </c>
      <c r="D1258" s="220">
        <v>3827810</v>
      </c>
      <c r="E1258" s="220">
        <v>5343710</v>
      </c>
    </row>
    <row r="1259" spans="1:5" x14ac:dyDescent="0.45">
      <c r="A1259" s="331">
        <v>95252</v>
      </c>
      <c r="B1259" s="221">
        <v>38.1599</v>
      </c>
      <c r="C1259" s="221">
        <v>-120.828</v>
      </c>
      <c r="D1259" s="220">
        <v>3852920</v>
      </c>
      <c r="E1259" s="220">
        <v>5241190</v>
      </c>
    </row>
    <row r="1260" spans="1:5" x14ac:dyDescent="0.45">
      <c r="A1260" s="331">
        <v>95255</v>
      </c>
      <c r="B1260" s="221">
        <v>38.432299999999998</v>
      </c>
      <c r="C1260" s="221">
        <v>-120.357</v>
      </c>
      <c r="D1260" s="220">
        <v>3946780</v>
      </c>
      <c r="E1260" s="220">
        <v>5380860</v>
      </c>
    </row>
    <row r="1261" spans="1:5" x14ac:dyDescent="0.45">
      <c r="A1261" s="331">
        <v>95257</v>
      </c>
      <c r="B1261" s="221">
        <v>38.3825</v>
      </c>
      <c r="C1261" s="221">
        <v>-120.437</v>
      </c>
      <c r="D1261" s="220">
        <v>3929490</v>
      </c>
      <c r="E1261" s="220">
        <v>5357050</v>
      </c>
    </row>
    <row r="1262" spans="1:5" x14ac:dyDescent="0.45">
      <c r="A1262" s="331">
        <v>95258</v>
      </c>
      <c r="B1262" s="221">
        <v>38.165100000000002</v>
      </c>
      <c r="C1262" s="221">
        <v>-121.312</v>
      </c>
      <c r="D1262" s="220">
        <v>3861280</v>
      </c>
      <c r="E1262" s="220">
        <v>5101610</v>
      </c>
    </row>
    <row r="1263" spans="1:5" x14ac:dyDescent="0.45">
      <c r="A1263" s="331">
        <v>95301</v>
      </c>
      <c r="B1263" s="221">
        <v>37.310600000000001</v>
      </c>
      <c r="C1263" s="221">
        <v>-120.645</v>
      </c>
      <c r="D1263" s="220">
        <v>3540730</v>
      </c>
      <c r="E1263" s="220">
        <v>5280870</v>
      </c>
    </row>
    <row r="1264" spans="1:5" x14ac:dyDescent="0.45">
      <c r="A1264" s="331">
        <v>95303</v>
      </c>
      <c r="B1264" s="221">
        <v>37.475200000000001</v>
      </c>
      <c r="C1264" s="221">
        <v>-120.666</v>
      </c>
      <c r="D1264" s="220">
        <v>3601020</v>
      </c>
      <c r="E1264" s="220">
        <v>5277230</v>
      </c>
    </row>
    <row r="1265" spans="1:5" x14ac:dyDescent="0.45">
      <c r="A1265" s="331">
        <v>95304</v>
      </c>
      <c r="B1265" s="221">
        <v>37.718499999999999</v>
      </c>
      <c r="C1265" s="221">
        <v>-121.381</v>
      </c>
      <c r="D1265" s="220">
        <v>3699250</v>
      </c>
      <c r="E1265" s="220">
        <v>5073780</v>
      </c>
    </row>
    <row r="1266" spans="1:5" x14ac:dyDescent="0.45">
      <c r="A1266" s="331">
        <v>95306</v>
      </c>
      <c r="B1266" s="221">
        <v>37.419699999999999</v>
      </c>
      <c r="C1266" s="221">
        <v>-120.155</v>
      </c>
      <c r="D1266" s="220">
        <v>3574850</v>
      </c>
      <c r="E1266" s="220">
        <v>5424880</v>
      </c>
    </row>
    <row r="1267" spans="1:5" x14ac:dyDescent="0.45">
      <c r="A1267" s="331">
        <v>95307</v>
      </c>
      <c r="B1267" s="221">
        <v>37.553800000000003</v>
      </c>
      <c r="C1267" s="221">
        <v>-120.95399999999999</v>
      </c>
      <c r="D1267" s="220">
        <v>3633340</v>
      </c>
      <c r="E1267" s="220">
        <v>5194680</v>
      </c>
    </row>
    <row r="1268" spans="1:5" x14ac:dyDescent="0.45">
      <c r="A1268" s="331">
        <v>95310</v>
      </c>
      <c r="B1268" s="221">
        <v>38.052599999999998</v>
      </c>
      <c r="C1268" s="221">
        <v>-120.4</v>
      </c>
      <c r="D1268" s="220">
        <v>3808550</v>
      </c>
      <c r="E1268" s="220">
        <v>5362980</v>
      </c>
    </row>
    <row r="1269" spans="1:5" x14ac:dyDescent="0.45">
      <c r="A1269" s="331">
        <v>95311</v>
      </c>
      <c r="B1269" s="221">
        <v>37.700000000000003</v>
      </c>
      <c r="C1269" s="221">
        <v>-120.101</v>
      </c>
      <c r="D1269" s="220">
        <v>3676530</v>
      </c>
      <c r="E1269" s="220">
        <v>5444340</v>
      </c>
    </row>
    <row r="1270" spans="1:5" x14ac:dyDescent="0.45">
      <c r="A1270" s="331">
        <v>95313</v>
      </c>
      <c r="B1270" s="221">
        <v>37.4313</v>
      </c>
      <c r="C1270" s="221">
        <v>-121.03100000000001</v>
      </c>
      <c r="D1270" s="220">
        <v>3589710</v>
      </c>
      <c r="E1270" s="220">
        <v>5170300</v>
      </c>
    </row>
    <row r="1271" spans="1:5" x14ac:dyDescent="0.45">
      <c r="A1271" s="331">
        <v>95315</v>
      </c>
      <c r="B1271" s="221">
        <v>37.4255</v>
      </c>
      <c r="C1271" s="221">
        <v>-120.767</v>
      </c>
      <c r="D1271" s="220">
        <v>3584160</v>
      </c>
      <c r="E1271" s="220">
        <v>5246970</v>
      </c>
    </row>
    <row r="1272" spans="1:5" x14ac:dyDescent="0.45">
      <c r="A1272" s="331">
        <v>95316</v>
      </c>
      <c r="B1272" s="221">
        <v>37.553400000000003</v>
      </c>
      <c r="C1272" s="221">
        <v>-120.711</v>
      </c>
      <c r="D1272" s="220">
        <v>3630130</v>
      </c>
      <c r="E1272" s="220">
        <v>5265310</v>
      </c>
    </row>
    <row r="1273" spans="1:5" x14ac:dyDescent="0.45">
      <c r="A1273" s="331">
        <v>95317</v>
      </c>
      <c r="B1273" s="221">
        <v>37.146099999999997</v>
      </c>
      <c r="C1273" s="221">
        <v>-120.504</v>
      </c>
      <c r="D1273" s="220">
        <v>3479030</v>
      </c>
      <c r="E1273" s="220">
        <v>5319380</v>
      </c>
    </row>
    <row r="1274" spans="1:5" x14ac:dyDescent="0.45">
      <c r="A1274" s="331">
        <v>95318</v>
      </c>
      <c r="B1274" s="221">
        <v>37.676099999999998</v>
      </c>
      <c r="C1274" s="221">
        <v>-119.854</v>
      </c>
      <c r="D1274" s="220">
        <v>3665240</v>
      </c>
      <c r="E1274" s="220">
        <v>5515890</v>
      </c>
    </row>
    <row r="1275" spans="1:5" x14ac:dyDescent="0.45">
      <c r="A1275" s="331">
        <v>95320</v>
      </c>
      <c r="B1275" s="221">
        <v>37.818100000000001</v>
      </c>
      <c r="C1275" s="221">
        <v>-121.015</v>
      </c>
      <c r="D1275" s="220">
        <v>3730570</v>
      </c>
      <c r="E1275" s="220">
        <v>5181500</v>
      </c>
    </row>
    <row r="1276" spans="1:5" x14ac:dyDescent="0.45">
      <c r="A1276" s="331">
        <v>95321</v>
      </c>
      <c r="B1276" s="221">
        <v>37.854500000000002</v>
      </c>
      <c r="C1276" s="221">
        <v>-119.92</v>
      </c>
      <c r="D1276" s="220">
        <v>3731090</v>
      </c>
      <c r="E1276" s="220">
        <v>5498830</v>
      </c>
    </row>
    <row r="1277" spans="1:5" x14ac:dyDescent="0.45">
      <c r="A1277" s="331">
        <v>95322</v>
      </c>
      <c r="B1277" s="221">
        <v>37.197600000000001</v>
      </c>
      <c r="C1277" s="221">
        <v>-120.968</v>
      </c>
      <c r="D1277" s="220">
        <v>3503640</v>
      </c>
      <c r="E1277" s="220">
        <v>5184900</v>
      </c>
    </row>
    <row r="1278" spans="1:5" x14ac:dyDescent="0.45">
      <c r="A1278" s="331">
        <v>95323</v>
      </c>
      <c r="B1278" s="221">
        <v>37.606999999999999</v>
      </c>
      <c r="C1278" s="221">
        <v>-120.664</v>
      </c>
      <c r="D1278" s="220">
        <v>3649090</v>
      </c>
      <c r="E1278" s="220">
        <v>5279920</v>
      </c>
    </row>
    <row r="1279" spans="1:5" x14ac:dyDescent="0.45">
      <c r="A1279" s="331">
        <v>95324</v>
      </c>
      <c r="B1279" s="221">
        <v>37.395200000000003</v>
      </c>
      <c r="C1279" s="221">
        <v>-120.89100000000001</v>
      </c>
      <c r="D1279" s="220">
        <v>3574700</v>
      </c>
      <c r="E1279" s="220">
        <v>5210510</v>
      </c>
    </row>
    <row r="1280" spans="1:5" x14ac:dyDescent="0.45">
      <c r="A1280" s="331">
        <v>95326</v>
      </c>
      <c r="B1280" s="221">
        <v>37.592700000000001</v>
      </c>
      <c r="C1280" s="221">
        <v>-120.851</v>
      </c>
      <c r="D1280" s="220">
        <v>3646200</v>
      </c>
      <c r="E1280" s="220">
        <v>5225400</v>
      </c>
    </row>
    <row r="1281" spans="1:5" x14ac:dyDescent="0.45">
      <c r="A1281" s="331">
        <v>95327</v>
      </c>
      <c r="B1281" s="221">
        <v>37.868499999999997</v>
      </c>
      <c r="C1281" s="221">
        <v>-120.48399999999999</v>
      </c>
      <c r="D1281" s="220">
        <v>3742340</v>
      </c>
      <c r="E1281" s="220">
        <v>5335900</v>
      </c>
    </row>
    <row r="1282" spans="1:5" x14ac:dyDescent="0.45">
      <c r="A1282" s="331">
        <v>95328</v>
      </c>
      <c r="B1282" s="221">
        <v>37.5593</v>
      </c>
      <c r="C1282" s="221">
        <v>-120.91</v>
      </c>
      <c r="D1282" s="220">
        <v>3634770</v>
      </c>
      <c r="E1282" s="220">
        <v>5207710</v>
      </c>
    </row>
    <row r="1283" spans="1:5" x14ac:dyDescent="0.45">
      <c r="A1283" s="331">
        <v>95329</v>
      </c>
      <c r="B1283" s="221">
        <v>37.700099999999999</v>
      </c>
      <c r="C1283" s="221">
        <v>-120.4</v>
      </c>
      <c r="D1283" s="220">
        <v>3679900</v>
      </c>
      <c r="E1283" s="220">
        <v>5357810</v>
      </c>
    </row>
    <row r="1284" spans="1:5" x14ac:dyDescent="0.45">
      <c r="A1284" s="331">
        <v>95330</v>
      </c>
      <c r="B1284" s="221">
        <v>37.814300000000003</v>
      </c>
      <c r="C1284" s="221">
        <v>-121.30500000000001</v>
      </c>
      <c r="D1284" s="220">
        <v>3733130</v>
      </c>
      <c r="E1284" s="220">
        <v>5097430</v>
      </c>
    </row>
    <row r="1285" spans="1:5" x14ac:dyDescent="0.45">
      <c r="A1285" s="331">
        <v>95333</v>
      </c>
      <c r="B1285" s="221">
        <v>37.250100000000003</v>
      </c>
      <c r="C1285" s="221">
        <v>-120.232</v>
      </c>
      <c r="D1285" s="220">
        <v>3513810</v>
      </c>
      <c r="E1285" s="220">
        <v>5400280</v>
      </c>
    </row>
    <row r="1286" spans="1:5" x14ac:dyDescent="0.45">
      <c r="A1286" s="331">
        <v>95334</v>
      </c>
      <c r="B1286" s="221">
        <v>37.358600000000003</v>
      </c>
      <c r="C1286" s="221">
        <v>-120.747</v>
      </c>
      <c r="D1286" s="220">
        <v>3559490</v>
      </c>
      <c r="E1286" s="220">
        <v>5251690</v>
      </c>
    </row>
    <row r="1287" spans="1:5" x14ac:dyDescent="0.45">
      <c r="A1287" s="331">
        <v>95335</v>
      </c>
      <c r="B1287" s="221">
        <v>38.216099999999997</v>
      </c>
      <c r="C1287" s="221">
        <v>-119.93600000000001</v>
      </c>
      <c r="D1287" s="220">
        <v>3863290</v>
      </c>
      <c r="E1287" s="220">
        <v>5499110</v>
      </c>
    </row>
    <row r="1288" spans="1:5" x14ac:dyDescent="0.45">
      <c r="A1288" s="331">
        <v>95336</v>
      </c>
      <c r="B1288" s="221">
        <v>37.834000000000003</v>
      </c>
      <c r="C1288" s="221">
        <v>-121.19199999999999</v>
      </c>
      <c r="D1288" s="220">
        <v>3738760</v>
      </c>
      <c r="E1288" s="220">
        <v>5130610</v>
      </c>
    </row>
    <row r="1289" spans="1:5" x14ac:dyDescent="0.45">
      <c r="A1289" s="331">
        <v>95337</v>
      </c>
      <c r="B1289" s="221">
        <v>37.741</v>
      </c>
      <c r="C1289" s="221">
        <v>-121.238</v>
      </c>
      <c r="D1289" s="220">
        <v>3705460</v>
      </c>
      <c r="E1289" s="220">
        <v>5115440</v>
      </c>
    </row>
    <row r="1290" spans="1:5" x14ac:dyDescent="0.45">
      <c r="A1290" s="331">
        <v>95338</v>
      </c>
      <c r="B1290" s="221">
        <v>37.518799999999999</v>
      </c>
      <c r="C1290" s="221">
        <v>-119.937</v>
      </c>
      <c r="D1290" s="220">
        <v>3608700</v>
      </c>
      <c r="E1290" s="220">
        <v>5489610</v>
      </c>
    </row>
    <row r="1291" spans="1:5" x14ac:dyDescent="0.45">
      <c r="A1291" s="331">
        <v>95340</v>
      </c>
      <c r="B1291" s="221">
        <v>37.365099999999998</v>
      </c>
      <c r="C1291" s="221">
        <v>-120.369</v>
      </c>
      <c r="D1291" s="220">
        <v>3557340</v>
      </c>
      <c r="E1291" s="220">
        <v>5361900</v>
      </c>
    </row>
    <row r="1292" spans="1:5" x14ac:dyDescent="0.45">
      <c r="A1292" s="331">
        <v>95341</v>
      </c>
      <c r="B1292" s="221">
        <v>37.238599999999998</v>
      </c>
      <c r="C1292" s="221">
        <v>-120.501</v>
      </c>
      <c r="D1292" s="220">
        <v>3512750</v>
      </c>
      <c r="E1292" s="220">
        <v>5321540</v>
      </c>
    </row>
    <row r="1293" spans="1:5" x14ac:dyDescent="0.45">
      <c r="A1293" s="331">
        <v>95345</v>
      </c>
      <c r="B1293" s="221">
        <v>37.583399999999997</v>
      </c>
      <c r="C1293" s="221">
        <v>-119.97</v>
      </c>
      <c r="D1293" s="220">
        <v>3632600</v>
      </c>
      <c r="E1293" s="220">
        <v>5480980</v>
      </c>
    </row>
    <row r="1294" spans="1:5" x14ac:dyDescent="0.45">
      <c r="A1294" s="331">
        <v>95346</v>
      </c>
      <c r="B1294" s="221">
        <v>38.046799999999998</v>
      </c>
      <c r="C1294" s="221">
        <v>-120.107</v>
      </c>
      <c r="D1294" s="220">
        <v>3803200</v>
      </c>
      <c r="E1294" s="220">
        <v>5447390</v>
      </c>
    </row>
    <row r="1295" spans="1:5" x14ac:dyDescent="0.45">
      <c r="A1295" s="331">
        <v>95348</v>
      </c>
      <c r="B1295" s="221">
        <v>37.366300000000003</v>
      </c>
      <c r="C1295" s="221">
        <v>-120.51300000000001</v>
      </c>
      <c r="D1295" s="220">
        <v>3559450</v>
      </c>
      <c r="E1295" s="220">
        <v>5319900</v>
      </c>
    </row>
    <row r="1296" spans="1:5" x14ac:dyDescent="0.45">
      <c r="A1296" s="331">
        <v>95350</v>
      </c>
      <c r="B1296" s="221">
        <v>37.671599999999998</v>
      </c>
      <c r="C1296" s="221">
        <v>-121.00700000000001</v>
      </c>
      <c r="D1296" s="220">
        <v>3677020</v>
      </c>
      <c r="E1296" s="220">
        <v>5181280</v>
      </c>
    </row>
    <row r="1297" spans="1:5" x14ac:dyDescent="0.45">
      <c r="A1297" s="331">
        <v>95351</v>
      </c>
      <c r="B1297" s="221">
        <v>37.624299999999998</v>
      </c>
      <c r="C1297" s="221">
        <v>-121</v>
      </c>
      <c r="D1297" s="220">
        <v>3659670</v>
      </c>
      <c r="E1297" s="220">
        <v>5182700</v>
      </c>
    </row>
    <row r="1298" spans="1:5" x14ac:dyDescent="0.45">
      <c r="A1298" s="331">
        <v>95354</v>
      </c>
      <c r="B1298" s="221">
        <v>37.6374</v>
      </c>
      <c r="C1298" s="221">
        <v>-120.965</v>
      </c>
      <c r="D1298" s="220">
        <v>3664010</v>
      </c>
      <c r="E1298" s="220">
        <v>5192860</v>
      </c>
    </row>
    <row r="1299" spans="1:5" x14ac:dyDescent="0.45">
      <c r="A1299" s="331">
        <v>95355</v>
      </c>
      <c r="B1299" s="221">
        <v>37.671500000000002</v>
      </c>
      <c r="C1299" s="221">
        <v>-120.94799999999999</v>
      </c>
      <c r="D1299" s="220">
        <v>3676220</v>
      </c>
      <c r="E1299" s="220">
        <v>5198520</v>
      </c>
    </row>
    <row r="1300" spans="1:5" x14ac:dyDescent="0.45">
      <c r="A1300" s="331">
        <v>95356</v>
      </c>
      <c r="B1300" s="221">
        <v>37.719299999999997</v>
      </c>
      <c r="C1300" s="221">
        <v>-121.02800000000001</v>
      </c>
      <c r="D1300" s="220">
        <v>3694710</v>
      </c>
      <c r="E1300" s="220">
        <v>5176130</v>
      </c>
    </row>
    <row r="1301" spans="1:5" x14ac:dyDescent="0.45">
      <c r="A1301" s="331">
        <v>95357</v>
      </c>
      <c r="B1301" s="221">
        <v>37.666800000000002</v>
      </c>
      <c r="C1301" s="221">
        <v>-120.887</v>
      </c>
      <c r="D1301" s="220">
        <v>3673720</v>
      </c>
      <c r="E1301" s="220">
        <v>5215920</v>
      </c>
    </row>
    <row r="1302" spans="1:5" x14ac:dyDescent="0.45">
      <c r="A1302" s="331">
        <v>95358</v>
      </c>
      <c r="B1302" s="221">
        <v>37.614800000000002</v>
      </c>
      <c r="C1302" s="221">
        <v>-121.1</v>
      </c>
      <c r="D1302" s="220">
        <v>3657550</v>
      </c>
      <c r="E1302" s="220">
        <v>5153530</v>
      </c>
    </row>
    <row r="1303" spans="1:5" x14ac:dyDescent="0.45">
      <c r="A1303" s="331">
        <v>95360</v>
      </c>
      <c r="B1303" s="221">
        <v>37.270299999999999</v>
      </c>
      <c r="C1303" s="221">
        <v>-121.238</v>
      </c>
      <c r="D1303" s="220">
        <v>3533840</v>
      </c>
      <c r="E1303" s="220">
        <v>5107230</v>
      </c>
    </row>
    <row r="1304" spans="1:5" x14ac:dyDescent="0.45">
      <c r="A1304" s="331">
        <v>95361</v>
      </c>
      <c r="B1304" s="221">
        <v>37.785299999999999</v>
      </c>
      <c r="C1304" s="221">
        <v>-120.783</v>
      </c>
      <c r="D1304" s="220">
        <v>3715600</v>
      </c>
      <c r="E1304" s="220">
        <v>5248150</v>
      </c>
    </row>
    <row r="1305" spans="1:5" x14ac:dyDescent="0.45">
      <c r="A1305" s="331">
        <v>95363</v>
      </c>
      <c r="B1305" s="221">
        <v>37.453299999999999</v>
      </c>
      <c r="C1305" s="221">
        <v>-121.255</v>
      </c>
      <c r="D1305" s="220">
        <v>3600750</v>
      </c>
      <c r="E1305" s="220">
        <v>5105550</v>
      </c>
    </row>
    <row r="1306" spans="1:5" x14ac:dyDescent="0.45">
      <c r="A1306" s="331">
        <v>95364</v>
      </c>
      <c r="B1306" s="221">
        <v>38.349800000000002</v>
      </c>
      <c r="C1306" s="221">
        <v>-119.911</v>
      </c>
      <c r="D1306" s="220">
        <v>3911840</v>
      </c>
      <c r="E1306" s="220">
        <v>5508040</v>
      </c>
    </row>
    <row r="1307" spans="1:5" x14ac:dyDescent="0.45">
      <c r="A1307" s="331">
        <v>95365</v>
      </c>
      <c r="B1307" s="221">
        <v>37.288800000000002</v>
      </c>
      <c r="C1307" s="221">
        <v>-120.318</v>
      </c>
      <c r="D1307" s="220">
        <v>3528920</v>
      </c>
      <c r="E1307" s="220">
        <v>5375660</v>
      </c>
    </row>
    <row r="1308" spans="1:5" x14ac:dyDescent="0.45">
      <c r="A1308" s="331">
        <v>95366</v>
      </c>
      <c r="B1308" s="221">
        <v>37.764000000000003</v>
      </c>
      <c r="C1308" s="221">
        <v>-121.126</v>
      </c>
      <c r="D1308" s="220">
        <v>3712330</v>
      </c>
      <c r="E1308" s="220">
        <v>5148480</v>
      </c>
    </row>
    <row r="1309" spans="1:5" x14ac:dyDescent="0.45">
      <c r="A1309" s="331">
        <v>95367</v>
      </c>
      <c r="B1309" s="221">
        <v>37.730800000000002</v>
      </c>
      <c r="C1309" s="221">
        <v>-120.946</v>
      </c>
      <c r="D1309" s="220">
        <v>3697800</v>
      </c>
      <c r="E1309" s="220">
        <v>5200080</v>
      </c>
    </row>
    <row r="1310" spans="1:5" x14ac:dyDescent="0.45">
      <c r="A1310" s="331">
        <v>95368</v>
      </c>
      <c r="B1310" s="221">
        <v>37.714500000000001</v>
      </c>
      <c r="C1310" s="221">
        <v>-121.089</v>
      </c>
      <c r="D1310" s="220">
        <v>3693770</v>
      </c>
      <c r="E1310" s="220">
        <v>5158280</v>
      </c>
    </row>
    <row r="1311" spans="1:5" x14ac:dyDescent="0.45">
      <c r="A1311" s="331">
        <v>95369</v>
      </c>
      <c r="B1311" s="221">
        <v>37.524299999999997</v>
      </c>
      <c r="C1311" s="221">
        <v>-120.413</v>
      </c>
      <c r="D1311" s="220">
        <v>3615930</v>
      </c>
      <c r="E1311" s="220">
        <v>5351510</v>
      </c>
    </row>
    <row r="1312" spans="1:5" x14ac:dyDescent="0.45">
      <c r="A1312" s="331">
        <v>95370</v>
      </c>
      <c r="B1312" s="221">
        <v>37.9893</v>
      </c>
      <c r="C1312" s="221">
        <v>-120.35</v>
      </c>
      <c r="D1312" s="220">
        <v>3784870</v>
      </c>
      <c r="E1312" s="220">
        <v>5376330</v>
      </c>
    </row>
    <row r="1313" spans="1:5" x14ac:dyDescent="0.45">
      <c r="A1313" s="331">
        <v>95372</v>
      </c>
      <c r="B1313" s="221">
        <v>37.992800000000003</v>
      </c>
      <c r="C1313" s="221">
        <v>-120.261</v>
      </c>
      <c r="D1313" s="220">
        <v>3785160</v>
      </c>
      <c r="E1313" s="220">
        <v>5402290</v>
      </c>
    </row>
    <row r="1314" spans="1:5" x14ac:dyDescent="0.45">
      <c r="A1314" s="331">
        <v>95374</v>
      </c>
      <c r="B1314" s="221">
        <v>37.323500000000003</v>
      </c>
      <c r="C1314" s="221">
        <v>-120.869</v>
      </c>
      <c r="D1314" s="220">
        <v>3548250</v>
      </c>
      <c r="E1314" s="220">
        <v>5215630</v>
      </c>
    </row>
    <row r="1315" spans="1:5" x14ac:dyDescent="0.45">
      <c r="A1315" s="331">
        <v>95376</v>
      </c>
      <c r="B1315" s="221">
        <v>37.7378</v>
      </c>
      <c r="C1315" s="221">
        <v>-121.431</v>
      </c>
      <c r="D1315" s="220">
        <v>3707050</v>
      </c>
      <c r="E1315" s="220">
        <v>5059500</v>
      </c>
    </row>
    <row r="1316" spans="1:5" x14ac:dyDescent="0.45">
      <c r="A1316" s="331">
        <v>95377</v>
      </c>
      <c r="B1316" s="221">
        <v>37.627499999999998</v>
      </c>
      <c r="C1316" s="221">
        <v>-121.483</v>
      </c>
      <c r="D1316" s="220">
        <v>3667540</v>
      </c>
      <c r="E1316" s="220">
        <v>5042490</v>
      </c>
    </row>
    <row r="1317" spans="1:5" x14ac:dyDescent="0.45">
      <c r="A1317" s="331">
        <v>95379</v>
      </c>
      <c r="B1317" s="221">
        <v>37.931800000000003</v>
      </c>
      <c r="C1317" s="221">
        <v>-120.23099999999999</v>
      </c>
      <c r="D1317" s="220">
        <v>3762570</v>
      </c>
      <c r="E1317" s="220">
        <v>5409950</v>
      </c>
    </row>
    <row r="1318" spans="1:5" x14ac:dyDescent="0.45">
      <c r="A1318" s="331">
        <v>95380</v>
      </c>
      <c r="B1318" s="221">
        <v>37.473199999999999</v>
      </c>
      <c r="C1318" s="221">
        <v>-120.873</v>
      </c>
      <c r="D1318" s="220">
        <v>3602920</v>
      </c>
      <c r="E1318" s="220">
        <v>5216820</v>
      </c>
    </row>
    <row r="1319" spans="1:5" x14ac:dyDescent="0.45">
      <c r="A1319" s="331">
        <v>95382</v>
      </c>
      <c r="B1319" s="221">
        <v>37.529299999999999</v>
      </c>
      <c r="C1319" s="221">
        <v>-120.851</v>
      </c>
      <c r="D1319" s="220">
        <v>3623080</v>
      </c>
      <c r="E1319" s="220">
        <v>5224220</v>
      </c>
    </row>
    <row r="1320" spans="1:5" x14ac:dyDescent="0.45">
      <c r="A1320" s="331">
        <v>95383</v>
      </c>
      <c r="B1320" s="221">
        <v>38.041499999999999</v>
      </c>
      <c r="C1320" s="221">
        <v>-120.208</v>
      </c>
      <c r="D1320" s="220">
        <v>3802330</v>
      </c>
      <c r="E1320" s="220">
        <v>5418220</v>
      </c>
    </row>
    <row r="1321" spans="1:5" x14ac:dyDescent="0.45">
      <c r="A1321" s="331">
        <v>95385</v>
      </c>
      <c r="B1321" s="221">
        <v>37.624099999999999</v>
      </c>
      <c r="C1321" s="221">
        <v>-121.255</v>
      </c>
      <c r="D1321" s="220">
        <v>3663080</v>
      </c>
      <c r="E1321" s="220">
        <v>5108720</v>
      </c>
    </row>
    <row r="1322" spans="1:5" x14ac:dyDescent="0.45">
      <c r="A1322" s="331">
        <v>95386</v>
      </c>
      <c r="B1322" s="221">
        <v>37.679000000000002</v>
      </c>
      <c r="C1322" s="221">
        <v>-120.631</v>
      </c>
      <c r="D1322" s="220">
        <v>3674950</v>
      </c>
      <c r="E1322" s="220">
        <v>5290340</v>
      </c>
    </row>
    <row r="1323" spans="1:5" x14ac:dyDescent="0.45">
      <c r="A1323" s="331">
        <v>95388</v>
      </c>
      <c r="B1323" s="221">
        <v>37.428600000000003</v>
      </c>
      <c r="C1323" s="221">
        <v>-120.554</v>
      </c>
      <c r="D1323" s="220">
        <v>3582670</v>
      </c>
      <c r="E1323" s="220">
        <v>5308970</v>
      </c>
    </row>
    <row r="1324" spans="1:5" x14ac:dyDescent="0.45">
      <c r="A1324" s="331">
        <v>95389</v>
      </c>
      <c r="B1324" s="221">
        <v>37.7502</v>
      </c>
      <c r="C1324" s="221">
        <v>-119.553</v>
      </c>
      <c r="D1324" s="220">
        <v>3689410</v>
      </c>
      <c r="E1324" s="220">
        <v>5603800</v>
      </c>
    </row>
    <row r="1325" spans="1:5" x14ac:dyDescent="0.45">
      <c r="A1325" s="331">
        <v>95391</v>
      </c>
      <c r="B1325" s="221">
        <v>37.769500000000001</v>
      </c>
      <c r="C1325" s="221">
        <v>-121.563</v>
      </c>
      <c r="D1325" s="220">
        <v>3720520</v>
      </c>
      <c r="E1325" s="220">
        <v>5021930</v>
      </c>
    </row>
    <row r="1326" spans="1:5" x14ac:dyDescent="0.45">
      <c r="A1326" s="331">
        <v>95401</v>
      </c>
      <c r="B1326" s="221">
        <v>38.4514</v>
      </c>
      <c r="C1326" s="221">
        <v>-122.79300000000001</v>
      </c>
      <c r="D1326" s="220">
        <v>3989480</v>
      </c>
      <c r="E1326" s="220">
        <v>4681450</v>
      </c>
    </row>
    <row r="1327" spans="1:5" x14ac:dyDescent="0.45">
      <c r="A1327" s="331">
        <v>95403</v>
      </c>
      <c r="B1327" s="221">
        <v>38.5032</v>
      </c>
      <c r="C1327" s="221">
        <v>-122.753</v>
      </c>
      <c r="D1327" s="220">
        <v>4007690</v>
      </c>
      <c r="E1327" s="220">
        <v>4694060</v>
      </c>
    </row>
    <row r="1328" spans="1:5" x14ac:dyDescent="0.45">
      <c r="A1328" s="331">
        <v>95404</v>
      </c>
      <c r="B1328" s="221">
        <v>38.4664</v>
      </c>
      <c r="C1328" s="221">
        <v>-122.65300000000001</v>
      </c>
      <c r="D1328" s="220">
        <v>3992470</v>
      </c>
      <c r="E1328" s="220">
        <v>4722010</v>
      </c>
    </row>
    <row r="1329" spans="1:5" x14ac:dyDescent="0.45">
      <c r="A1329" s="331">
        <v>95405</v>
      </c>
      <c r="B1329" s="221">
        <v>38.439399999999999</v>
      </c>
      <c r="C1329" s="221">
        <v>-122.66800000000001</v>
      </c>
      <c r="D1329" s="220">
        <v>3982880</v>
      </c>
      <c r="E1329" s="220">
        <v>4717030</v>
      </c>
    </row>
    <row r="1330" spans="1:5" x14ac:dyDescent="0.45">
      <c r="A1330" s="331">
        <v>95407</v>
      </c>
      <c r="B1330" s="221">
        <v>38.395099999999999</v>
      </c>
      <c r="C1330" s="221">
        <v>-122.744</v>
      </c>
      <c r="D1330" s="220">
        <v>3968070</v>
      </c>
      <c r="E1330" s="220">
        <v>4694250</v>
      </c>
    </row>
    <row r="1331" spans="1:5" x14ac:dyDescent="0.45">
      <c r="A1331" s="331">
        <v>95409</v>
      </c>
      <c r="B1331" s="221">
        <v>38.457500000000003</v>
      </c>
      <c r="C1331" s="221">
        <v>-122.599</v>
      </c>
      <c r="D1331" s="220">
        <v>3988270</v>
      </c>
      <c r="E1331" s="220">
        <v>4737450</v>
      </c>
    </row>
    <row r="1332" spans="1:5" x14ac:dyDescent="0.45">
      <c r="A1332" s="331">
        <v>95410</v>
      </c>
      <c r="B1332" s="221">
        <v>39.206099999999999</v>
      </c>
      <c r="C1332" s="221">
        <v>-123.678</v>
      </c>
      <c r="D1332" s="220">
        <v>4281980</v>
      </c>
      <c r="E1332" s="220">
        <v>4447380</v>
      </c>
    </row>
    <row r="1333" spans="1:5" x14ac:dyDescent="0.45">
      <c r="A1333" s="331">
        <v>95412</v>
      </c>
      <c r="B1333" s="221">
        <v>38.697800000000001</v>
      </c>
      <c r="C1333" s="221">
        <v>-123.351</v>
      </c>
      <c r="D1333" s="220">
        <v>4089890</v>
      </c>
      <c r="E1333" s="220">
        <v>4527680</v>
      </c>
    </row>
    <row r="1334" spans="1:5" x14ac:dyDescent="0.45">
      <c r="A1334" s="331">
        <v>95415</v>
      </c>
      <c r="B1334" s="221">
        <v>39.013800000000003</v>
      </c>
      <c r="C1334" s="221">
        <v>-123.38800000000001</v>
      </c>
      <c r="D1334" s="220">
        <v>4205980</v>
      </c>
      <c r="E1334" s="220">
        <v>4524930</v>
      </c>
    </row>
    <row r="1335" spans="1:5" x14ac:dyDescent="0.45">
      <c r="A1335" s="331">
        <v>95417</v>
      </c>
      <c r="B1335" s="221">
        <v>39.677199999999999</v>
      </c>
      <c r="C1335" s="221">
        <v>-123.61499999999999</v>
      </c>
      <c r="D1335" s="220">
        <v>4452880</v>
      </c>
      <c r="E1335" s="220">
        <v>4477260</v>
      </c>
    </row>
    <row r="1336" spans="1:5" x14ac:dyDescent="0.45">
      <c r="A1336" s="331">
        <v>95420</v>
      </c>
      <c r="B1336" s="221">
        <v>39.361600000000003</v>
      </c>
      <c r="C1336" s="221">
        <v>-123.782</v>
      </c>
      <c r="D1336" s="220">
        <v>4340930</v>
      </c>
      <c r="E1336" s="220">
        <v>4421720</v>
      </c>
    </row>
    <row r="1337" spans="1:5" x14ac:dyDescent="0.45">
      <c r="A1337" s="331">
        <v>95421</v>
      </c>
      <c r="B1337" s="221">
        <v>38.634999999999998</v>
      </c>
      <c r="C1337" s="221">
        <v>-123.212</v>
      </c>
      <c r="D1337" s="220">
        <v>4064260</v>
      </c>
      <c r="E1337" s="220">
        <v>4565890</v>
      </c>
    </row>
    <row r="1338" spans="1:5" x14ac:dyDescent="0.45">
      <c r="A1338" s="331">
        <v>95422</v>
      </c>
      <c r="B1338" s="221">
        <v>38.976799999999997</v>
      </c>
      <c r="C1338" s="221">
        <v>-122.557</v>
      </c>
      <c r="D1338" s="220">
        <v>4177180</v>
      </c>
      <c r="E1338" s="220">
        <v>4760930</v>
      </c>
    </row>
    <row r="1339" spans="1:5" x14ac:dyDescent="0.45">
      <c r="A1339" s="331">
        <v>95423</v>
      </c>
      <c r="B1339" s="221">
        <v>39.121200000000002</v>
      </c>
      <c r="C1339" s="221">
        <v>-122.643</v>
      </c>
      <c r="D1339" s="220">
        <v>4231420</v>
      </c>
      <c r="E1339" s="220">
        <v>4739590</v>
      </c>
    </row>
    <row r="1340" spans="1:5" x14ac:dyDescent="0.45">
      <c r="A1340" s="331">
        <v>95425</v>
      </c>
      <c r="B1340" s="221">
        <v>38.796900000000001</v>
      </c>
      <c r="C1340" s="221">
        <v>-123.011</v>
      </c>
      <c r="D1340" s="220">
        <v>4119580</v>
      </c>
      <c r="E1340" s="220">
        <v>4627150</v>
      </c>
    </row>
    <row r="1341" spans="1:5" x14ac:dyDescent="0.45">
      <c r="A1341" s="331">
        <v>95426</v>
      </c>
      <c r="B1341" s="221">
        <v>38.837800000000001</v>
      </c>
      <c r="C1341" s="221">
        <v>-122.76300000000001</v>
      </c>
      <c r="D1341" s="220">
        <v>4130010</v>
      </c>
      <c r="E1341" s="220">
        <v>4698930</v>
      </c>
    </row>
    <row r="1342" spans="1:5" x14ac:dyDescent="0.45">
      <c r="A1342" s="331">
        <v>95427</v>
      </c>
      <c r="B1342" s="221">
        <v>39.277200000000001</v>
      </c>
      <c r="C1342" s="221">
        <v>-123.58199999999999</v>
      </c>
      <c r="D1342" s="220">
        <v>4306000</v>
      </c>
      <c r="E1342" s="220">
        <v>4476390</v>
      </c>
    </row>
    <row r="1343" spans="1:5" x14ac:dyDescent="0.45">
      <c r="A1343" s="331">
        <v>95428</v>
      </c>
      <c r="B1343" s="221">
        <v>39.767400000000002</v>
      </c>
      <c r="C1343" s="221">
        <v>-123.142</v>
      </c>
      <c r="D1343" s="220">
        <v>4476670</v>
      </c>
      <c r="E1343" s="220">
        <v>4613130</v>
      </c>
    </row>
    <row r="1344" spans="1:5" x14ac:dyDescent="0.45">
      <c r="A1344" s="331">
        <v>95429</v>
      </c>
      <c r="B1344" s="221">
        <v>39.696199999999997</v>
      </c>
      <c r="C1344" s="221">
        <v>-123.33799999999999</v>
      </c>
      <c r="D1344" s="220">
        <v>4454380</v>
      </c>
      <c r="E1344" s="220">
        <v>4555990</v>
      </c>
    </row>
    <row r="1345" spans="1:5" x14ac:dyDescent="0.45">
      <c r="A1345" s="331">
        <v>95432</v>
      </c>
      <c r="B1345" s="221">
        <v>39.131599999999999</v>
      </c>
      <c r="C1345" s="221">
        <v>-123.68600000000001</v>
      </c>
      <c r="D1345" s="220">
        <v>4254930</v>
      </c>
      <c r="E1345" s="220">
        <v>4443170</v>
      </c>
    </row>
    <row r="1346" spans="1:5" x14ac:dyDescent="0.45">
      <c r="A1346" s="331">
        <v>95436</v>
      </c>
      <c r="B1346" s="221">
        <v>38.4925</v>
      </c>
      <c r="C1346" s="221">
        <v>-122.91200000000001</v>
      </c>
      <c r="D1346" s="220">
        <v>4006650</v>
      </c>
      <c r="E1346" s="220">
        <v>4648220</v>
      </c>
    </row>
    <row r="1347" spans="1:5" x14ac:dyDescent="0.45">
      <c r="A1347" s="331">
        <v>95437</v>
      </c>
      <c r="B1347" s="221">
        <v>39.464799999999997</v>
      </c>
      <c r="C1347" s="221">
        <v>-123.697</v>
      </c>
      <c r="D1347" s="220">
        <v>4376880</v>
      </c>
      <c r="E1347" s="220">
        <v>4448770</v>
      </c>
    </row>
    <row r="1348" spans="1:5" x14ac:dyDescent="0.45">
      <c r="A1348" s="331">
        <v>95439</v>
      </c>
      <c r="B1348" s="221">
        <v>38.492899999999999</v>
      </c>
      <c r="C1348" s="221">
        <v>-122.77500000000001</v>
      </c>
      <c r="D1348" s="220">
        <v>4004310</v>
      </c>
      <c r="E1348" s="220">
        <v>4687760</v>
      </c>
    </row>
    <row r="1349" spans="1:5" x14ac:dyDescent="0.45">
      <c r="A1349" s="331">
        <v>95441</v>
      </c>
      <c r="B1349" s="221">
        <v>38.740299999999998</v>
      </c>
      <c r="C1349" s="221">
        <v>-122.95699999999999</v>
      </c>
      <c r="D1349" s="220">
        <v>4097960</v>
      </c>
      <c r="E1349" s="220">
        <v>4641320</v>
      </c>
    </row>
    <row r="1350" spans="1:5" x14ac:dyDescent="0.45">
      <c r="A1350" s="331">
        <v>95442</v>
      </c>
      <c r="B1350" s="221">
        <v>38.3733</v>
      </c>
      <c r="C1350" s="221">
        <v>-122.517</v>
      </c>
      <c r="D1350" s="220">
        <v>3956110</v>
      </c>
      <c r="E1350" s="220">
        <v>4759060</v>
      </c>
    </row>
    <row r="1351" spans="1:5" x14ac:dyDescent="0.45">
      <c r="A1351" s="331">
        <v>95443</v>
      </c>
      <c r="B1351" s="221">
        <v>39.030299999999997</v>
      </c>
      <c r="C1351" s="221">
        <v>-122.738</v>
      </c>
      <c r="D1351" s="220">
        <v>4199900</v>
      </c>
      <c r="E1351" s="220">
        <v>4710500</v>
      </c>
    </row>
    <row r="1352" spans="1:5" x14ac:dyDescent="0.45">
      <c r="A1352" s="331">
        <v>95444</v>
      </c>
      <c r="B1352" s="221">
        <v>38.4298</v>
      </c>
      <c r="C1352" s="221">
        <v>-122.86499999999999</v>
      </c>
      <c r="D1352" s="220">
        <v>3982910</v>
      </c>
      <c r="E1352" s="220">
        <v>4660380</v>
      </c>
    </row>
    <row r="1353" spans="1:5" x14ac:dyDescent="0.45">
      <c r="A1353" s="331">
        <v>95445</v>
      </c>
      <c r="B1353" s="221">
        <v>38.836799999999997</v>
      </c>
      <c r="C1353" s="221">
        <v>-123.43300000000001</v>
      </c>
      <c r="D1353" s="220">
        <v>4142260</v>
      </c>
      <c r="E1353" s="220">
        <v>4507500</v>
      </c>
    </row>
    <row r="1354" spans="1:5" x14ac:dyDescent="0.45">
      <c r="A1354" s="331">
        <v>95446</v>
      </c>
      <c r="B1354" s="221">
        <v>38.5259</v>
      </c>
      <c r="C1354" s="221">
        <v>-123.006</v>
      </c>
      <c r="D1354" s="220">
        <v>4020570</v>
      </c>
      <c r="E1354" s="220">
        <v>4622120</v>
      </c>
    </row>
    <row r="1355" spans="1:5" x14ac:dyDescent="0.45">
      <c r="A1355" s="331">
        <v>95448</v>
      </c>
      <c r="B1355" s="221">
        <v>38.622999999999998</v>
      </c>
      <c r="C1355" s="221">
        <v>-122.85299999999999</v>
      </c>
      <c r="D1355" s="220">
        <v>4053220</v>
      </c>
      <c r="E1355" s="220">
        <v>4668360</v>
      </c>
    </row>
    <row r="1356" spans="1:5" x14ac:dyDescent="0.45">
      <c r="A1356" s="331">
        <v>95449</v>
      </c>
      <c r="B1356" s="221">
        <v>38.928600000000003</v>
      </c>
      <c r="C1356" s="221">
        <v>-123.107</v>
      </c>
      <c r="D1356" s="220">
        <v>4169500</v>
      </c>
      <c r="E1356" s="220">
        <v>4602870</v>
      </c>
    </row>
    <row r="1357" spans="1:5" x14ac:dyDescent="0.45">
      <c r="A1357" s="331">
        <v>95450</v>
      </c>
      <c r="B1357" s="221">
        <v>38.503599999999999</v>
      </c>
      <c r="C1357" s="221">
        <v>-123.18899999999999</v>
      </c>
      <c r="D1357" s="220">
        <v>4015890</v>
      </c>
      <c r="E1357" s="220">
        <v>4569230</v>
      </c>
    </row>
    <row r="1358" spans="1:5" x14ac:dyDescent="0.45">
      <c r="A1358" s="331">
        <v>95451</v>
      </c>
      <c r="B1358" s="221">
        <v>38.947099999999999</v>
      </c>
      <c r="C1358" s="221">
        <v>-122.798</v>
      </c>
      <c r="D1358" s="220">
        <v>4170540</v>
      </c>
      <c r="E1358" s="220">
        <v>4691530</v>
      </c>
    </row>
    <row r="1359" spans="1:5" x14ac:dyDescent="0.45">
      <c r="A1359" s="331">
        <v>95452</v>
      </c>
      <c r="B1359" s="221">
        <v>38.426400000000001</v>
      </c>
      <c r="C1359" s="221">
        <v>-122.53100000000001</v>
      </c>
      <c r="D1359" s="220">
        <v>3975730</v>
      </c>
      <c r="E1359" s="220">
        <v>4756110</v>
      </c>
    </row>
    <row r="1360" spans="1:5" x14ac:dyDescent="0.45">
      <c r="A1360" s="331">
        <v>95453</v>
      </c>
      <c r="B1360" s="221">
        <v>39.0563</v>
      </c>
      <c r="C1360" s="221">
        <v>-122.965</v>
      </c>
      <c r="D1360" s="220">
        <v>4213470</v>
      </c>
      <c r="E1360" s="220">
        <v>4646430</v>
      </c>
    </row>
    <row r="1361" spans="1:5" x14ac:dyDescent="0.45">
      <c r="A1361" s="331">
        <v>95454</v>
      </c>
      <c r="B1361" s="221">
        <v>39.766100000000002</v>
      </c>
      <c r="C1361" s="221">
        <v>-123.492</v>
      </c>
      <c r="D1361" s="220">
        <v>4482900</v>
      </c>
      <c r="E1361" s="220">
        <v>4514290</v>
      </c>
    </row>
    <row r="1362" spans="1:5" x14ac:dyDescent="0.45">
      <c r="A1362" s="331">
        <v>95456</v>
      </c>
      <c r="B1362" s="221">
        <v>39.261899999999997</v>
      </c>
      <c r="C1362" s="221">
        <v>-123.747</v>
      </c>
      <c r="D1362" s="220">
        <v>4303770</v>
      </c>
      <c r="E1362" s="220">
        <v>4429080</v>
      </c>
    </row>
    <row r="1363" spans="1:5" x14ac:dyDescent="0.45">
      <c r="A1363" s="331">
        <v>95457</v>
      </c>
      <c r="B1363" s="221">
        <v>38.875500000000002</v>
      </c>
      <c r="C1363" s="221">
        <v>-122.526</v>
      </c>
      <c r="D1363" s="220">
        <v>4139620</v>
      </c>
      <c r="E1363" s="220">
        <v>4767540</v>
      </c>
    </row>
    <row r="1364" spans="1:5" x14ac:dyDescent="0.45">
      <c r="A1364" s="331">
        <v>95458</v>
      </c>
      <c r="B1364" s="221">
        <v>39.064500000000002</v>
      </c>
      <c r="C1364" s="221">
        <v>-122.788</v>
      </c>
      <c r="D1364" s="220">
        <v>4213270</v>
      </c>
      <c r="E1364" s="220">
        <v>4697120</v>
      </c>
    </row>
    <row r="1365" spans="1:5" x14ac:dyDescent="0.45">
      <c r="A1365" s="331">
        <v>95459</v>
      </c>
      <c r="B1365" s="221">
        <v>39.002699999999997</v>
      </c>
      <c r="C1365" s="221">
        <v>-123.611</v>
      </c>
      <c r="D1365" s="220">
        <v>4206320</v>
      </c>
      <c r="E1365" s="220">
        <v>4461180</v>
      </c>
    </row>
    <row r="1366" spans="1:5" x14ac:dyDescent="0.45">
      <c r="A1366" s="331">
        <v>95460</v>
      </c>
      <c r="B1366" s="221">
        <v>39.31</v>
      </c>
      <c r="C1366" s="221">
        <v>-123.71899999999999</v>
      </c>
      <c r="D1366" s="220">
        <v>4320780</v>
      </c>
      <c r="E1366" s="220">
        <v>4438260</v>
      </c>
    </row>
    <row r="1367" spans="1:5" x14ac:dyDescent="0.45">
      <c r="A1367" s="331">
        <v>95461</v>
      </c>
      <c r="B1367" s="221">
        <v>38.765099999999997</v>
      </c>
      <c r="C1367" s="221">
        <v>-122.607</v>
      </c>
      <c r="D1367" s="220">
        <v>4100700</v>
      </c>
      <c r="E1367" s="220">
        <v>4741990</v>
      </c>
    </row>
    <row r="1368" spans="1:5" x14ac:dyDescent="0.45">
      <c r="A1368" s="331">
        <v>95462</v>
      </c>
      <c r="B1368" s="221">
        <v>38.464599999999997</v>
      </c>
      <c r="C1368" s="221">
        <v>-123.02500000000001</v>
      </c>
      <c r="D1368" s="220">
        <v>3998570</v>
      </c>
      <c r="E1368" s="220">
        <v>4615400</v>
      </c>
    </row>
    <row r="1369" spans="1:5" x14ac:dyDescent="0.45">
      <c r="A1369" s="331">
        <v>95464</v>
      </c>
      <c r="B1369" s="221">
        <v>39.1036</v>
      </c>
      <c r="C1369" s="221">
        <v>-122.839</v>
      </c>
      <c r="D1369" s="220">
        <v>4228460</v>
      </c>
      <c r="E1369" s="220">
        <v>4683390</v>
      </c>
    </row>
    <row r="1370" spans="1:5" x14ac:dyDescent="0.45">
      <c r="A1370" s="331">
        <v>95465</v>
      </c>
      <c r="B1370" s="221">
        <v>38.401200000000003</v>
      </c>
      <c r="C1370" s="221">
        <v>-123.015</v>
      </c>
      <c r="D1370" s="220">
        <v>3975230</v>
      </c>
      <c r="E1370" s="220">
        <v>4616620</v>
      </c>
    </row>
    <row r="1371" spans="1:5" x14ac:dyDescent="0.45">
      <c r="A1371" s="331">
        <v>95466</v>
      </c>
      <c r="B1371" s="221">
        <v>39.0914</v>
      </c>
      <c r="C1371" s="221">
        <v>-123.536</v>
      </c>
      <c r="D1371" s="220">
        <v>4237230</v>
      </c>
      <c r="E1371" s="220">
        <v>4484730</v>
      </c>
    </row>
    <row r="1372" spans="1:5" x14ac:dyDescent="0.45">
      <c r="A1372" s="331">
        <v>95467</v>
      </c>
      <c r="B1372" s="221">
        <v>38.800899999999999</v>
      </c>
      <c r="C1372" s="221">
        <v>-122.547</v>
      </c>
      <c r="D1372" s="220">
        <v>4112750</v>
      </c>
      <c r="E1372" s="220">
        <v>4759760</v>
      </c>
    </row>
    <row r="1373" spans="1:5" x14ac:dyDescent="0.45">
      <c r="A1373" s="331">
        <v>95468</v>
      </c>
      <c r="B1373" s="221">
        <v>38.918500000000002</v>
      </c>
      <c r="C1373" s="221">
        <v>-123.53100000000001</v>
      </c>
      <c r="D1373" s="220">
        <v>4174020</v>
      </c>
      <c r="E1373" s="220">
        <v>4481740</v>
      </c>
    </row>
    <row r="1374" spans="1:5" x14ac:dyDescent="0.45">
      <c r="A1374" s="331">
        <v>95469</v>
      </c>
      <c r="B1374" s="221">
        <v>39.401499999999999</v>
      </c>
      <c r="C1374" s="221">
        <v>-123.069</v>
      </c>
      <c r="D1374" s="220">
        <v>4341520</v>
      </c>
      <c r="E1374" s="220">
        <v>4625170</v>
      </c>
    </row>
    <row r="1375" spans="1:5" x14ac:dyDescent="0.45">
      <c r="A1375" s="331">
        <v>95470</v>
      </c>
      <c r="B1375" s="221">
        <v>39.288200000000003</v>
      </c>
      <c r="C1375" s="221">
        <v>-123.313</v>
      </c>
      <c r="D1375" s="220">
        <v>4304760</v>
      </c>
      <c r="E1375" s="220">
        <v>4552930</v>
      </c>
    </row>
    <row r="1376" spans="1:5" x14ac:dyDescent="0.45">
      <c r="A1376" s="331">
        <v>95472</v>
      </c>
      <c r="B1376" s="221">
        <v>38.397500000000001</v>
      </c>
      <c r="C1376" s="221">
        <v>-122.869</v>
      </c>
      <c r="D1376" s="220">
        <v>3971180</v>
      </c>
      <c r="E1376" s="220">
        <v>4658460</v>
      </c>
    </row>
    <row r="1377" spans="1:5" x14ac:dyDescent="0.45">
      <c r="A1377" s="331">
        <v>95476</v>
      </c>
      <c r="B1377" s="221">
        <v>38.250300000000003</v>
      </c>
      <c r="C1377" s="221">
        <v>-122.45399999999999</v>
      </c>
      <c r="D1377" s="220">
        <v>3910140</v>
      </c>
      <c r="E1377" s="220">
        <v>4774530</v>
      </c>
    </row>
    <row r="1378" spans="1:5" x14ac:dyDescent="0.45">
      <c r="A1378" s="331">
        <v>95482</v>
      </c>
      <c r="B1378" s="221">
        <v>39.147100000000002</v>
      </c>
      <c r="C1378" s="221">
        <v>-123.241</v>
      </c>
      <c r="D1378" s="220">
        <v>4251840</v>
      </c>
      <c r="E1378" s="220">
        <v>4569890</v>
      </c>
    </row>
    <row r="1379" spans="1:5" x14ac:dyDescent="0.45">
      <c r="A1379" s="331">
        <v>95485</v>
      </c>
      <c r="B1379" s="221">
        <v>39.215899999999998</v>
      </c>
      <c r="C1379" s="221">
        <v>-122.92400000000001</v>
      </c>
      <c r="D1379" s="220">
        <v>4271040</v>
      </c>
      <c r="E1379" s="220">
        <v>4661930</v>
      </c>
    </row>
    <row r="1380" spans="1:5" x14ac:dyDescent="0.45">
      <c r="A1380" s="331">
        <v>95488</v>
      </c>
      <c r="B1380" s="221">
        <v>39.674300000000002</v>
      </c>
      <c r="C1380" s="221">
        <v>-123.742</v>
      </c>
      <c r="D1380" s="220">
        <v>4454370</v>
      </c>
      <c r="E1380" s="220">
        <v>4441370</v>
      </c>
    </row>
    <row r="1381" spans="1:5" x14ac:dyDescent="0.45">
      <c r="A1381" s="331">
        <v>95490</v>
      </c>
      <c r="B1381" s="221">
        <v>39.472700000000003</v>
      </c>
      <c r="C1381" s="221">
        <v>-123.376</v>
      </c>
      <c r="D1381" s="220">
        <v>4373390</v>
      </c>
      <c r="E1381" s="220">
        <v>4539790</v>
      </c>
    </row>
    <row r="1382" spans="1:5" x14ac:dyDescent="0.45">
      <c r="A1382" s="331">
        <v>95492</v>
      </c>
      <c r="B1382" s="221">
        <v>38.543100000000003</v>
      </c>
      <c r="C1382" s="221">
        <v>-122.81100000000001</v>
      </c>
      <c r="D1382" s="220">
        <v>4023290</v>
      </c>
      <c r="E1382" s="220">
        <v>4678380</v>
      </c>
    </row>
    <row r="1383" spans="1:5" x14ac:dyDescent="0.45">
      <c r="A1383" s="331">
        <v>95493</v>
      </c>
      <c r="B1383" s="221">
        <v>39.190100000000001</v>
      </c>
      <c r="C1383" s="221">
        <v>-122.971</v>
      </c>
      <c r="D1383" s="220">
        <v>4262470</v>
      </c>
      <c r="E1383" s="220">
        <v>4647960</v>
      </c>
    </row>
    <row r="1384" spans="1:5" x14ac:dyDescent="0.45">
      <c r="A1384" s="331">
        <v>95494</v>
      </c>
      <c r="B1384" s="221">
        <v>38.929299999999998</v>
      </c>
      <c r="C1384" s="221">
        <v>-123.30200000000001</v>
      </c>
      <c r="D1384" s="220">
        <v>4173440</v>
      </c>
      <c r="E1384" s="220">
        <v>4547390</v>
      </c>
    </row>
    <row r="1385" spans="1:5" x14ac:dyDescent="0.45">
      <c r="A1385" s="331">
        <v>95497</v>
      </c>
      <c r="B1385" s="221">
        <v>38.735300000000002</v>
      </c>
      <c r="C1385" s="221">
        <v>-123.474</v>
      </c>
      <c r="D1385" s="220">
        <v>4106000</v>
      </c>
      <c r="E1385" s="220">
        <v>4493360</v>
      </c>
    </row>
    <row r="1386" spans="1:5" x14ac:dyDescent="0.45">
      <c r="A1386" s="331">
        <v>95501</v>
      </c>
      <c r="B1386" s="221">
        <v>40.795499999999997</v>
      </c>
      <c r="C1386" s="221">
        <v>-124.15300000000001</v>
      </c>
      <c r="D1386" s="220">
        <v>4873260</v>
      </c>
      <c r="E1386" s="220">
        <v>4356570</v>
      </c>
    </row>
    <row r="1387" spans="1:5" x14ac:dyDescent="0.45">
      <c r="A1387" s="331">
        <v>95503</v>
      </c>
      <c r="B1387" s="221">
        <v>40.7121</v>
      </c>
      <c r="C1387" s="221">
        <v>-124.098</v>
      </c>
      <c r="D1387" s="220">
        <v>4841540</v>
      </c>
      <c r="E1387" s="220">
        <v>4369510</v>
      </c>
    </row>
    <row r="1388" spans="1:5" x14ac:dyDescent="0.45">
      <c r="A1388" s="331">
        <v>95511</v>
      </c>
      <c r="B1388" s="221">
        <v>40.163200000000003</v>
      </c>
      <c r="C1388" s="221">
        <v>-123.628</v>
      </c>
      <c r="D1388" s="220">
        <v>4630930</v>
      </c>
      <c r="E1388" s="220">
        <v>4486330</v>
      </c>
    </row>
    <row r="1389" spans="1:5" x14ac:dyDescent="0.45">
      <c r="A1389" s="331">
        <v>95514</v>
      </c>
      <c r="B1389" s="221">
        <v>40.299500000000002</v>
      </c>
      <c r="C1389" s="221">
        <v>-123.65600000000001</v>
      </c>
      <c r="D1389" s="220">
        <v>4681360</v>
      </c>
      <c r="E1389" s="220">
        <v>4481960</v>
      </c>
    </row>
    <row r="1390" spans="1:5" x14ac:dyDescent="0.45">
      <c r="A1390" s="331">
        <v>95519</v>
      </c>
      <c r="B1390" s="221">
        <v>40.951799999999999</v>
      </c>
      <c r="C1390" s="221">
        <v>-124.039</v>
      </c>
      <c r="D1390" s="220">
        <v>4928170</v>
      </c>
      <c r="E1390" s="220">
        <v>4392560</v>
      </c>
    </row>
    <row r="1391" spans="1:5" x14ac:dyDescent="0.45">
      <c r="A1391" s="331">
        <v>95521</v>
      </c>
      <c r="B1391" s="221">
        <v>40.849200000000003</v>
      </c>
      <c r="C1391" s="221">
        <v>-124.035</v>
      </c>
      <c r="D1391" s="220">
        <v>4890460</v>
      </c>
      <c r="E1391" s="220">
        <v>4390900</v>
      </c>
    </row>
    <row r="1392" spans="1:5" x14ac:dyDescent="0.45">
      <c r="A1392" s="331">
        <v>95524</v>
      </c>
      <c r="B1392" s="221">
        <v>40.818300000000001</v>
      </c>
      <c r="C1392" s="221">
        <v>-124.033</v>
      </c>
      <c r="D1392" s="220">
        <v>4879110</v>
      </c>
      <c r="E1392" s="220">
        <v>4390390</v>
      </c>
    </row>
    <row r="1393" spans="1:5" x14ac:dyDescent="0.45">
      <c r="A1393" s="331">
        <v>95525</v>
      </c>
      <c r="B1393" s="221">
        <v>40.9499</v>
      </c>
      <c r="C1393" s="221">
        <v>-123.84699999999999</v>
      </c>
      <c r="D1393" s="220">
        <v>4923530</v>
      </c>
      <c r="E1393" s="220">
        <v>4445750</v>
      </c>
    </row>
    <row r="1394" spans="1:5" x14ac:dyDescent="0.45">
      <c r="A1394" s="331">
        <v>95526</v>
      </c>
      <c r="B1394" s="221">
        <v>40.435200000000002</v>
      </c>
      <c r="C1394" s="221">
        <v>-123.6</v>
      </c>
      <c r="D1394" s="220">
        <v>4729950</v>
      </c>
      <c r="E1394" s="220">
        <v>4501080</v>
      </c>
    </row>
    <row r="1395" spans="1:5" x14ac:dyDescent="0.45">
      <c r="A1395" s="331">
        <v>95527</v>
      </c>
      <c r="B1395" s="221">
        <v>40.788400000000003</v>
      </c>
      <c r="C1395" s="221">
        <v>-123.408</v>
      </c>
      <c r="D1395" s="220">
        <v>4855640</v>
      </c>
      <c r="E1395" s="220">
        <v>4563790</v>
      </c>
    </row>
    <row r="1396" spans="1:5" x14ac:dyDescent="0.45">
      <c r="A1396" s="331">
        <v>95528</v>
      </c>
      <c r="B1396" s="221">
        <v>40.487499999999997</v>
      </c>
      <c r="C1396" s="221">
        <v>-123.91</v>
      </c>
      <c r="D1396" s="220">
        <v>4755380</v>
      </c>
      <c r="E1396" s="220">
        <v>4415770</v>
      </c>
    </row>
    <row r="1397" spans="1:5" x14ac:dyDescent="0.45">
      <c r="A1397" s="331">
        <v>95531</v>
      </c>
      <c r="B1397" s="221">
        <v>41.775599999999997</v>
      </c>
      <c r="C1397" s="221">
        <v>-123.995</v>
      </c>
      <c r="D1397" s="220">
        <v>5229650</v>
      </c>
      <c r="E1397" s="220">
        <v>4427340</v>
      </c>
    </row>
    <row r="1398" spans="1:5" x14ac:dyDescent="0.45">
      <c r="A1398" s="331">
        <v>95536</v>
      </c>
      <c r="B1398" s="221">
        <v>40.465000000000003</v>
      </c>
      <c r="C1398" s="221">
        <v>-124.25</v>
      </c>
      <c r="D1398" s="220">
        <v>4754260</v>
      </c>
      <c r="E1398" s="220">
        <v>4320180</v>
      </c>
    </row>
    <row r="1399" spans="1:5" x14ac:dyDescent="0.45">
      <c r="A1399" s="331">
        <v>95540</v>
      </c>
      <c r="B1399" s="221">
        <v>40.5884</v>
      </c>
      <c r="C1399" s="221">
        <v>-124.128</v>
      </c>
      <c r="D1399" s="220">
        <v>4796880</v>
      </c>
      <c r="E1399" s="220">
        <v>4357670</v>
      </c>
    </row>
    <row r="1400" spans="1:5" x14ac:dyDescent="0.45">
      <c r="A1400" s="331">
        <v>95542</v>
      </c>
      <c r="B1400" s="221">
        <v>40.116199999999999</v>
      </c>
      <c r="C1400" s="221">
        <v>-123.85899999999999</v>
      </c>
      <c r="D1400" s="220">
        <v>4618420</v>
      </c>
      <c r="E1400" s="220">
        <v>4420260</v>
      </c>
    </row>
    <row r="1401" spans="1:5" x14ac:dyDescent="0.45">
      <c r="A1401" s="331">
        <v>95543</v>
      </c>
      <c r="B1401" s="221">
        <v>41.915999999999997</v>
      </c>
      <c r="C1401" s="221">
        <v>-123.821</v>
      </c>
      <c r="D1401" s="220">
        <v>5277720</v>
      </c>
      <c r="E1401" s="220">
        <v>4478960</v>
      </c>
    </row>
    <row r="1402" spans="1:5" x14ac:dyDescent="0.45">
      <c r="A1402" s="331">
        <v>95546</v>
      </c>
      <c r="B1402" s="221">
        <v>41.246499999999997</v>
      </c>
      <c r="C1402" s="221">
        <v>-123.73</v>
      </c>
      <c r="D1402" s="220">
        <v>5029930</v>
      </c>
      <c r="E1402" s="220">
        <v>4486130</v>
      </c>
    </row>
    <row r="1403" spans="1:5" x14ac:dyDescent="0.45">
      <c r="A1403" s="331">
        <v>95547</v>
      </c>
      <c r="B1403" s="221">
        <v>40.551200000000001</v>
      </c>
      <c r="C1403" s="221">
        <v>-124.083</v>
      </c>
      <c r="D1403" s="220">
        <v>4782300</v>
      </c>
      <c r="E1403" s="220">
        <v>4369160</v>
      </c>
    </row>
    <row r="1404" spans="1:5" x14ac:dyDescent="0.45">
      <c r="A1404" s="331">
        <v>95548</v>
      </c>
      <c r="B1404" s="221">
        <v>41.6111</v>
      </c>
      <c r="C1404" s="221">
        <v>-124.036</v>
      </c>
      <c r="D1404" s="220">
        <v>5170020</v>
      </c>
      <c r="E1404" s="220">
        <v>4411430</v>
      </c>
    </row>
    <row r="1405" spans="1:5" x14ac:dyDescent="0.45">
      <c r="A1405" s="331">
        <v>95549</v>
      </c>
      <c r="B1405" s="221">
        <v>40.621499999999997</v>
      </c>
      <c r="C1405" s="221">
        <v>-123.902</v>
      </c>
      <c r="D1405" s="220">
        <v>4804290</v>
      </c>
      <c r="E1405" s="220">
        <v>4421640</v>
      </c>
    </row>
    <row r="1406" spans="1:5" x14ac:dyDescent="0.45">
      <c r="A1406" s="331">
        <v>95550</v>
      </c>
      <c r="B1406" s="221">
        <v>40.744100000000003</v>
      </c>
      <c r="C1406" s="221">
        <v>-123.794</v>
      </c>
      <c r="D1406" s="220">
        <v>4847020</v>
      </c>
      <c r="E1406" s="220">
        <v>4455110</v>
      </c>
    </row>
    <row r="1407" spans="1:5" x14ac:dyDescent="0.45">
      <c r="A1407" s="331">
        <v>95551</v>
      </c>
      <c r="B1407" s="221">
        <v>40.660299999999999</v>
      </c>
      <c r="C1407" s="221">
        <v>-124.245</v>
      </c>
      <c r="D1407" s="220">
        <v>4825660</v>
      </c>
      <c r="E1407" s="220">
        <v>4327160</v>
      </c>
    </row>
    <row r="1408" spans="1:5" x14ac:dyDescent="0.45">
      <c r="A1408" s="331">
        <v>95552</v>
      </c>
      <c r="B1408" s="221">
        <v>40.335700000000003</v>
      </c>
      <c r="C1408" s="221">
        <v>-123.378</v>
      </c>
      <c r="D1408" s="220">
        <v>4689180</v>
      </c>
      <c r="E1408" s="220">
        <v>4560770</v>
      </c>
    </row>
    <row r="1409" spans="1:5" x14ac:dyDescent="0.45">
      <c r="A1409" s="331">
        <v>95554</v>
      </c>
      <c r="B1409" s="221">
        <v>40.2759</v>
      </c>
      <c r="C1409" s="221">
        <v>-123.869</v>
      </c>
      <c r="D1409" s="220">
        <v>4677040</v>
      </c>
      <c r="E1409" s="220">
        <v>4421570</v>
      </c>
    </row>
    <row r="1410" spans="1:5" x14ac:dyDescent="0.45">
      <c r="A1410" s="331">
        <v>95555</v>
      </c>
      <c r="B1410" s="221">
        <v>41.362400000000001</v>
      </c>
      <c r="C1410" s="221">
        <v>-124.015</v>
      </c>
      <c r="D1410" s="220">
        <v>5078280</v>
      </c>
      <c r="E1410" s="220">
        <v>4410310</v>
      </c>
    </row>
    <row r="1411" spans="1:5" x14ac:dyDescent="0.45">
      <c r="A1411" s="331">
        <v>95556</v>
      </c>
      <c r="B1411" s="221">
        <v>41.283000000000001</v>
      </c>
      <c r="C1411" s="221">
        <v>-123.542</v>
      </c>
      <c r="D1411" s="220">
        <v>5039680</v>
      </c>
      <c r="E1411" s="220">
        <v>4539180</v>
      </c>
    </row>
    <row r="1412" spans="1:5" x14ac:dyDescent="0.45">
      <c r="A1412" s="331">
        <v>95558</v>
      </c>
      <c r="B1412" s="221">
        <v>40.288400000000003</v>
      </c>
      <c r="C1412" s="221">
        <v>-124.22199999999999</v>
      </c>
      <c r="D1412" s="220">
        <v>4689020</v>
      </c>
      <c r="E1412" s="220">
        <v>4323020</v>
      </c>
    </row>
    <row r="1413" spans="1:5" x14ac:dyDescent="0.45">
      <c r="A1413" s="331">
        <v>95560</v>
      </c>
      <c r="B1413" s="221">
        <v>40.138399999999997</v>
      </c>
      <c r="C1413" s="221">
        <v>-123.86799999999999</v>
      </c>
      <c r="D1413" s="220">
        <v>4626690</v>
      </c>
      <c r="E1413" s="220">
        <v>4418320</v>
      </c>
    </row>
    <row r="1414" spans="1:5" x14ac:dyDescent="0.45">
      <c r="A1414" s="331">
        <v>95562</v>
      </c>
      <c r="B1414" s="221">
        <v>40.478299999999997</v>
      </c>
      <c r="C1414" s="221">
        <v>-124.142</v>
      </c>
      <c r="D1414" s="220">
        <v>4756850</v>
      </c>
      <c r="E1414" s="220">
        <v>4350650</v>
      </c>
    </row>
    <row r="1415" spans="1:5" x14ac:dyDescent="0.45">
      <c r="A1415" s="331">
        <v>95563</v>
      </c>
      <c r="B1415" s="221">
        <v>40.831000000000003</v>
      </c>
      <c r="C1415" s="221">
        <v>-123.605</v>
      </c>
      <c r="D1415" s="220">
        <v>4875100</v>
      </c>
      <c r="E1415" s="220">
        <v>4509940</v>
      </c>
    </row>
    <row r="1416" spans="1:5" x14ac:dyDescent="0.45">
      <c r="A1416" s="331">
        <v>95564</v>
      </c>
      <c r="B1416" s="221">
        <v>40.792200000000001</v>
      </c>
      <c r="C1416" s="221">
        <v>-124.20399999999999</v>
      </c>
      <c r="D1416" s="220">
        <v>4873140</v>
      </c>
      <c r="E1416" s="220">
        <v>4342140</v>
      </c>
    </row>
    <row r="1417" spans="1:5" x14ac:dyDescent="0.45">
      <c r="A1417" s="331">
        <v>95565</v>
      </c>
      <c r="B1417" s="221">
        <v>40.445399999999999</v>
      </c>
      <c r="C1417" s="221">
        <v>-124.03</v>
      </c>
      <c r="D1417" s="220">
        <v>4742430</v>
      </c>
      <c r="E1417" s="220">
        <v>4381030</v>
      </c>
    </row>
    <row r="1418" spans="1:5" x14ac:dyDescent="0.45">
      <c r="A1418" s="331">
        <v>95567</v>
      </c>
      <c r="B1418" s="221">
        <v>41.952199999999998</v>
      </c>
      <c r="C1418" s="221">
        <v>-124.136</v>
      </c>
      <c r="D1418" s="220">
        <v>5297450</v>
      </c>
      <c r="E1418" s="220">
        <v>4393390</v>
      </c>
    </row>
    <row r="1419" spans="1:5" x14ac:dyDescent="0.45">
      <c r="A1419" s="331">
        <v>95568</v>
      </c>
      <c r="B1419" s="221">
        <v>41.595799999999997</v>
      </c>
      <c r="C1419" s="221">
        <v>-123.363</v>
      </c>
      <c r="D1419" s="220">
        <v>5151090</v>
      </c>
      <c r="E1419" s="220">
        <v>4596790</v>
      </c>
    </row>
    <row r="1420" spans="1:5" x14ac:dyDescent="0.45">
      <c r="A1420" s="331">
        <v>95569</v>
      </c>
      <c r="B1420" s="221">
        <v>40.348599999999998</v>
      </c>
      <c r="C1420" s="221">
        <v>-123.88</v>
      </c>
      <c r="D1420" s="220">
        <v>4703880</v>
      </c>
      <c r="E1420" s="220">
        <v>4420430</v>
      </c>
    </row>
    <row r="1421" spans="1:5" x14ac:dyDescent="0.45">
      <c r="A1421" s="331">
        <v>95570</v>
      </c>
      <c r="B1421" s="221">
        <v>41.1327</v>
      </c>
      <c r="C1421" s="221">
        <v>-124.054</v>
      </c>
      <c r="D1421" s="220">
        <v>4994820</v>
      </c>
      <c r="E1421" s="220">
        <v>4393200</v>
      </c>
    </row>
    <row r="1422" spans="1:5" x14ac:dyDescent="0.45">
      <c r="A1422" s="331">
        <v>95573</v>
      </c>
      <c r="B1422" s="221">
        <v>40.960700000000003</v>
      </c>
      <c r="C1422" s="221">
        <v>-123.651</v>
      </c>
      <c r="D1422" s="220">
        <v>4923570</v>
      </c>
      <c r="E1422" s="220">
        <v>4500560</v>
      </c>
    </row>
    <row r="1423" spans="1:5" x14ac:dyDescent="0.45">
      <c r="A1423" s="331">
        <v>95585</v>
      </c>
      <c r="B1423" s="221">
        <v>39.829099999999997</v>
      </c>
      <c r="C1423" s="221">
        <v>-123.69</v>
      </c>
      <c r="D1423" s="220">
        <v>4509910</v>
      </c>
      <c r="E1423" s="220">
        <v>4460140</v>
      </c>
    </row>
    <row r="1424" spans="1:5" x14ac:dyDescent="0.45">
      <c r="A1424" s="331">
        <v>95587</v>
      </c>
      <c r="B1424" s="221">
        <v>39.942</v>
      </c>
      <c r="C1424" s="221">
        <v>-123.723</v>
      </c>
      <c r="D1424" s="220">
        <v>4551900</v>
      </c>
      <c r="E1424" s="220">
        <v>4453760</v>
      </c>
    </row>
    <row r="1425" spans="1:5" x14ac:dyDescent="0.45">
      <c r="A1425" s="331">
        <v>95589</v>
      </c>
      <c r="B1425" s="221">
        <v>40.039000000000001</v>
      </c>
      <c r="C1425" s="221">
        <v>-123.995</v>
      </c>
      <c r="D1425" s="220">
        <v>4592920</v>
      </c>
      <c r="E1425" s="220">
        <v>4379980</v>
      </c>
    </row>
    <row r="1426" spans="1:5" x14ac:dyDescent="0.45">
      <c r="A1426" s="331">
        <v>95595</v>
      </c>
      <c r="B1426" s="221">
        <v>40.171100000000003</v>
      </c>
      <c r="C1426" s="221">
        <v>-123.401</v>
      </c>
      <c r="D1426" s="220">
        <v>4629330</v>
      </c>
      <c r="E1426" s="220">
        <v>4550260</v>
      </c>
    </row>
    <row r="1427" spans="1:5" x14ac:dyDescent="0.45">
      <c r="A1427" s="331">
        <v>95602</v>
      </c>
      <c r="B1427" s="221">
        <v>38.990600000000001</v>
      </c>
      <c r="C1427" s="221">
        <v>-121.114</v>
      </c>
      <c r="D1427" s="220">
        <v>4160150</v>
      </c>
      <c r="E1427" s="220">
        <v>5172690</v>
      </c>
    </row>
    <row r="1428" spans="1:5" x14ac:dyDescent="0.45">
      <c r="A1428" s="331">
        <v>95603</v>
      </c>
      <c r="B1428" s="221">
        <v>38.916699999999999</v>
      </c>
      <c r="C1428" s="221">
        <v>-121.078</v>
      </c>
      <c r="D1428" s="220">
        <v>4132640</v>
      </c>
      <c r="E1428" s="220">
        <v>5181680</v>
      </c>
    </row>
    <row r="1429" spans="1:5" x14ac:dyDescent="0.45">
      <c r="A1429" s="331">
        <v>95605</v>
      </c>
      <c r="B1429" s="221">
        <v>38.5929</v>
      </c>
      <c r="C1429" s="221">
        <v>-121.54</v>
      </c>
      <c r="D1429" s="220">
        <v>4020750</v>
      </c>
      <c r="E1429" s="220">
        <v>5043900</v>
      </c>
    </row>
    <row r="1430" spans="1:5" x14ac:dyDescent="0.45">
      <c r="A1430" s="331">
        <v>95606</v>
      </c>
      <c r="B1430" s="221">
        <v>38.807099999999998</v>
      </c>
      <c r="C1430" s="221">
        <v>-122.236</v>
      </c>
      <c r="D1430" s="220">
        <v>4109760</v>
      </c>
      <c r="E1430" s="220">
        <v>4848980</v>
      </c>
    </row>
    <row r="1431" spans="1:5" x14ac:dyDescent="0.45">
      <c r="A1431" s="331">
        <v>95607</v>
      </c>
      <c r="B1431" s="221">
        <v>38.701500000000003</v>
      </c>
      <c r="C1431" s="221">
        <v>-122.113</v>
      </c>
      <c r="D1431" s="220">
        <v>4069190</v>
      </c>
      <c r="E1431" s="220">
        <v>4881960</v>
      </c>
    </row>
    <row r="1432" spans="1:5" x14ac:dyDescent="0.45">
      <c r="A1432" s="331">
        <v>95608</v>
      </c>
      <c r="B1432" s="221">
        <v>38.625799999999998</v>
      </c>
      <c r="C1432" s="221">
        <v>-121.328</v>
      </c>
      <c r="D1432" s="220">
        <v>4029720</v>
      </c>
      <c r="E1432" s="220">
        <v>5105180</v>
      </c>
    </row>
    <row r="1433" spans="1:5" x14ac:dyDescent="0.45">
      <c r="A1433" s="331">
        <v>95610</v>
      </c>
      <c r="B1433" s="221">
        <v>38.694899999999997</v>
      </c>
      <c r="C1433" s="221">
        <v>-121.27200000000001</v>
      </c>
      <c r="D1433" s="220">
        <v>4054190</v>
      </c>
      <c r="E1433" s="220">
        <v>5122600</v>
      </c>
    </row>
    <row r="1434" spans="1:5" x14ac:dyDescent="0.45">
      <c r="A1434" s="331">
        <v>95612</v>
      </c>
      <c r="B1434" s="221">
        <v>38.3994</v>
      </c>
      <c r="C1434" s="221">
        <v>-121.57299999999999</v>
      </c>
      <c r="D1434" s="220">
        <v>3950560</v>
      </c>
      <c r="E1434" s="220">
        <v>5030700</v>
      </c>
    </row>
    <row r="1435" spans="1:5" x14ac:dyDescent="0.45">
      <c r="A1435" s="331">
        <v>95614</v>
      </c>
      <c r="B1435" s="221">
        <v>38.887500000000003</v>
      </c>
      <c r="C1435" s="221">
        <v>-120.986</v>
      </c>
      <c r="D1435" s="220">
        <v>4120780</v>
      </c>
      <c r="E1435" s="220">
        <v>5207480</v>
      </c>
    </row>
    <row r="1436" spans="1:5" x14ac:dyDescent="0.45">
      <c r="A1436" s="331">
        <v>95615</v>
      </c>
      <c r="B1436" s="221">
        <v>38.310600000000001</v>
      </c>
      <c r="C1436" s="221">
        <v>-121.55200000000001</v>
      </c>
      <c r="D1436" s="220">
        <v>3917810</v>
      </c>
      <c r="E1436" s="220">
        <v>5035240</v>
      </c>
    </row>
    <row r="1437" spans="1:5" x14ac:dyDescent="0.45">
      <c r="A1437" s="331">
        <v>95616</v>
      </c>
      <c r="B1437" s="221">
        <v>38.558300000000003</v>
      </c>
      <c r="C1437" s="221">
        <v>-121.804</v>
      </c>
      <c r="D1437" s="220">
        <v>4012040</v>
      </c>
      <c r="E1437" s="220">
        <v>4967640</v>
      </c>
    </row>
    <row r="1438" spans="1:5" x14ac:dyDescent="0.45">
      <c r="A1438" s="331">
        <v>95618</v>
      </c>
      <c r="B1438" s="221">
        <v>38.545400000000001</v>
      </c>
      <c r="C1438" s="221">
        <v>-121.669</v>
      </c>
      <c r="D1438" s="220">
        <v>4005290</v>
      </c>
      <c r="E1438" s="220">
        <v>5006080</v>
      </c>
    </row>
    <row r="1439" spans="1:5" x14ac:dyDescent="0.45">
      <c r="A1439" s="331">
        <v>95619</v>
      </c>
      <c r="B1439" s="221">
        <v>38.681800000000003</v>
      </c>
      <c r="C1439" s="221">
        <v>-120.813</v>
      </c>
      <c r="D1439" s="220">
        <v>4043350</v>
      </c>
      <c r="E1439" s="220">
        <v>5253700</v>
      </c>
    </row>
    <row r="1440" spans="1:5" x14ac:dyDescent="0.45">
      <c r="A1440" s="331">
        <v>95620</v>
      </c>
      <c r="B1440" s="221">
        <v>38.412799999999997</v>
      </c>
      <c r="C1440" s="221">
        <v>-121.758</v>
      </c>
      <c r="D1440" s="220">
        <v>3958210</v>
      </c>
      <c r="E1440" s="220">
        <v>4977760</v>
      </c>
    </row>
    <row r="1441" spans="1:5" x14ac:dyDescent="0.45">
      <c r="A1441" s="331">
        <v>95621</v>
      </c>
      <c r="B1441" s="221">
        <v>38.694800000000001</v>
      </c>
      <c r="C1441" s="221">
        <v>-121.30800000000001</v>
      </c>
      <c r="D1441" s="220">
        <v>4054670</v>
      </c>
      <c r="E1441" s="220">
        <v>5112220</v>
      </c>
    </row>
    <row r="1442" spans="1:5" x14ac:dyDescent="0.45">
      <c r="A1442" s="331">
        <v>95623</v>
      </c>
      <c r="B1442" s="221">
        <v>38.602499999999999</v>
      </c>
      <c r="C1442" s="221">
        <v>-120.854</v>
      </c>
      <c r="D1442" s="220">
        <v>4014890</v>
      </c>
      <c r="E1442" s="220">
        <v>5240640</v>
      </c>
    </row>
    <row r="1443" spans="1:5" x14ac:dyDescent="0.45">
      <c r="A1443" s="331">
        <v>95624</v>
      </c>
      <c r="B1443" s="221">
        <v>38.437800000000003</v>
      </c>
      <c r="C1443" s="221">
        <v>-121.3</v>
      </c>
      <c r="D1443" s="220">
        <v>3960660</v>
      </c>
      <c r="E1443" s="220">
        <v>5109950</v>
      </c>
    </row>
    <row r="1444" spans="1:5" x14ac:dyDescent="0.45">
      <c r="A1444" s="331">
        <v>95626</v>
      </c>
      <c r="B1444" s="221">
        <v>38.732100000000003</v>
      </c>
      <c r="C1444" s="221">
        <v>-121.458</v>
      </c>
      <c r="D1444" s="220">
        <v>4070400</v>
      </c>
      <c r="E1444" s="220">
        <v>5069770</v>
      </c>
    </row>
    <row r="1445" spans="1:5" x14ac:dyDescent="0.45">
      <c r="A1445" s="331">
        <v>95627</v>
      </c>
      <c r="B1445" s="221">
        <v>38.724699999999999</v>
      </c>
      <c r="C1445" s="221">
        <v>-122.009</v>
      </c>
      <c r="D1445" s="220">
        <v>4076010</v>
      </c>
      <c r="E1445" s="220">
        <v>4912010</v>
      </c>
    </row>
    <row r="1446" spans="1:5" x14ac:dyDescent="0.45">
      <c r="A1446" s="331">
        <v>95628</v>
      </c>
      <c r="B1446" s="221">
        <v>38.652200000000001</v>
      </c>
      <c r="C1446" s="221">
        <v>-121.255</v>
      </c>
      <c r="D1446" s="220">
        <v>4038350</v>
      </c>
      <c r="E1446" s="220">
        <v>5126750</v>
      </c>
    </row>
    <row r="1447" spans="1:5" x14ac:dyDescent="0.45">
      <c r="A1447" s="331">
        <v>95629</v>
      </c>
      <c r="B1447" s="221">
        <v>38.517800000000001</v>
      </c>
      <c r="C1447" s="221">
        <v>-120.67700000000001</v>
      </c>
      <c r="D1447" s="220">
        <v>3981770</v>
      </c>
      <c r="E1447" s="220">
        <v>5290250</v>
      </c>
    </row>
    <row r="1448" spans="1:5" x14ac:dyDescent="0.45">
      <c r="A1448" s="331">
        <v>95630</v>
      </c>
      <c r="B1448" s="221">
        <v>38.666899999999998</v>
      </c>
      <c r="C1448" s="221">
        <v>-121.142</v>
      </c>
      <c r="D1448" s="220">
        <v>4042200</v>
      </c>
      <c r="E1448" s="220">
        <v>5159210</v>
      </c>
    </row>
    <row r="1449" spans="1:5" x14ac:dyDescent="0.45">
      <c r="A1449" s="331">
        <v>95631</v>
      </c>
      <c r="B1449" s="221">
        <v>39.078499999999998</v>
      </c>
      <c r="C1449" s="221">
        <v>-120.60299999999999</v>
      </c>
      <c r="D1449" s="220">
        <v>4185850</v>
      </c>
      <c r="E1449" s="220">
        <v>5319830</v>
      </c>
    </row>
    <row r="1450" spans="1:5" x14ac:dyDescent="0.45">
      <c r="A1450" s="331">
        <v>95632</v>
      </c>
      <c r="B1450" s="221">
        <v>38.271299999999997</v>
      </c>
      <c r="C1450" s="221">
        <v>-121.247</v>
      </c>
      <c r="D1450" s="220">
        <v>3899130</v>
      </c>
      <c r="E1450" s="220">
        <v>5122360</v>
      </c>
    </row>
    <row r="1451" spans="1:5" x14ac:dyDescent="0.45">
      <c r="A1451" s="331">
        <v>95633</v>
      </c>
      <c r="B1451" s="221">
        <v>38.846800000000002</v>
      </c>
      <c r="C1451" s="221">
        <v>-120.831</v>
      </c>
      <c r="D1451" s="220">
        <v>4103880</v>
      </c>
      <c r="E1451" s="220">
        <v>5251300</v>
      </c>
    </row>
    <row r="1452" spans="1:5" x14ac:dyDescent="0.45">
      <c r="A1452" s="331">
        <v>95634</v>
      </c>
      <c r="B1452" s="221">
        <v>38.920900000000003</v>
      </c>
      <c r="C1452" s="221">
        <v>-120.712</v>
      </c>
      <c r="D1452" s="220">
        <v>4129530</v>
      </c>
      <c r="E1452" s="220">
        <v>5286400</v>
      </c>
    </row>
    <row r="1453" spans="1:5" x14ac:dyDescent="0.45">
      <c r="A1453" s="331">
        <v>95635</v>
      </c>
      <c r="B1453" s="221">
        <v>38.912100000000002</v>
      </c>
      <c r="C1453" s="221">
        <v>-120.913</v>
      </c>
      <c r="D1453" s="220">
        <v>4128810</v>
      </c>
      <c r="E1453" s="220">
        <v>5228970</v>
      </c>
    </row>
    <row r="1454" spans="1:5" x14ac:dyDescent="0.45">
      <c r="A1454" s="331">
        <v>95636</v>
      </c>
      <c r="B1454" s="221">
        <v>38.663800000000002</v>
      </c>
      <c r="C1454" s="221">
        <v>-120.492</v>
      </c>
      <c r="D1454" s="220">
        <v>4032890</v>
      </c>
      <c r="E1454" s="220">
        <v>5345360</v>
      </c>
    </row>
    <row r="1455" spans="1:5" x14ac:dyDescent="0.45">
      <c r="A1455" s="331">
        <v>95637</v>
      </c>
      <c r="B1455" s="221">
        <v>38.844799999999999</v>
      </c>
      <c r="C1455" s="221">
        <v>-122.205</v>
      </c>
      <c r="D1455" s="220">
        <v>4123030</v>
      </c>
      <c r="E1455" s="220">
        <v>4858440</v>
      </c>
    </row>
    <row r="1456" spans="1:5" x14ac:dyDescent="0.45">
      <c r="A1456" s="331">
        <v>95638</v>
      </c>
      <c r="B1456" s="221">
        <v>38.340499999999999</v>
      </c>
      <c r="C1456" s="221">
        <v>-121.11499999999999</v>
      </c>
      <c r="D1456" s="220">
        <v>3922610</v>
      </c>
      <c r="E1456" s="220">
        <v>5161430</v>
      </c>
    </row>
    <row r="1457" spans="1:5" x14ac:dyDescent="0.45">
      <c r="A1457" s="331">
        <v>95640</v>
      </c>
      <c r="B1457" s="221">
        <v>38.334899999999998</v>
      </c>
      <c r="C1457" s="221">
        <v>-120.94199999999999</v>
      </c>
      <c r="D1457" s="220">
        <v>3918260</v>
      </c>
      <c r="E1457" s="220">
        <v>5211170</v>
      </c>
    </row>
    <row r="1458" spans="1:5" x14ac:dyDescent="0.45">
      <c r="A1458" s="331">
        <v>95641</v>
      </c>
      <c r="B1458" s="221">
        <v>38.153399999999998</v>
      </c>
      <c r="C1458" s="221">
        <v>-121.601</v>
      </c>
      <c r="D1458" s="220">
        <v>3861160</v>
      </c>
      <c r="E1458" s="220">
        <v>5018150</v>
      </c>
    </row>
    <row r="1459" spans="1:5" x14ac:dyDescent="0.45">
      <c r="A1459" s="331">
        <v>95642</v>
      </c>
      <c r="B1459" s="221">
        <v>38.340400000000002</v>
      </c>
      <c r="C1459" s="221">
        <v>-120.761</v>
      </c>
      <c r="D1459" s="220">
        <v>3917990</v>
      </c>
      <c r="E1459" s="220">
        <v>5263200</v>
      </c>
    </row>
    <row r="1460" spans="1:5" x14ac:dyDescent="0.45">
      <c r="A1460" s="331">
        <v>95645</v>
      </c>
      <c r="B1460" s="221">
        <v>38.879800000000003</v>
      </c>
      <c r="C1460" s="221">
        <v>-121.76300000000001</v>
      </c>
      <c r="D1460" s="220">
        <v>4128870</v>
      </c>
      <c r="E1460" s="220">
        <v>4985560</v>
      </c>
    </row>
    <row r="1461" spans="1:5" x14ac:dyDescent="0.45">
      <c r="A1461" s="331">
        <v>95648</v>
      </c>
      <c r="B1461" s="221">
        <v>38.920900000000003</v>
      </c>
      <c r="C1461" s="221">
        <v>-121.313</v>
      </c>
      <c r="D1461" s="220">
        <v>4137360</v>
      </c>
      <c r="E1461" s="220">
        <v>5114760</v>
      </c>
    </row>
    <row r="1462" spans="1:5" x14ac:dyDescent="0.45">
      <c r="A1462" s="331">
        <v>95650</v>
      </c>
      <c r="B1462" s="221">
        <v>38.812199999999997</v>
      </c>
      <c r="C1462" s="221">
        <v>-121.169</v>
      </c>
      <c r="D1462" s="220">
        <v>4095640</v>
      </c>
      <c r="E1462" s="220">
        <v>5154040</v>
      </c>
    </row>
    <row r="1463" spans="1:5" x14ac:dyDescent="0.45">
      <c r="A1463" s="331">
        <v>95651</v>
      </c>
      <c r="B1463" s="221">
        <v>38.834400000000002</v>
      </c>
      <c r="C1463" s="221">
        <v>-120.925</v>
      </c>
      <c r="D1463" s="220">
        <v>4100560</v>
      </c>
      <c r="E1463" s="220">
        <v>5224140</v>
      </c>
    </row>
    <row r="1464" spans="1:5" x14ac:dyDescent="0.45">
      <c r="A1464" s="331">
        <v>95652</v>
      </c>
      <c r="B1464" s="221">
        <v>38.662500000000001</v>
      </c>
      <c r="C1464" s="221">
        <v>-121.402</v>
      </c>
      <c r="D1464" s="220">
        <v>4044180</v>
      </c>
      <c r="E1464" s="220">
        <v>5084640</v>
      </c>
    </row>
    <row r="1465" spans="1:5" x14ac:dyDescent="0.45">
      <c r="A1465" s="331">
        <v>95653</v>
      </c>
      <c r="B1465" s="221">
        <v>38.686199999999999</v>
      </c>
      <c r="C1465" s="221">
        <v>-121.979</v>
      </c>
      <c r="D1465" s="220">
        <v>4061460</v>
      </c>
      <c r="E1465" s="220">
        <v>4920010</v>
      </c>
    </row>
    <row r="1466" spans="1:5" x14ac:dyDescent="0.45">
      <c r="A1466" s="331">
        <v>95655</v>
      </c>
      <c r="B1466" s="221">
        <v>38.552799999999998</v>
      </c>
      <c r="C1466" s="221">
        <v>-121.288</v>
      </c>
      <c r="D1466" s="220">
        <v>4002510</v>
      </c>
      <c r="E1466" s="220">
        <v>5115500</v>
      </c>
    </row>
    <row r="1467" spans="1:5" x14ac:dyDescent="0.45">
      <c r="A1467" s="331">
        <v>95658</v>
      </c>
      <c r="B1467" s="221">
        <v>38.878999999999998</v>
      </c>
      <c r="C1467" s="221">
        <v>-121.152</v>
      </c>
      <c r="D1467" s="220">
        <v>4119850</v>
      </c>
      <c r="E1467" s="220">
        <v>5159890</v>
      </c>
    </row>
    <row r="1468" spans="1:5" x14ac:dyDescent="0.45">
      <c r="A1468" s="331">
        <v>95659</v>
      </c>
      <c r="B1468" s="221">
        <v>38.854700000000001</v>
      </c>
      <c r="C1468" s="221">
        <v>-121.57</v>
      </c>
      <c r="D1468" s="220">
        <v>4116810</v>
      </c>
      <c r="E1468" s="220">
        <v>5040180</v>
      </c>
    </row>
    <row r="1469" spans="1:5" x14ac:dyDescent="0.45">
      <c r="A1469" s="331">
        <v>95660</v>
      </c>
      <c r="B1469" s="221">
        <v>38.677700000000002</v>
      </c>
      <c r="C1469" s="221">
        <v>-121.38</v>
      </c>
      <c r="D1469" s="220">
        <v>4049430</v>
      </c>
      <c r="E1469" s="220">
        <v>5091200</v>
      </c>
    </row>
    <row r="1470" spans="1:5" x14ac:dyDescent="0.45">
      <c r="A1470" s="331">
        <v>95661</v>
      </c>
      <c r="B1470" s="221">
        <v>38.741199999999999</v>
      </c>
      <c r="C1470" s="221">
        <v>-121.249</v>
      </c>
      <c r="D1470" s="220">
        <v>4070790</v>
      </c>
      <c r="E1470" s="220">
        <v>5129810</v>
      </c>
    </row>
    <row r="1471" spans="1:5" x14ac:dyDescent="0.45">
      <c r="A1471" s="331">
        <v>95662</v>
      </c>
      <c r="B1471" s="221">
        <v>38.689100000000003</v>
      </c>
      <c r="C1471" s="221">
        <v>-121.22</v>
      </c>
      <c r="D1471" s="220">
        <v>4051360</v>
      </c>
      <c r="E1471" s="220">
        <v>5137370</v>
      </c>
    </row>
    <row r="1472" spans="1:5" x14ac:dyDescent="0.45">
      <c r="A1472" s="331">
        <v>95663</v>
      </c>
      <c r="B1472" s="221">
        <v>38.856099999999998</v>
      </c>
      <c r="C1472" s="221">
        <v>-121.184</v>
      </c>
      <c r="D1472" s="220">
        <v>4111880</v>
      </c>
      <c r="E1472" s="220">
        <v>5150600</v>
      </c>
    </row>
    <row r="1473" spans="1:5" x14ac:dyDescent="0.45">
      <c r="A1473" s="331">
        <v>95664</v>
      </c>
      <c r="B1473" s="221">
        <v>38.799100000000003</v>
      </c>
      <c r="C1473" s="221">
        <v>-121.05</v>
      </c>
      <c r="D1473" s="220">
        <v>4089300</v>
      </c>
      <c r="E1473" s="220">
        <v>5187670</v>
      </c>
    </row>
    <row r="1474" spans="1:5" x14ac:dyDescent="0.45">
      <c r="A1474" s="331">
        <v>95665</v>
      </c>
      <c r="B1474" s="221">
        <v>38.399900000000002</v>
      </c>
      <c r="C1474" s="221">
        <v>-120.652</v>
      </c>
      <c r="D1474" s="220">
        <v>3938370</v>
      </c>
      <c r="E1474" s="220">
        <v>5295400</v>
      </c>
    </row>
    <row r="1475" spans="1:5" x14ac:dyDescent="0.45">
      <c r="A1475" s="331">
        <v>95666</v>
      </c>
      <c r="B1475" s="221">
        <v>38.554200000000002</v>
      </c>
      <c r="C1475" s="221">
        <v>-120.27200000000001</v>
      </c>
      <c r="D1475" s="220">
        <v>3990360</v>
      </c>
      <c r="E1475" s="220">
        <v>5406950</v>
      </c>
    </row>
    <row r="1476" spans="1:5" x14ac:dyDescent="0.45">
      <c r="A1476" s="331">
        <v>95667</v>
      </c>
      <c r="B1476" s="221">
        <v>38.733199999999997</v>
      </c>
      <c r="C1476" s="221">
        <v>-120.788</v>
      </c>
      <c r="D1476" s="220">
        <v>4061850</v>
      </c>
      <c r="E1476" s="220">
        <v>5261690</v>
      </c>
    </row>
    <row r="1477" spans="1:5" x14ac:dyDescent="0.45">
      <c r="A1477" s="331">
        <v>95668</v>
      </c>
      <c r="B1477" s="221">
        <v>38.819600000000001</v>
      </c>
      <c r="C1477" s="221">
        <v>-121.49</v>
      </c>
      <c r="D1477" s="220">
        <v>4102850</v>
      </c>
      <c r="E1477" s="220">
        <v>5062370</v>
      </c>
    </row>
    <row r="1478" spans="1:5" x14ac:dyDescent="0.45">
      <c r="A1478" s="331">
        <v>95669</v>
      </c>
      <c r="B1478" s="221">
        <v>38.489400000000003</v>
      </c>
      <c r="C1478" s="221">
        <v>-120.889</v>
      </c>
      <c r="D1478" s="220">
        <v>3974020</v>
      </c>
      <c r="E1478" s="220">
        <v>5228810</v>
      </c>
    </row>
    <row r="1479" spans="1:5" x14ac:dyDescent="0.45">
      <c r="A1479" s="331">
        <v>95670</v>
      </c>
      <c r="B1479" s="221">
        <v>38.6053</v>
      </c>
      <c r="C1479" s="221">
        <v>-121.28</v>
      </c>
      <c r="D1479" s="220">
        <v>4021590</v>
      </c>
      <c r="E1479" s="220">
        <v>5118520</v>
      </c>
    </row>
    <row r="1480" spans="1:5" x14ac:dyDescent="0.45">
      <c r="A1480" s="331">
        <v>95672</v>
      </c>
      <c r="B1480" s="221">
        <v>38.724499999999999</v>
      </c>
      <c r="C1480" s="221">
        <v>-120.996</v>
      </c>
      <c r="D1480" s="220">
        <v>4061300</v>
      </c>
      <c r="E1480" s="220">
        <v>5202100</v>
      </c>
    </row>
    <row r="1481" spans="1:5" x14ac:dyDescent="0.45">
      <c r="A1481" s="331">
        <v>95673</v>
      </c>
      <c r="B1481" s="221">
        <v>38.689599999999999</v>
      </c>
      <c r="C1481" s="221">
        <v>-121.456</v>
      </c>
      <c r="D1481" s="220">
        <v>4054850</v>
      </c>
      <c r="E1481" s="220">
        <v>5069750</v>
      </c>
    </row>
    <row r="1482" spans="1:5" x14ac:dyDescent="0.45">
      <c r="A1482" s="331">
        <v>95674</v>
      </c>
      <c r="B1482" s="221">
        <v>38.956499999999998</v>
      </c>
      <c r="C1482" s="221">
        <v>-121.48</v>
      </c>
      <c r="D1482" s="220">
        <v>4152740</v>
      </c>
      <c r="E1482" s="220">
        <v>5067640</v>
      </c>
    </row>
    <row r="1483" spans="1:5" x14ac:dyDescent="0.45">
      <c r="A1483" s="331">
        <v>95677</v>
      </c>
      <c r="B1483" s="221">
        <v>38.791600000000003</v>
      </c>
      <c r="C1483" s="221">
        <v>-121.23099999999999</v>
      </c>
      <c r="D1483" s="220">
        <v>4088980</v>
      </c>
      <c r="E1483" s="220">
        <v>5135790</v>
      </c>
    </row>
    <row r="1484" spans="1:5" x14ac:dyDescent="0.45">
      <c r="A1484" s="331">
        <v>95678</v>
      </c>
      <c r="B1484" s="221">
        <v>38.7652</v>
      </c>
      <c r="C1484" s="221">
        <v>-121.288</v>
      </c>
      <c r="D1484" s="220">
        <v>4080100</v>
      </c>
      <c r="E1484" s="220">
        <v>5119020</v>
      </c>
    </row>
    <row r="1485" spans="1:5" x14ac:dyDescent="0.45">
      <c r="A1485" s="331">
        <v>95679</v>
      </c>
      <c r="B1485" s="221">
        <v>38.896000000000001</v>
      </c>
      <c r="C1485" s="221">
        <v>-122.351</v>
      </c>
      <c r="D1485" s="220">
        <v>4144160</v>
      </c>
      <c r="E1485" s="220">
        <v>4817900</v>
      </c>
    </row>
    <row r="1486" spans="1:5" x14ac:dyDescent="0.45">
      <c r="A1486" s="331">
        <v>95681</v>
      </c>
      <c r="B1486" s="221">
        <v>39.004399999999997</v>
      </c>
      <c r="C1486" s="221">
        <v>-121.354</v>
      </c>
      <c r="D1486" s="220">
        <v>4168440</v>
      </c>
      <c r="E1486" s="220">
        <v>5104580</v>
      </c>
    </row>
    <row r="1487" spans="1:5" x14ac:dyDescent="0.45">
      <c r="A1487" s="331">
        <v>95682</v>
      </c>
      <c r="B1487" s="221">
        <v>38.607199999999999</v>
      </c>
      <c r="C1487" s="221">
        <v>-120.965</v>
      </c>
      <c r="D1487" s="220">
        <v>4018010</v>
      </c>
      <c r="E1487" s="220">
        <v>5209080</v>
      </c>
    </row>
    <row r="1488" spans="1:5" x14ac:dyDescent="0.45">
      <c r="A1488" s="331">
        <v>95683</v>
      </c>
      <c r="B1488" s="221">
        <v>38.509099999999997</v>
      </c>
      <c r="C1488" s="221">
        <v>-121.105</v>
      </c>
      <c r="D1488" s="220">
        <v>3984040</v>
      </c>
      <c r="E1488" s="220">
        <v>5167090</v>
      </c>
    </row>
    <row r="1489" spans="1:5" x14ac:dyDescent="0.45">
      <c r="A1489" s="331">
        <v>95684</v>
      </c>
      <c r="B1489" s="221">
        <v>38.5931</v>
      </c>
      <c r="C1489" s="221">
        <v>-120.52</v>
      </c>
      <c r="D1489" s="220">
        <v>4007420</v>
      </c>
      <c r="E1489" s="220">
        <v>5336210</v>
      </c>
    </row>
    <row r="1490" spans="1:5" x14ac:dyDescent="0.45">
      <c r="A1490" s="331">
        <v>95685</v>
      </c>
      <c r="B1490" s="221">
        <v>38.4238</v>
      </c>
      <c r="C1490" s="221">
        <v>-120.776</v>
      </c>
      <c r="D1490" s="220">
        <v>3948650</v>
      </c>
      <c r="E1490" s="220">
        <v>5260350</v>
      </c>
    </row>
    <row r="1491" spans="1:5" x14ac:dyDescent="0.45">
      <c r="A1491" s="331">
        <v>95687</v>
      </c>
      <c r="B1491" s="221">
        <v>38.332599999999999</v>
      </c>
      <c r="C1491" s="221">
        <v>-121.914</v>
      </c>
      <c r="D1491" s="220">
        <v>3931350</v>
      </c>
      <c r="E1491" s="220">
        <v>4931350</v>
      </c>
    </row>
    <row r="1492" spans="1:5" x14ac:dyDescent="0.45">
      <c r="A1492" s="331">
        <v>95688</v>
      </c>
      <c r="B1492" s="221">
        <v>38.4176</v>
      </c>
      <c r="C1492" s="221">
        <v>-122.026</v>
      </c>
      <c r="D1492" s="220">
        <v>3964120</v>
      </c>
      <c r="E1492" s="220">
        <v>4901130</v>
      </c>
    </row>
    <row r="1493" spans="1:5" x14ac:dyDescent="0.45">
      <c r="A1493" s="331">
        <v>95689</v>
      </c>
      <c r="B1493" s="221">
        <v>38.476399999999998</v>
      </c>
      <c r="C1493" s="221">
        <v>-120.617</v>
      </c>
      <c r="D1493" s="220">
        <v>3965900</v>
      </c>
      <c r="E1493" s="220">
        <v>5306740</v>
      </c>
    </row>
    <row r="1494" spans="1:5" x14ac:dyDescent="0.45">
      <c r="A1494" s="331">
        <v>95690</v>
      </c>
      <c r="B1494" s="221">
        <v>38.236199999999997</v>
      </c>
      <c r="C1494" s="221">
        <v>-121.574</v>
      </c>
      <c r="D1494" s="220">
        <v>3891000</v>
      </c>
      <c r="E1494" s="220">
        <v>5027350</v>
      </c>
    </row>
    <row r="1495" spans="1:5" x14ac:dyDescent="0.45">
      <c r="A1495" s="331">
        <v>95691</v>
      </c>
      <c r="B1495" s="221">
        <v>38.617199999999997</v>
      </c>
      <c r="C1495" s="221">
        <v>-121.58199999999999</v>
      </c>
      <c r="D1495" s="220">
        <v>4030200</v>
      </c>
      <c r="E1495" s="220">
        <v>5032200</v>
      </c>
    </row>
    <row r="1496" spans="1:5" x14ac:dyDescent="0.45">
      <c r="A1496" s="331">
        <v>95692</v>
      </c>
      <c r="B1496" s="221">
        <v>39.047600000000003</v>
      </c>
      <c r="C1496" s="221">
        <v>-121.40300000000001</v>
      </c>
      <c r="D1496" s="220">
        <v>4184960</v>
      </c>
      <c r="E1496" s="220">
        <v>5091390</v>
      </c>
    </row>
    <row r="1497" spans="1:5" x14ac:dyDescent="0.45">
      <c r="A1497" s="331">
        <v>95693</v>
      </c>
      <c r="B1497" s="221">
        <v>38.3904</v>
      </c>
      <c r="C1497" s="221">
        <v>-121.229</v>
      </c>
      <c r="D1497" s="220">
        <v>3942390</v>
      </c>
      <c r="E1497" s="220">
        <v>5129430</v>
      </c>
    </row>
    <row r="1498" spans="1:5" x14ac:dyDescent="0.45">
      <c r="A1498" s="331">
        <v>95694</v>
      </c>
      <c r="B1498" s="221">
        <v>38.5608</v>
      </c>
      <c r="C1498" s="221">
        <v>-122.003</v>
      </c>
      <c r="D1498" s="220">
        <v>4016040</v>
      </c>
      <c r="E1498" s="220">
        <v>4910460</v>
      </c>
    </row>
    <row r="1499" spans="1:5" x14ac:dyDescent="0.45">
      <c r="A1499" s="331">
        <v>95695</v>
      </c>
      <c r="B1499" s="221">
        <v>38.692100000000003</v>
      </c>
      <c r="C1499" s="221">
        <v>-121.85599999999999</v>
      </c>
      <c r="D1499" s="220">
        <v>4061680</v>
      </c>
      <c r="E1499" s="220">
        <v>4955350</v>
      </c>
    </row>
    <row r="1500" spans="1:5" x14ac:dyDescent="0.45">
      <c r="A1500" s="331">
        <v>95698</v>
      </c>
      <c r="B1500" s="221">
        <v>38.819499999999998</v>
      </c>
      <c r="C1500" s="221">
        <v>-121.923</v>
      </c>
      <c r="D1500" s="220">
        <v>4109290</v>
      </c>
      <c r="E1500" s="220">
        <v>4938480</v>
      </c>
    </row>
    <row r="1501" spans="1:5" x14ac:dyDescent="0.45">
      <c r="A1501" s="331">
        <v>95701</v>
      </c>
      <c r="B1501" s="221">
        <v>39.241300000000003</v>
      </c>
      <c r="C1501" s="221">
        <v>-120.745</v>
      </c>
      <c r="D1501" s="220">
        <v>4247100</v>
      </c>
      <c r="E1501" s="220">
        <v>5281990</v>
      </c>
    </row>
    <row r="1502" spans="1:5" x14ac:dyDescent="0.45">
      <c r="A1502" s="331">
        <v>95703</v>
      </c>
      <c r="B1502" s="221">
        <v>38.998800000000003</v>
      </c>
      <c r="C1502" s="221">
        <v>-120.989</v>
      </c>
      <c r="D1502" s="220">
        <v>4161480</v>
      </c>
      <c r="E1502" s="220">
        <v>5208570</v>
      </c>
    </row>
    <row r="1503" spans="1:5" x14ac:dyDescent="0.45">
      <c r="A1503" s="331">
        <v>95709</v>
      </c>
      <c r="B1503" s="221">
        <v>38.750300000000003</v>
      </c>
      <c r="C1503" s="221">
        <v>-120.68</v>
      </c>
      <c r="D1503" s="220">
        <v>4066750</v>
      </c>
      <c r="E1503" s="220">
        <v>5292870</v>
      </c>
    </row>
    <row r="1504" spans="1:5" x14ac:dyDescent="0.45">
      <c r="A1504" s="331">
        <v>95713</v>
      </c>
      <c r="B1504" s="221">
        <v>39.090499999999999</v>
      </c>
      <c r="C1504" s="221">
        <v>-120.925</v>
      </c>
      <c r="D1504" s="220">
        <v>4194180</v>
      </c>
      <c r="E1504" s="220">
        <v>5228440</v>
      </c>
    </row>
    <row r="1505" spans="1:5" x14ac:dyDescent="0.45">
      <c r="A1505" s="331">
        <v>95714</v>
      </c>
      <c r="B1505" s="221">
        <v>39.194899999999997</v>
      </c>
      <c r="C1505" s="221">
        <v>-120.831</v>
      </c>
      <c r="D1505" s="220">
        <v>4231210</v>
      </c>
      <c r="E1505" s="220">
        <v>5256840</v>
      </c>
    </row>
    <row r="1506" spans="1:5" x14ac:dyDescent="0.45">
      <c r="A1506" s="331">
        <v>95715</v>
      </c>
      <c r="B1506" s="221">
        <v>39.252699999999997</v>
      </c>
      <c r="C1506" s="221">
        <v>-120.631</v>
      </c>
      <c r="D1506" s="220">
        <v>4249900</v>
      </c>
      <c r="E1506" s="220">
        <v>5314530</v>
      </c>
    </row>
    <row r="1507" spans="1:5" x14ac:dyDescent="0.45">
      <c r="A1507" s="331">
        <v>95717</v>
      </c>
      <c r="B1507" s="221">
        <v>39.1631</v>
      </c>
      <c r="C1507" s="221">
        <v>-120.85</v>
      </c>
      <c r="D1507" s="220">
        <v>4219810</v>
      </c>
      <c r="E1507" s="220">
        <v>5250960</v>
      </c>
    </row>
    <row r="1508" spans="1:5" x14ac:dyDescent="0.45">
      <c r="A1508" s="331">
        <v>95720</v>
      </c>
      <c r="B1508" s="221">
        <v>38.787799999999997</v>
      </c>
      <c r="C1508" s="221">
        <v>-120.22499999999999</v>
      </c>
      <c r="D1508" s="220">
        <v>4075230</v>
      </c>
      <c r="E1508" s="220">
        <v>5423530</v>
      </c>
    </row>
    <row r="1509" spans="1:5" x14ac:dyDescent="0.45">
      <c r="A1509" s="331">
        <v>95721</v>
      </c>
      <c r="B1509" s="221">
        <v>38.816899999999997</v>
      </c>
      <c r="C1509" s="221">
        <v>-120.08499999999999</v>
      </c>
      <c r="D1509" s="220">
        <v>4084340</v>
      </c>
      <c r="E1509" s="220">
        <v>5464170</v>
      </c>
    </row>
    <row r="1510" spans="1:5" x14ac:dyDescent="0.45">
      <c r="A1510" s="331">
        <v>95722</v>
      </c>
      <c r="B1510" s="221">
        <v>39.003399999999999</v>
      </c>
      <c r="C1510" s="221">
        <v>-121.02800000000001</v>
      </c>
      <c r="D1510" s="220">
        <v>4163680</v>
      </c>
      <c r="E1510" s="220">
        <v>5197420</v>
      </c>
    </row>
    <row r="1511" spans="1:5" x14ac:dyDescent="0.45">
      <c r="A1511" s="331">
        <v>95724</v>
      </c>
      <c r="B1511" s="221">
        <v>39.252800000000001</v>
      </c>
      <c r="C1511" s="221">
        <v>-120.431</v>
      </c>
      <c r="D1511" s="220">
        <v>4247590</v>
      </c>
      <c r="E1511" s="220">
        <v>5371450</v>
      </c>
    </row>
    <row r="1512" spans="1:5" x14ac:dyDescent="0.45">
      <c r="A1512" s="331">
        <v>95726</v>
      </c>
      <c r="B1512" s="221">
        <v>38.789400000000001</v>
      </c>
      <c r="C1512" s="221">
        <v>-120.514</v>
      </c>
      <c r="D1512" s="220">
        <v>4079080</v>
      </c>
      <c r="E1512" s="220">
        <v>5340880</v>
      </c>
    </row>
    <row r="1513" spans="1:5" x14ac:dyDescent="0.45">
      <c r="A1513" s="331">
        <v>95728</v>
      </c>
      <c r="B1513" s="221">
        <v>39.402000000000001</v>
      </c>
      <c r="C1513" s="221">
        <v>-120.498</v>
      </c>
      <c r="D1513" s="220">
        <v>4302960</v>
      </c>
      <c r="E1513" s="220">
        <v>5354800</v>
      </c>
    </row>
    <row r="1514" spans="1:5" x14ac:dyDescent="0.45">
      <c r="A1514" s="331">
        <v>95735</v>
      </c>
      <c r="B1514" s="221">
        <v>38.784500000000001</v>
      </c>
      <c r="C1514" s="221">
        <v>-120.10599999999999</v>
      </c>
      <c r="D1514" s="220">
        <v>4072730</v>
      </c>
      <c r="E1514" s="220">
        <v>5457760</v>
      </c>
    </row>
    <row r="1515" spans="1:5" x14ac:dyDescent="0.45">
      <c r="A1515" s="331">
        <v>95742</v>
      </c>
      <c r="B1515" s="221">
        <v>38.583199999999998</v>
      </c>
      <c r="C1515" s="221">
        <v>-121.205</v>
      </c>
      <c r="D1515" s="220">
        <v>4012450</v>
      </c>
      <c r="E1515" s="220">
        <v>5139780</v>
      </c>
    </row>
    <row r="1516" spans="1:5" x14ac:dyDescent="0.45">
      <c r="A1516" s="331">
        <v>95746</v>
      </c>
      <c r="B1516" s="221">
        <v>38.7483</v>
      </c>
      <c r="C1516" s="221">
        <v>-121.172</v>
      </c>
      <c r="D1516" s="220">
        <v>4072350</v>
      </c>
      <c r="E1516" s="220">
        <v>5152170</v>
      </c>
    </row>
    <row r="1517" spans="1:5" x14ac:dyDescent="0.45">
      <c r="A1517" s="331">
        <v>95747</v>
      </c>
      <c r="B1517" s="221">
        <v>38.777299999999997</v>
      </c>
      <c r="C1517" s="221">
        <v>-121.375</v>
      </c>
      <c r="D1517" s="220">
        <v>4085750</v>
      </c>
      <c r="E1517" s="220">
        <v>5094610</v>
      </c>
    </row>
    <row r="1518" spans="1:5" x14ac:dyDescent="0.45">
      <c r="A1518" s="331">
        <v>95757</v>
      </c>
      <c r="B1518" s="221">
        <v>38.345599999999997</v>
      </c>
      <c r="C1518" s="221">
        <v>-121.444</v>
      </c>
      <c r="D1518" s="220">
        <v>3929030</v>
      </c>
      <c r="E1518" s="220">
        <v>5066860</v>
      </c>
    </row>
    <row r="1519" spans="1:5" x14ac:dyDescent="0.45">
      <c r="A1519" s="331">
        <v>95758</v>
      </c>
      <c r="B1519" s="221">
        <v>38.428699999999999</v>
      </c>
      <c r="C1519" s="221">
        <v>-121.444</v>
      </c>
      <c r="D1519" s="220">
        <v>3959370</v>
      </c>
      <c r="E1519" s="220">
        <v>5068390</v>
      </c>
    </row>
    <row r="1520" spans="1:5" x14ac:dyDescent="0.45">
      <c r="A1520" s="331">
        <v>95762</v>
      </c>
      <c r="B1520" s="221">
        <v>38.680300000000003</v>
      </c>
      <c r="C1520" s="221">
        <v>-121.057</v>
      </c>
      <c r="D1520" s="220">
        <v>4045950</v>
      </c>
      <c r="E1520" s="220">
        <v>5183860</v>
      </c>
    </row>
    <row r="1521" spans="1:5" x14ac:dyDescent="0.45">
      <c r="A1521" s="331">
        <v>95765</v>
      </c>
      <c r="B1521" s="221">
        <v>38.819299999999998</v>
      </c>
      <c r="C1521" s="221">
        <v>-121.27500000000001</v>
      </c>
      <c r="D1521" s="220">
        <v>4099710</v>
      </c>
      <c r="E1521" s="220">
        <v>5123720</v>
      </c>
    </row>
    <row r="1522" spans="1:5" x14ac:dyDescent="0.45">
      <c r="A1522" s="331">
        <v>95776</v>
      </c>
      <c r="B1522" s="221">
        <v>38.679699999999997</v>
      </c>
      <c r="C1522" s="221">
        <v>-121.697</v>
      </c>
      <c r="D1522" s="220">
        <v>4054750</v>
      </c>
      <c r="E1522" s="220">
        <v>5000650</v>
      </c>
    </row>
    <row r="1523" spans="1:5" x14ac:dyDescent="0.45">
      <c r="A1523" s="331">
        <v>95811</v>
      </c>
      <c r="B1523" s="221">
        <v>38.588099999999997</v>
      </c>
      <c r="C1523" s="221">
        <v>-121.49</v>
      </c>
      <c r="D1523" s="220">
        <v>4018260</v>
      </c>
      <c r="E1523" s="220">
        <v>5058240</v>
      </c>
    </row>
    <row r="1524" spans="1:5" x14ac:dyDescent="0.45">
      <c r="A1524" s="331">
        <v>95814</v>
      </c>
      <c r="B1524" s="221">
        <v>38.581299999999999</v>
      </c>
      <c r="C1524" s="221">
        <v>-121.496</v>
      </c>
      <c r="D1524" s="220">
        <v>4015870</v>
      </c>
      <c r="E1524" s="220">
        <v>5056370</v>
      </c>
    </row>
    <row r="1525" spans="1:5" x14ac:dyDescent="0.45">
      <c r="A1525" s="331">
        <v>95815</v>
      </c>
      <c r="B1525" s="221">
        <v>38.605699999999999</v>
      </c>
      <c r="C1525" s="221">
        <v>-121.444</v>
      </c>
      <c r="D1525" s="220">
        <v>4024020</v>
      </c>
      <c r="E1525" s="220">
        <v>5071720</v>
      </c>
    </row>
    <row r="1526" spans="1:5" x14ac:dyDescent="0.45">
      <c r="A1526" s="331">
        <v>95816</v>
      </c>
      <c r="B1526" s="221">
        <v>38.575600000000001</v>
      </c>
      <c r="C1526" s="221">
        <v>-121.465</v>
      </c>
      <c r="D1526" s="220">
        <v>4013320</v>
      </c>
      <c r="E1526" s="220">
        <v>5064920</v>
      </c>
    </row>
    <row r="1527" spans="1:5" x14ac:dyDescent="0.45">
      <c r="A1527" s="331">
        <v>95817</v>
      </c>
      <c r="B1527" s="221">
        <v>38.550899999999999</v>
      </c>
      <c r="C1527" s="221">
        <v>-121.456</v>
      </c>
      <c r="D1527" s="220">
        <v>4004190</v>
      </c>
      <c r="E1527" s="220">
        <v>5067110</v>
      </c>
    </row>
    <row r="1528" spans="1:5" x14ac:dyDescent="0.45">
      <c r="A1528" s="331">
        <v>95818</v>
      </c>
      <c r="B1528" s="221">
        <v>38.556399999999996</v>
      </c>
      <c r="C1528" s="221">
        <v>-121.497</v>
      </c>
      <c r="D1528" s="220">
        <v>4006760</v>
      </c>
      <c r="E1528" s="220">
        <v>5055560</v>
      </c>
    </row>
    <row r="1529" spans="1:5" x14ac:dyDescent="0.45">
      <c r="A1529" s="331">
        <v>95819</v>
      </c>
      <c r="B1529" s="221">
        <v>38.5687</v>
      </c>
      <c r="C1529" s="221">
        <v>-121.437</v>
      </c>
      <c r="D1529" s="220">
        <v>4010420</v>
      </c>
      <c r="E1529" s="220">
        <v>5072850</v>
      </c>
    </row>
    <row r="1530" spans="1:5" x14ac:dyDescent="0.45">
      <c r="A1530" s="331">
        <v>95820</v>
      </c>
      <c r="B1530" s="221">
        <v>38.5349</v>
      </c>
      <c r="C1530" s="221">
        <v>-121.444</v>
      </c>
      <c r="D1530" s="220">
        <v>3998190</v>
      </c>
      <c r="E1530" s="220">
        <v>5070240</v>
      </c>
    </row>
    <row r="1531" spans="1:5" x14ac:dyDescent="0.45">
      <c r="A1531" s="331">
        <v>95821</v>
      </c>
      <c r="B1531" s="221">
        <v>38.625399999999999</v>
      </c>
      <c r="C1531" s="221">
        <v>-121.38500000000001</v>
      </c>
      <c r="D1531" s="220">
        <v>4030390</v>
      </c>
      <c r="E1531" s="220">
        <v>5088950</v>
      </c>
    </row>
    <row r="1532" spans="1:5" x14ac:dyDescent="0.45">
      <c r="A1532" s="331">
        <v>95822</v>
      </c>
      <c r="B1532" s="221">
        <v>38.512700000000002</v>
      </c>
      <c r="C1532" s="221">
        <v>-121.496</v>
      </c>
      <c r="D1532" s="220">
        <v>3990790</v>
      </c>
      <c r="E1532" s="220">
        <v>5055130</v>
      </c>
    </row>
    <row r="1533" spans="1:5" x14ac:dyDescent="0.45">
      <c r="A1533" s="331">
        <v>95823</v>
      </c>
      <c r="B1533" s="221">
        <v>38.475700000000003</v>
      </c>
      <c r="C1533" s="221">
        <v>-121.443</v>
      </c>
      <c r="D1533" s="220">
        <v>3976540</v>
      </c>
      <c r="E1533" s="220">
        <v>5069430</v>
      </c>
    </row>
    <row r="1534" spans="1:5" x14ac:dyDescent="0.45">
      <c r="A1534" s="331">
        <v>95824</v>
      </c>
      <c r="B1534" s="221">
        <v>38.517699999999998</v>
      </c>
      <c r="C1534" s="221">
        <v>-121.441</v>
      </c>
      <c r="D1534" s="220">
        <v>3991840</v>
      </c>
      <c r="E1534" s="220">
        <v>5070820</v>
      </c>
    </row>
    <row r="1535" spans="1:5" x14ac:dyDescent="0.45">
      <c r="A1535" s="331">
        <v>95825</v>
      </c>
      <c r="B1535" s="221">
        <v>38.5901</v>
      </c>
      <c r="C1535" s="221">
        <v>-121.407</v>
      </c>
      <c r="D1535" s="220">
        <v>4017810</v>
      </c>
      <c r="E1535" s="220">
        <v>5082020</v>
      </c>
    </row>
    <row r="1536" spans="1:5" x14ac:dyDescent="0.45">
      <c r="A1536" s="331">
        <v>95826</v>
      </c>
      <c r="B1536" s="221">
        <v>38.5458</v>
      </c>
      <c r="C1536" s="221">
        <v>-121.379</v>
      </c>
      <c r="D1536" s="220">
        <v>4001230</v>
      </c>
      <c r="E1536" s="220">
        <v>5089120</v>
      </c>
    </row>
    <row r="1537" spans="1:5" x14ac:dyDescent="0.45">
      <c r="A1537" s="331">
        <v>95827</v>
      </c>
      <c r="B1537" s="221">
        <v>38.5533</v>
      </c>
      <c r="C1537" s="221">
        <v>-121.327</v>
      </c>
      <c r="D1537" s="220">
        <v>4003250</v>
      </c>
      <c r="E1537" s="220">
        <v>5104100</v>
      </c>
    </row>
    <row r="1538" spans="1:5" x14ac:dyDescent="0.45">
      <c r="A1538" s="331">
        <v>95828</v>
      </c>
      <c r="B1538" s="221">
        <v>38.489400000000003</v>
      </c>
      <c r="C1538" s="221">
        <v>-121.396</v>
      </c>
      <c r="D1538" s="220">
        <v>3980870</v>
      </c>
      <c r="E1538" s="220">
        <v>5083260</v>
      </c>
    </row>
    <row r="1539" spans="1:5" x14ac:dyDescent="0.45">
      <c r="A1539" s="331">
        <v>95829</v>
      </c>
      <c r="B1539" s="221">
        <v>38.488199999999999</v>
      </c>
      <c r="C1539" s="221">
        <v>-121.33499999999999</v>
      </c>
      <c r="D1539" s="220">
        <v>3979560</v>
      </c>
      <c r="E1539" s="220">
        <v>5100750</v>
      </c>
    </row>
    <row r="1540" spans="1:5" x14ac:dyDescent="0.45">
      <c r="A1540" s="331">
        <v>95830</v>
      </c>
      <c r="B1540" s="221">
        <v>38.495600000000003</v>
      </c>
      <c r="C1540" s="221">
        <v>-121.27500000000001</v>
      </c>
      <c r="D1540" s="220">
        <v>3981430</v>
      </c>
      <c r="E1540" s="220">
        <v>5118240</v>
      </c>
    </row>
    <row r="1541" spans="1:5" x14ac:dyDescent="0.45">
      <c r="A1541" s="331">
        <v>95831</v>
      </c>
      <c r="B1541" s="221">
        <v>38.495699999999999</v>
      </c>
      <c r="C1541" s="221">
        <v>-121.529</v>
      </c>
      <c r="D1541" s="220">
        <v>3985080</v>
      </c>
      <c r="E1541" s="220">
        <v>5045160</v>
      </c>
    </row>
    <row r="1542" spans="1:5" x14ac:dyDescent="0.45">
      <c r="A1542" s="331">
        <v>95832</v>
      </c>
      <c r="B1542" s="221">
        <v>38.448</v>
      </c>
      <c r="C1542" s="221">
        <v>-121.495</v>
      </c>
      <c r="D1542" s="220">
        <v>3967150</v>
      </c>
      <c r="E1542" s="220">
        <v>5054050</v>
      </c>
    </row>
    <row r="1543" spans="1:5" x14ac:dyDescent="0.45">
      <c r="A1543" s="331">
        <v>95833</v>
      </c>
      <c r="B1543" s="221">
        <v>38.614899999999999</v>
      </c>
      <c r="C1543" s="221">
        <v>-121.514</v>
      </c>
      <c r="D1543" s="220">
        <v>4028390</v>
      </c>
      <c r="E1543" s="220">
        <v>5051670</v>
      </c>
    </row>
    <row r="1544" spans="1:5" x14ac:dyDescent="0.45">
      <c r="A1544" s="331">
        <v>95834</v>
      </c>
      <c r="B1544" s="221">
        <v>38.643300000000004</v>
      </c>
      <c r="C1544" s="221">
        <v>-121.523</v>
      </c>
      <c r="D1544" s="220">
        <v>4038910</v>
      </c>
      <c r="E1544" s="220">
        <v>5049720</v>
      </c>
    </row>
    <row r="1545" spans="1:5" x14ac:dyDescent="0.45">
      <c r="A1545" s="331">
        <v>95835</v>
      </c>
      <c r="B1545" s="221">
        <v>38.671100000000003</v>
      </c>
      <c r="C1545" s="221">
        <v>-121.526</v>
      </c>
      <c r="D1545" s="220">
        <v>4049100</v>
      </c>
      <c r="E1545" s="220">
        <v>5049390</v>
      </c>
    </row>
    <row r="1546" spans="1:5" x14ac:dyDescent="0.45">
      <c r="A1546" s="331">
        <v>95836</v>
      </c>
      <c r="B1546" s="221">
        <v>38.727200000000003</v>
      </c>
      <c r="C1546" s="221">
        <v>-121.54900000000001</v>
      </c>
      <c r="D1546" s="220">
        <v>4069910</v>
      </c>
      <c r="E1546" s="220">
        <v>5043870</v>
      </c>
    </row>
    <row r="1547" spans="1:5" x14ac:dyDescent="0.45">
      <c r="A1547" s="331">
        <v>95837</v>
      </c>
      <c r="B1547" s="221">
        <v>38.697299999999998</v>
      </c>
      <c r="C1547" s="221">
        <v>-121.592</v>
      </c>
      <c r="D1547" s="220">
        <v>4059630</v>
      </c>
      <c r="E1547" s="220">
        <v>5031020</v>
      </c>
    </row>
    <row r="1548" spans="1:5" x14ac:dyDescent="0.45">
      <c r="A1548" s="331">
        <v>95838</v>
      </c>
      <c r="B1548" s="221">
        <v>38.646700000000003</v>
      </c>
      <c r="C1548" s="221">
        <v>-121.444</v>
      </c>
      <c r="D1548" s="220">
        <v>4039000</v>
      </c>
      <c r="E1548" s="220">
        <v>5072330</v>
      </c>
    </row>
    <row r="1549" spans="1:5" x14ac:dyDescent="0.45">
      <c r="A1549" s="331">
        <v>95841</v>
      </c>
      <c r="B1549" s="221">
        <v>38.659599999999998</v>
      </c>
      <c r="C1549" s="221">
        <v>-121.348</v>
      </c>
      <c r="D1549" s="220">
        <v>4042350</v>
      </c>
      <c r="E1549" s="220">
        <v>5100150</v>
      </c>
    </row>
    <row r="1550" spans="1:5" x14ac:dyDescent="0.45">
      <c r="A1550" s="331">
        <v>95842</v>
      </c>
      <c r="B1550" s="221">
        <v>38.686900000000001</v>
      </c>
      <c r="C1550" s="221">
        <v>-121.349</v>
      </c>
      <c r="D1550" s="220">
        <v>4052360</v>
      </c>
      <c r="E1550" s="220">
        <v>5100280</v>
      </c>
    </row>
    <row r="1551" spans="1:5" x14ac:dyDescent="0.45">
      <c r="A1551" s="331">
        <v>95843</v>
      </c>
      <c r="B1551" s="221">
        <v>38.715400000000002</v>
      </c>
      <c r="C1551" s="221">
        <v>-121.36199999999999</v>
      </c>
      <c r="D1551" s="220">
        <v>4062940</v>
      </c>
      <c r="E1551" s="220">
        <v>5097170</v>
      </c>
    </row>
    <row r="1552" spans="1:5" x14ac:dyDescent="0.45">
      <c r="A1552" s="331">
        <v>95864</v>
      </c>
      <c r="B1552" s="221">
        <v>38.585700000000003</v>
      </c>
      <c r="C1552" s="221">
        <v>-121.377</v>
      </c>
      <c r="D1552" s="220">
        <v>4015770</v>
      </c>
      <c r="E1552" s="220">
        <v>5090450</v>
      </c>
    </row>
    <row r="1553" spans="1:5" x14ac:dyDescent="0.45">
      <c r="A1553" s="331">
        <v>95901</v>
      </c>
      <c r="B1553" s="221">
        <v>39.2102</v>
      </c>
      <c r="C1553" s="221">
        <v>-121.473</v>
      </c>
      <c r="D1553" s="220">
        <v>4245370</v>
      </c>
      <c r="E1553" s="220">
        <v>5074370</v>
      </c>
    </row>
    <row r="1554" spans="1:5" x14ac:dyDescent="0.45">
      <c r="A1554" s="331">
        <v>95903</v>
      </c>
      <c r="B1554" s="221">
        <v>39.127600000000001</v>
      </c>
      <c r="C1554" s="221">
        <v>-121.39400000000001</v>
      </c>
      <c r="D1554" s="220">
        <v>4214050</v>
      </c>
      <c r="E1554" s="220">
        <v>5095390</v>
      </c>
    </row>
    <row r="1555" spans="1:5" x14ac:dyDescent="0.45">
      <c r="A1555" s="331">
        <v>95910</v>
      </c>
      <c r="B1555" s="221">
        <v>39.489899999999999</v>
      </c>
      <c r="C1555" s="221">
        <v>-120.84099999999999</v>
      </c>
      <c r="D1555" s="220">
        <v>4339270</v>
      </c>
      <c r="E1555" s="220">
        <v>5258850</v>
      </c>
    </row>
    <row r="1556" spans="1:5" x14ac:dyDescent="0.45">
      <c r="A1556" s="331">
        <v>95912</v>
      </c>
      <c r="B1556" s="221">
        <v>39.005499999999998</v>
      </c>
      <c r="C1556" s="221">
        <v>-122.026</v>
      </c>
      <c r="D1556" s="220">
        <v>4178860</v>
      </c>
      <c r="E1556" s="220">
        <v>4912930</v>
      </c>
    </row>
    <row r="1557" spans="1:5" x14ac:dyDescent="0.45">
      <c r="A1557" s="331">
        <v>95914</v>
      </c>
      <c r="B1557" s="221">
        <v>39.411999999999999</v>
      </c>
      <c r="C1557" s="221">
        <v>-121.371</v>
      </c>
      <c r="D1557" s="220">
        <v>4317750</v>
      </c>
      <c r="E1557" s="220">
        <v>5107150</v>
      </c>
    </row>
    <row r="1558" spans="1:5" x14ac:dyDescent="0.45">
      <c r="A1558" s="331">
        <v>95915</v>
      </c>
      <c r="B1558" s="221">
        <v>39.9634</v>
      </c>
      <c r="C1558" s="221">
        <v>-121.32</v>
      </c>
      <c r="D1558" s="220">
        <v>4518940</v>
      </c>
      <c r="E1558" s="220">
        <v>5131230</v>
      </c>
    </row>
    <row r="1559" spans="1:5" x14ac:dyDescent="0.45">
      <c r="A1559" s="331">
        <v>95916</v>
      </c>
      <c r="B1559" s="221">
        <v>39.695799999999998</v>
      </c>
      <c r="C1559" s="221">
        <v>-121.35899999999999</v>
      </c>
      <c r="D1559" s="220">
        <v>4421460</v>
      </c>
      <c r="E1559" s="220">
        <v>5115630</v>
      </c>
    </row>
    <row r="1560" spans="1:5" x14ac:dyDescent="0.45">
      <c r="A1560" s="331">
        <v>95917</v>
      </c>
      <c r="B1560" s="221">
        <v>39.418500000000002</v>
      </c>
      <c r="C1560" s="221">
        <v>-121.768</v>
      </c>
      <c r="D1560" s="220">
        <v>4325910</v>
      </c>
      <c r="E1560" s="220">
        <v>4994560</v>
      </c>
    </row>
    <row r="1561" spans="1:5" x14ac:dyDescent="0.45">
      <c r="A1561" s="331">
        <v>95918</v>
      </c>
      <c r="B1561" s="221">
        <v>39.284300000000002</v>
      </c>
      <c r="C1561" s="221">
        <v>-121.32899999999999</v>
      </c>
      <c r="D1561" s="220">
        <v>4270450</v>
      </c>
      <c r="E1561" s="220">
        <v>5116640</v>
      </c>
    </row>
    <row r="1562" spans="1:5" x14ac:dyDescent="0.45">
      <c r="A1562" s="331">
        <v>95919</v>
      </c>
      <c r="B1562" s="221">
        <v>39.424300000000002</v>
      </c>
      <c r="C1562" s="221">
        <v>-121.276</v>
      </c>
      <c r="D1562" s="220">
        <v>4320950</v>
      </c>
      <c r="E1562" s="220">
        <v>5134250</v>
      </c>
    </row>
    <row r="1563" spans="1:5" x14ac:dyDescent="0.45">
      <c r="A1563" s="331">
        <v>95920</v>
      </c>
      <c r="B1563" s="221">
        <v>39.460500000000003</v>
      </c>
      <c r="C1563" s="221">
        <v>-121.93899999999999</v>
      </c>
      <c r="D1563" s="220">
        <v>4343880</v>
      </c>
      <c r="E1563" s="220">
        <v>4946760</v>
      </c>
    </row>
    <row r="1564" spans="1:5" x14ac:dyDescent="0.45">
      <c r="A1564" s="331">
        <v>95922</v>
      </c>
      <c r="B1564" s="221">
        <v>39.484999999999999</v>
      </c>
      <c r="C1564" s="221">
        <v>-120.97499999999999</v>
      </c>
      <c r="D1564" s="220">
        <v>4339190</v>
      </c>
      <c r="E1564" s="220">
        <v>5220580</v>
      </c>
    </row>
    <row r="1565" spans="1:5" x14ac:dyDescent="0.45">
      <c r="A1565" s="331">
        <v>95923</v>
      </c>
      <c r="B1565" s="221">
        <v>40.17</v>
      </c>
      <c r="C1565" s="221">
        <v>-121.15300000000001</v>
      </c>
      <c r="D1565" s="220">
        <v>4592420</v>
      </c>
      <c r="E1565" s="220">
        <v>5181830</v>
      </c>
    </row>
    <row r="1566" spans="1:5" x14ac:dyDescent="0.45">
      <c r="A1566" s="331">
        <v>95925</v>
      </c>
      <c r="B1566" s="221">
        <v>39.460999999999999</v>
      </c>
      <c r="C1566" s="221">
        <v>-121.188</v>
      </c>
      <c r="D1566" s="220">
        <v>4333180</v>
      </c>
      <c r="E1566" s="220">
        <v>5159860</v>
      </c>
    </row>
    <row r="1567" spans="1:5" x14ac:dyDescent="0.45">
      <c r="A1567" s="331">
        <v>95926</v>
      </c>
      <c r="B1567" s="221">
        <v>39.7453</v>
      </c>
      <c r="C1567" s="221">
        <v>-121.84399999999999</v>
      </c>
      <c r="D1567" s="220">
        <v>4446660</v>
      </c>
      <c r="E1567" s="220">
        <v>4979260</v>
      </c>
    </row>
    <row r="1568" spans="1:5" x14ac:dyDescent="0.45">
      <c r="A1568" s="331">
        <v>95928</v>
      </c>
      <c r="B1568" s="221">
        <v>39.707700000000003</v>
      </c>
      <c r="C1568" s="221">
        <v>-121.815</v>
      </c>
      <c r="D1568" s="220">
        <v>4432450</v>
      </c>
      <c r="E1568" s="220">
        <v>4986840</v>
      </c>
    </row>
    <row r="1569" spans="1:5" x14ac:dyDescent="0.45">
      <c r="A1569" s="331">
        <v>95932</v>
      </c>
      <c r="B1569" s="221">
        <v>39.261600000000001</v>
      </c>
      <c r="C1569" s="221">
        <v>-122.02800000000001</v>
      </c>
      <c r="D1569" s="220">
        <v>4272490</v>
      </c>
      <c r="E1569" s="220">
        <v>4917670</v>
      </c>
    </row>
    <row r="1570" spans="1:5" x14ac:dyDescent="0.45">
      <c r="A1570" s="331">
        <v>95934</v>
      </c>
      <c r="B1570" s="221">
        <v>40.068600000000004</v>
      </c>
      <c r="C1570" s="221">
        <v>-120.922</v>
      </c>
      <c r="D1570" s="220">
        <v>4552230</v>
      </c>
      <c r="E1570" s="220">
        <v>5245270</v>
      </c>
    </row>
    <row r="1571" spans="1:5" x14ac:dyDescent="0.45">
      <c r="A1571" s="331">
        <v>95935</v>
      </c>
      <c r="B1571" s="221">
        <v>39.370100000000001</v>
      </c>
      <c r="C1571" s="221">
        <v>-121.199</v>
      </c>
      <c r="D1571" s="220">
        <v>4300070</v>
      </c>
      <c r="E1571" s="220">
        <v>5155070</v>
      </c>
    </row>
    <row r="1572" spans="1:5" x14ac:dyDescent="0.45">
      <c r="A1572" s="331">
        <v>95936</v>
      </c>
      <c r="B1572" s="221">
        <v>39.605899999999998</v>
      </c>
      <c r="C1572" s="221">
        <v>-120.84699999999999</v>
      </c>
      <c r="D1572" s="220">
        <v>4381800</v>
      </c>
      <c r="E1572" s="220">
        <v>5259000</v>
      </c>
    </row>
    <row r="1573" spans="1:5" x14ac:dyDescent="0.45">
      <c r="A1573" s="331">
        <v>95937</v>
      </c>
      <c r="B1573" s="221">
        <v>38.8628</v>
      </c>
      <c r="C1573" s="221">
        <v>-122.081</v>
      </c>
      <c r="D1573" s="220">
        <v>4127590</v>
      </c>
      <c r="E1573" s="220">
        <v>4894330</v>
      </c>
    </row>
    <row r="1574" spans="1:5" x14ac:dyDescent="0.45">
      <c r="A1574" s="331">
        <v>95938</v>
      </c>
      <c r="B1574" s="221">
        <v>39.595599999999997</v>
      </c>
      <c r="C1574" s="221">
        <v>-121.837</v>
      </c>
      <c r="D1574" s="220">
        <v>4391760</v>
      </c>
      <c r="E1574" s="220">
        <v>4978270</v>
      </c>
    </row>
    <row r="1575" spans="1:5" x14ac:dyDescent="0.45">
      <c r="A1575" s="331">
        <v>95939</v>
      </c>
      <c r="B1575" s="221">
        <v>39.514899999999997</v>
      </c>
      <c r="C1575" s="221">
        <v>-122.623</v>
      </c>
      <c r="D1575" s="220">
        <v>4374970</v>
      </c>
      <c r="E1575" s="220">
        <v>4754190</v>
      </c>
    </row>
    <row r="1576" spans="1:5" x14ac:dyDescent="0.45">
      <c r="A1576" s="331">
        <v>95941</v>
      </c>
      <c r="B1576" s="221">
        <v>39.588900000000002</v>
      </c>
      <c r="C1576" s="221">
        <v>-121.2</v>
      </c>
      <c r="D1576" s="220">
        <v>4380180</v>
      </c>
      <c r="E1576" s="220">
        <v>5158520</v>
      </c>
    </row>
    <row r="1577" spans="1:5" x14ac:dyDescent="0.45">
      <c r="A1577" s="331">
        <v>95942</v>
      </c>
      <c r="B1577" s="221">
        <v>40.0809</v>
      </c>
      <c r="C1577" s="221">
        <v>-121.52</v>
      </c>
      <c r="D1577" s="220">
        <v>4564750</v>
      </c>
      <c r="E1577" s="220">
        <v>5077150</v>
      </c>
    </row>
    <row r="1578" spans="1:5" x14ac:dyDescent="0.45">
      <c r="A1578" s="331">
        <v>95943</v>
      </c>
      <c r="B1578" s="221">
        <v>39.591200000000001</v>
      </c>
      <c r="C1578" s="221">
        <v>-122.02500000000001</v>
      </c>
      <c r="D1578" s="220">
        <v>4393020</v>
      </c>
      <c r="E1578" s="220">
        <v>4924930</v>
      </c>
    </row>
    <row r="1579" spans="1:5" x14ac:dyDescent="0.45">
      <c r="A1579" s="331">
        <v>95944</v>
      </c>
      <c r="B1579" s="221">
        <v>39.539299999999997</v>
      </c>
      <c r="C1579" s="221">
        <v>-120.79600000000001</v>
      </c>
      <c r="D1579" s="220">
        <v>4356810</v>
      </c>
      <c r="E1579" s="220">
        <v>5272300</v>
      </c>
    </row>
    <row r="1580" spans="1:5" x14ac:dyDescent="0.45">
      <c r="A1580" s="331">
        <v>95945</v>
      </c>
      <c r="B1580" s="221">
        <v>39.214199999999998</v>
      </c>
      <c r="C1580" s="221">
        <v>-120.926</v>
      </c>
      <c r="D1580" s="220">
        <v>4239460</v>
      </c>
      <c r="E1580" s="220">
        <v>5230110</v>
      </c>
    </row>
    <row r="1581" spans="1:5" x14ac:dyDescent="0.45">
      <c r="A1581" s="331">
        <v>95946</v>
      </c>
      <c r="B1581" s="221">
        <v>39.188099999999999</v>
      </c>
      <c r="C1581" s="221">
        <v>-121.211</v>
      </c>
      <c r="D1581" s="220">
        <v>4233670</v>
      </c>
      <c r="E1581" s="220">
        <v>5148400</v>
      </c>
    </row>
    <row r="1582" spans="1:5" x14ac:dyDescent="0.45">
      <c r="A1582" s="331">
        <v>95947</v>
      </c>
      <c r="B1582" s="221">
        <v>40.1783</v>
      </c>
      <c r="C1582" s="221">
        <v>-120.887</v>
      </c>
      <c r="D1582" s="220">
        <v>4592030</v>
      </c>
      <c r="E1582" s="220">
        <v>5256840</v>
      </c>
    </row>
    <row r="1583" spans="1:5" x14ac:dyDescent="0.45">
      <c r="A1583" s="331">
        <v>95948</v>
      </c>
      <c r="B1583" s="221">
        <v>39.343499999999999</v>
      </c>
      <c r="C1583" s="221">
        <v>-121.754</v>
      </c>
      <c r="D1583" s="220">
        <v>4298250</v>
      </c>
      <c r="E1583" s="220">
        <v>4996910</v>
      </c>
    </row>
    <row r="1584" spans="1:5" x14ac:dyDescent="0.45">
      <c r="A1584" s="331">
        <v>95949</v>
      </c>
      <c r="B1584" s="221">
        <v>39.1004</v>
      </c>
      <c r="C1584" s="221">
        <v>-121.122</v>
      </c>
      <c r="D1584" s="220">
        <v>4200400</v>
      </c>
      <c r="E1584" s="220">
        <v>5172330</v>
      </c>
    </row>
    <row r="1585" spans="1:5" x14ac:dyDescent="0.45">
      <c r="A1585" s="331">
        <v>95951</v>
      </c>
      <c r="B1585" s="221">
        <v>39.729500000000002</v>
      </c>
      <c r="C1585" s="221">
        <v>-121.99299999999999</v>
      </c>
      <c r="D1585" s="220">
        <v>4443150</v>
      </c>
      <c r="E1585" s="220">
        <v>4936960</v>
      </c>
    </row>
    <row r="1586" spans="1:5" x14ac:dyDescent="0.45">
      <c r="A1586" s="331">
        <v>95953</v>
      </c>
      <c r="B1586" s="221">
        <v>39.252800000000001</v>
      </c>
      <c r="C1586" s="221">
        <v>-121.75</v>
      </c>
      <c r="D1586" s="220">
        <v>4265030</v>
      </c>
      <c r="E1586" s="220">
        <v>4996320</v>
      </c>
    </row>
    <row r="1587" spans="1:5" x14ac:dyDescent="0.45">
      <c r="A1587" s="331">
        <v>95954</v>
      </c>
      <c r="B1587" s="221">
        <v>39.9375</v>
      </c>
      <c r="C1587" s="221">
        <v>-121.556</v>
      </c>
      <c r="D1587" s="220">
        <v>4512770</v>
      </c>
      <c r="E1587" s="220">
        <v>5064190</v>
      </c>
    </row>
    <row r="1588" spans="1:5" x14ac:dyDescent="0.45">
      <c r="A1588" s="331">
        <v>95955</v>
      </c>
      <c r="B1588" s="221">
        <v>39.314700000000002</v>
      </c>
      <c r="C1588" s="221">
        <v>-122.151</v>
      </c>
      <c r="D1588" s="220">
        <v>4293910</v>
      </c>
      <c r="E1588" s="220">
        <v>4883790</v>
      </c>
    </row>
    <row r="1589" spans="1:5" x14ac:dyDescent="0.45">
      <c r="A1589" s="331">
        <v>95956</v>
      </c>
      <c r="B1589" s="221">
        <v>39.8934</v>
      </c>
      <c r="C1589" s="221">
        <v>-121.023</v>
      </c>
      <c r="D1589" s="220">
        <v>4489350</v>
      </c>
      <c r="E1589" s="220">
        <v>5213870</v>
      </c>
    </row>
    <row r="1590" spans="1:5" x14ac:dyDescent="0.45">
      <c r="A1590" s="331">
        <v>95957</v>
      </c>
      <c r="B1590" s="221">
        <v>39.039400000000001</v>
      </c>
      <c r="C1590" s="221">
        <v>-121.798</v>
      </c>
      <c r="D1590" s="220">
        <v>4187720</v>
      </c>
      <c r="E1590" s="220">
        <v>4978520</v>
      </c>
    </row>
    <row r="1591" spans="1:5" x14ac:dyDescent="0.45">
      <c r="A1591" s="331">
        <v>95959</v>
      </c>
      <c r="B1591" s="221">
        <v>39.340299999999999</v>
      </c>
      <c r="C1591" s="221">
        <v>-120.901</v>
      </c>
      <c r="D1591" s="220">
        <v>4285270</v>
      </c>
      <c r="E1591" s="220">
        <v>5239340</v>
      </c>
    </row>
    <row r="1592" spans="1:5" x14ac:dyDescent="0.45">
      <c r="A1592" s="331">
        <v>95960</v>
      </c>
      <c r="B1592" s="221">
        <v>39.387900000000002</v>
      </c>
      <c r="C1592" s="221">
        <v>-121.074</v>
      </c>
      <c r="D1592" s="220">
        <v>4304930</v>
      </c>
      <c r="E1592" s="220">
        <v>5190790</v>
      </c>
    </row>
    <row r="1593" spans="1:5" x14ac:dyDescent="0.45">
      <c r="A1593" s="331">
        <v>95961</v>
      </c>
      <c r="B1593" s="221">
        <v>39.036799999999999</v>
      </c>
      <c r="C1593" s="221">
        <v>-121.56399999999999</v>
      </c>
      <c r="D1593" s="220">
        <v>4183290</v>
      </c>
      <c r="E1593" s="220">
        <v>5045270</v>
      </c>
    </row>
    <row r="1594" spans="1:5" x14ac:dyDescent="0.45">
      <c r="A1594" s="331">
        <v>95962</v>
      </c>
      <c r="B1594" s="221">
        <v>39.337600000000002</v>
      </c>
      <c r="C1594" s="221">
        <v>-121.253</v>
      </c>
      <c r="D1594" s="220">
        <v>4288920</v>
      </c>
      <c r="E1594" s="220">
        <v>5139080</v>
      </c>
    </row>
    <row r="1595" spans="1:5" x14ac:dyDescent="0.45">
      <c r="A1595" s="331">
        <v>95963</v>
      </c>
      <c r="B1595" s="221">
        <v>39.717799999999997</v>
      </c>
      <c r="C1595" s="221">
        <v>-122.33799999999999</v>
      </c>
      <c r="D1595" s="220">
        <v>4444430</v>
      </c>
      <c r="E1595" s="220">
        <v>4839280</v>
      </c>
    </row>
    <row r="1596" spans="1:5" x14ac:dyDescent="0.45">
      <c r="A1596" s="331">
        <v>95965</v>
      </c>
      <c r="B1596" s="221">
        <v>39.639400000000002</v>
      </c>
      <c r="C1596" s="221">
        <v>-121.583</v>
      </c>
      <c r="D1596" s="220">
        <v>4403930</v>
      </c>
      <c r="E1596" s="220">
        <v>5050940</v>
      </c>
    </row>
    <row r="1597" spans="1:5" x14ac:dyDescent="0.45">
      <c r="A1597" s="331">
        <v>95966</v>
      </c>
      <c r="B1597" s="221">
        <v>39.478499999999997</v>
      </c>
      <c r="C1597" s="221">
        <v>-121.42400000000001</v>
      </c>
      <c r="D1597" s="220">
        <v>4342830</v>
      </c>
      <c r="E1597" s="220">
        <v>5093080</v>
      </c>
    </row>
    <row r="1598" spans="1:5" x14ac:dyDescent="0.45">
      <c r="A1598" s="331">
        <v>95968</v>
      </c>
      <c r="B1598" s="221">
        <v>39.433900000000001</v>
      </c>
      <c r="C1598" s="221">
        <v>-121.554</v>
      </c>
      <c r="D1598" s="220">
        <v>4328380</v>
      </c>
      <c r="E1598" s="220">
        <v>5055440</v>
      </c>
    </row>
    <row r="1599" spans="1:5" x14ac:dyDescent="0.45">
      <c r="A1599" s="331">
        <v>95969</v>
      </c>
      <c r="B1599" s="221">
        <v>39.724299999999999</v>
      </c>
      <c r="C1599" s="221">
        <v>-121.634</v>
      </c>
      <c r="D1599" s="220">
        <v>4435810</v>
      </c>
      <c r="E1599" s="220">
        <v>5038340</v>
      </c>
    </row>
    <row r="1600" spans="1:5" x14ac:dyDescent="0.45">
      <c r="A1600" s="331">
        <v>95970</v>
      </c>
      <c r="B1600" s="221">
        <v>39.410600000000002</v>
      </c>
      <c r="C1600" s="221">
        <v>-122.07299999999999</v>
      </c>
      <c r="D1600" s="220">
        <v>4327720</v>
      </c>
      <c r="E1600" s="220">
        <v>4907730</v>
      </c>
    </row>
    <row r="1601" spans="1:5" x14ac:dyDescent="0.45">
      <c r="A1601" s="331">
        <v>95971</v>
      </c>
      <c r="B1601" s="221">
        <v>39.912700000000001</v>
      </c>
      <c r="C1601" s="221">
        <v>-121.023</v>
      </c>
      <c r="D1601" s="220">
        <v>4496430</v>
      </c>
      <c r="E1601" s="220">
        <v>5214200</v>
      </c>
    </row>
    <row r="1602" spans="1:5" x14ac:dyDescent="0.45">
      <c r="A1602" s="331">
        <v>95972</v>
      </c>
      <c r="B1602" s="221">
        <v>39.406700000000001</v>
      </c>
      <c r="C1602" s="221">
        <v>-121.33</v>
      </c>
      <c r="D1602" s="220">
        <v>4315270</v>
      </c>
      <c r="E1602" s="220">
        <v>5118440</v>
      </c>
    </row>
    <row r="1603" spans="1:5" x14ac:dyDescent="0.45">
      <c r="A1603" s="331">
        <v>95973</v>
      </c>
      <c r="B1603" s="221">
        <v>39.8613</v>
      </c>
      <c r="C1603" s="221">
        <v>-121.878</v>
      </c>
      <c r="D1603" s="220">
        <v>4489640</v>
      </c>
      <c r="E1603" s="220">
        <v>4972020</v>
      </c>
    </row>
    <row r="1604" spans="1:5" x14ac:dyDescent="0.45">
      <c r="A1604" s="331">
        <v>95975</v>
      </c>
      <c r="B1604" s="221">
        <v>39.224800000000002</v>
      </c>
      <c r="C1604" s="221">
        <v>-121.152</v>
      </c>
      <c r="D1604" s="220">
        <v>4246280</v>
      </c>
      <c r="E1604" s="220">
        <v>5165900</v>
      </c>
    </row>
    <row r="1605" spans="1:5" x14ac:dyDescent="0.45">
      <c r="A1605" s="331">
        <v>95977</v>
      </c>
      <c r="B1605" s="221">
        <v>39.19</v>
      </c>
      <c r="C1605" s="221">
        <v>-121.28</v>
      </c>
      <c r="D1605" s="220">
        <v>4235300</v>
      </c>
      <c r="E1605" s="220">
        <v>5128950</v>
      </c>
    </row>
    <row r="1606" spans="1:5" x14ac:dyDescent="0.45">
      <c r="A1606" s="331">
        <v>95979</v>
      </c>
      <c r="B1606" s="221">
        <v>39.299399999999999</v>
      </c>
      <c r="C1606" s="221">
        <v>-122.49299999999999</v>
      </c>
      <c r="D1606" s="220">
        <v>4294010</v>
      </c>
      <c r="E1606" s="220">
        <v>4786070</v>
      </c>
    </row>
    <row r="1607" spans="1:5" x14ac:dyDescent="0.45">
      <c r="A1607" s="331">
        <v>95981</v>
      </c>
      <c r="B1607" s="221">
        <v>39.729100000000003</v>
      </c>
      <c r="C1607" s="221">
        <v>-121.02800000000001</v>
      </c>
      <c r="D1607" s="220">
        <v>4429220</v>
      </c>
      <c r="E1607" s="220">
        <v>5209650</v>
      </c>
    </row>
    <row r="1608" spans="1:5" x14ac:dyDescent="0.45">
      <c r="A1608" s="331">
        <v>95982</v>
      </c>
      <c r="B1608" s="221">
        <v>39.201599999999999</v>
      </c>
      <c r="C1608" s="221">
        <v>-121.82299999999999</v>
      </c>
      <c r="D1608" s="220">
        <v>4247400</v>
      </c>
      <c r="E1608" s="220">
        <v>4974570</v>
      </c>
    </row>
    <row r="1609" spans="1:5" x14ac:dyDescent="0.45">
      <c r="A1609" s="331">
        <v>95983</v>
      </c>
      <c r="B1609" s="221">
        <v>40.034799999999997</v>
      </c>
      <c r="C1609" s="221">
        <v>-120.71899999999999</v>
      </c>
      <c r="D1609" s="220">
        <v>4537360</v>
      </c>
      <c r="E1609" s="220">
        <v>5301850</v>
      </c>
    </row>
    <row r="1610" spans="1:5" x14ac:dyDescent="0.45">
      <c r="A1610" s="331">
        <v>95984</v>
      </c>
      <c r="B1610" s="221">
        <v>40.0396</v>
      </c>
      <c r="C1610" s="221">
        <v>-121.143</v>
      </c>
      <c r="D1610" s="220">
        <v>4544490</v>
      </c>
      <c r="E1610" s="220">
        <v>5182410</v>
      </c>
    </row>
    <row r="1611" spans="1:5" x14ac:dyDescent="0.45">
      <c r="A1611" s="331">
        <v>95987</v>
      </c>
      <c r="B1611" s="221">
        <v>39.097799999999999</v>
      </c>
      <c r="C1611" s="221">
        <v>-122.28</v>
      </c>
      <c r="D1611" s="220">
        <v>4216720</v>
      </c>
      <c r="E1611" s="220">
        <v>4842370</v>
      </c>
    </row>
    <row r="1612" spans="1:5" x14ac:dyDescent="0.45">
      <c r="A1612" s="331">
        <v>95988</v>
      </c>
      <c r="B1612" s="221">
        <v>39.514200000000002</v>
      </c>
      <c r="C1612" s="221">
        <v>-122.30500000000001</v>
      </c>
      <c r="D1612" s="220">
        <v>4369350</v>
      </c>
      <c r="E1612" s="220">
        <v>4844250</v>
      </c>
    </row>
    <row r="1613" spans="1:5" x14ac:dyDescent="0.45">
      <c r="A1613" s="331">
        <v>95991</v>
      </c>
      <c r="B1613" s="221">
        <v>39.023800000000001</v>
      </c>
      <c r="C1613" s="221">
        <v>-121.613</v>
      </c>
      <c r="D1613" s="220">
        <v>4179220</v>
      </c>
      <c r="E1613" s="220">
        <v>5031110</v>
      </c>
    </row>
    <row r="1614" spans="1:5" x14ac:dyDescent="0.45">
      <c r="A1614" s="331">
        <v>95993</v>
      </c>
      <c r="B1614" s="221">
        <v>39.079300000000003</v>
      </c>
      <c r="C1614" s="221">
        <v>-121.685</v>
      </c>
      <c r="D1614" s="220">
        <v>4200600</v>
      </c>
      <c r="E1614" s="220">
        <v>5011620</v>
      </c>
    </row>
    <row r="1615" spans="1:5" x14ac:dyDescent="0.45">
      <c r="A1615" s="331">
        <v>96001</v>
      </c>
      <c r="B1615" s="221">
        <v>40.597900000000003</v>
      </c>
      <c r="C1615" s="221">
        <v>-122.47</v>
      </c>
      <c r="D1615" s="220">
        <v>4768960</v>
      </c>
      <c r="E1615" s="220">
        <v>4821080</v>
      </c>
    </row>
    <row r="1616" spans="1:5" x14ac:dyDescent="0.45">
      <c r="A1616" s="331">
        <v>96002</v>
      </c>
      <c r="B1616" s="221">
        <v>40.529699999999998</v>
      </c>
      <c r="C1616" s="221">
        <v>-122.318</v>
      </c>
      <c r="D1616" s="220">
        <v>4741470</v>
      </c>
      <c r="E1616" s="220">
        <v>4862040</v>
      </c>
    </row>
    <row r="1617" spans="1:5" x14ac:dyDescent="0.45">
      <c r="A1617" s="331">
        <v>96003</v>
      </c>
      <c r="B1617" s="221">
        <v>40.669800000000002</v>
      </c>
      <c r="C1617" s="221">
        <v>-122.312</v>
      </c>
      <c r="D1617" s="220">
        <v>4792760</v>
      </c>
      <c r="E1617" s="220">
        <v>4866910</v>
      </c>
    </row>
    <row r="1618" spans="1:5" x14ac:dyDescent="0.45">
      <c r="A1618" s="331">
        <v>96006</v>
      </c>
      <c r="B1618" s="221">
        <v>41.194400000000002</v>
      </c>
      <c r="C1618" s="221">
        <v>-120.949</v>
      </c>
      <c r="D1618" s="220">
        <v>4965760</v>
      </c>
      <c r="E1618" s="220">
        <v>5256340</v>
      </c>
    </row>
    <row r="1619" spans="1:5" x14ac:dyDescent="0.45">
      <c r="A1619" s="331">
        <v>96007</v>
      </c>
      <c r="B1619" s="221">
        <v>40.453899999999997</v>
      </c>
      <c r="C1619" s="221">
        <v>-122.29900000000001</v>
      </c>
      <c r="D1619" s="220">
        <v>4713390</v>
      </c>
      <c r="E1619" s="220">
        <v>4865980</v>
      </c>
    </row>
    <row r="1620" spans="1:5" x14ac:dyDescent="0.45">
      <c r="A1620" s="331">
        <v>96008</v>
      </c>
      <c r="B1620" s="221">
        <v>40.74</v>
      </c>
      <c r="C1620" s="221">
        <v>-122.087</v>
      </c>
      <c r="D1620" s="220">
        <v>4814920</v>
      </c>
      <c r="E1620" s="220">
        <v>4931150</v>
      </c>
    </row>
    <row r="1621" spans="1:5" x14ac:dyDescent="0.45">
      <c r="A1621" s="331">
        <v>96010</v>
      </c>
      <c r="B1621" s="221">
        <v>40.805799999999998</v>
      </c>
      <c r="C1621" s="221">
        <v>-123.187</v>
      </c>
      <c r="D1621" s="220">
        <v>4857840</v>
      </c>
      <c r="E1621" s="220">
        <v>4625720</v>
      </c>
    </row>
    <row r="1622" spans="1:5" x14ac:dyDescent="0.45">
      <c r="A1622" s="331">
        <v>96013</v>
      </c>
      <c r="B1622" s="221">
        <v>40.940399999999997</v>
      </c>
      <c r="C1622" s="221">
        <v>-121.672</v>
      </c>
      <c r="D1622" s="220">
        <v>4882160</v>
      </c>
      <c r="E1622" s="220">
        <v>5050820</v>
      </c>
    </row>
    <row r="1623" spans="1:5" x14ac:dyDescent="0.45">
      <c r="A1623" s="331">
        <v>96014</v>
      </c>
      <c r="B1623" s="221">
        <v>41.321599999999997</v>
      </c>
      <c r="C1623" s="221">
        <v>-122.75700000000001</v>
      </c>
      <c r="D1623" s="220">
        <v>5039440</v>
      </c>
      <c r="E1623" s="220">
        <v>4757420</v>
      </c>
    </row>
    <row r="1624" spans="1:5" x14ac:dyDescent="0.45">
      <c r="A1624" s="331">
        <v>96015</v>
      </c>
      <c r="B1624" s="221">
        <v>41.556600000000003</v>
      </c>
      <c r="C1624" s="221">
        <v>-121.012</v>
      </c>
      <c r="D1624" s="220">
        <v>5099710</v>
      </c>
      <c r="E1624" s="220">
        <v>5244930</v>
      </c>
    </row>
    <row r="1625" spans="1:5" x14ac:dyDescent="0.45">
      <c r="A1625" s="331">
        <v>96016</v>
      </c>
      <c r="B1625" s="221">
        <v>40.893099999999997</v>
      </c>
      <c r="C1625" s="221">
        <v>-121.508</v>
      </c>
      <c r="D1625" s="220">
        <v>4862480</v>
      </c>
      <c r="E1625" s="220">
        <v>5095680</v>
      </c>
    </row>
    <row r="1626" spans="1:5" x14ac:dyDescent="0.45">
      <c r="A1626" s="331">
        <v>96017</v>
      </c>
      <c r="B1626" s="221">
        <v>41.089100000000002</v>
      </c>
      <c r="C1626" s="221">
        <v>-122.312</v>
      </c>
      <c r="D1626" s="220">
        <v>4946610</v>
      </c>
      <c r="E1626" s="220">
        <v>4875830</v>
      </c>
    </row>
    <row r="1627" spans="1:5" x14ac:dyDescent="0.45">
      <c r="A1627" s="331">
        <v>96019</v>
      </c>
      <c r="B1627" s="221">
        <v>40.683199999999999</v>
      </c>
      <c r="C1627" s="221">
        <v>-122.38</v>
      </c>
      <c r="D1627" s="220">
        <v>4798760</v>
      </c>
      <c r="E1627" s="220">
        <v>4848210</v>
      </c>
    </row>
    <row r="1628" spans="1:5" x14ac:dyDescent="0.45">
      <c r="A1628" s="331">
        <v>96020</v>
      </c>
      <c r="B1628" s="221">
        <v>40.272300000000001</v>
      </c>
      <c r="C1628" s="221">
        <v>-121.294</v>
      </c>
      <c r="D1628" s="220">
        <v>4631750</v>
      </c>
      <c r="E1628" s="220">
        <v>5144160</v>
      </c>
    </row>
    <row r="1629" spans="1:5" x14ac:dyDescent="0.45">
      <c r="A1629" s="331">
        <v>96021</v>
      </c>
      <c r="B1629" s="221">
        <v>39.900599999999997</v>
      </c>
      <c r="C1629" s="221">
        <v>-122.45</v>
      </c>
      <c r="D1629" s="220">
        <v>4513290</v>
      </c>
      <c r="E1629" s="220">
        <v>4811380</v>
      </c>
    </row>
    <row r="1630" spans="1:5" x14ac:dyDescent="0.45">
      <c r="A1630" s="331">
        <v>96022</v>
      </c>
      <c r="B1630" s="221">
        <v>40.333599999999997</v>
      </c>
      <c r="C1630" s="221">
        <v>-122.51</v>
      </c>
      <c r="D1630" s="220">
        <v>4672820</v>
      </c>
      <c r="E1630" s="220">
        <v>4804030</v>
      </c>
    </row>
    <row r="1631" spans="1:5" x14ac:dyDescent="0.45">
      <c r="A1631" s="331">
        <v>96023</v>
      </c>
      <c r="B1631" s="221">
        <v>41.9191</v>
      </c>
      <c r="C1631" s="221">
        <v>-122.066</v>
      </c>
      <c r="D1631" s="220">
        <v>5247880</v>
      </c>
      <c r="E1631" s="220">
        <v>4961050</v>
      </c>
    </row>
    <row r="1632" spans="1:5" x14ac:dyDescent="0.45">
      <c r="A1632" s="331">
        <v>96024</v>
      </c>
      <c r="B1632" s="221">
        <v>40.599299999999999</v>
      </c>
      <c r="C1632" s="221">
        <v>-122.869</v>
      </c>
      <c r="D1632" s="220">
        <v>4776360</v>
      </c>
      <c r="E1632" s="220">
        <v>4709720</v>
      </c>
    </row>
    <row r="1633" spans="1:5" x14ac:dyDescent="0.45">
      <c r="A1633" s="331">
        <v>96025</v>
      </c>
      <c r="B1633" s="221">
        <v>41.222999999999999</v>
      </c>
      <c r="C1633" s="221">
        <v>-122.33199999999999</v>
      </c>
      <c r="D1633" s="220">
        <v>4996130</v>
      </c>
      <c r="E1633" s="220">
        <v>4873220</v>
      </c>
    </row>
    <row r="1634" spans="1:5" x14ac:dyDescent="0.45">
      <c r="A1634" s="331">
        <v>96027</v>
      </c>
      <c r="B1634" s="221">
        <v>41.397599999999997</v>
      </c>
      <c r="C1634" s="221">
        <v>-122.95</v>
      </c>
      <c r="D1634" s="220">
        <v>5070730</v>
      </c>
      <c r="E1634" s="220">
        <v>4705880</v>
      </c>
    </row>
    <row r="1635" spans="1:5" x14ac:dyDescent="0.45">
      <c r="A1635" s="331">
        <v>96028</v>
      </c>
      <c r="B1635" s="221">
        <v>41.056600000000003</v>
      </c>
      <c r="C1635" s="221">
        <v>-121.518</v>
      </c>
      <c r="D1635" s="220">
        <v>4922680</v>
      </c>
      <c r="E1635" s="220">
        <v>5095710</v>
      </c>
    </row>
    <row r="1636" spans="1:5" x14ac:dyDescent="0.45">
      <c r="A1636" s="331">
        <v>96031</v>
      </c>
      <c r="B1636" s="221">
        <v>41.194099999999999</v>
      </c>
      <c r="C1636" s="221">
        <v>-123.167</v>
      </c>
      <c r="D1636" s="220">
        <v>4999950</v>
      </c>
      <c r="E1636" s="220">
        <v>4640940</v>
      </c>
    </row>
    <row r="1637" spans="1:5" x14ac:dyDescent="0.45">
      <c r="A1637" s="331">
        <v>96032</v>
      </c>
      <c r="B1637" s="221">
        <v>41.625100000000003</v>
      </c>
      <c r="C1637" s="221">
        <v>-122.902</v>
      </c>
      <c r="D1637" s="220">
        <v>5153520</v>
      </c>
      <c r="E1637" s="220">
        <v>4724360</v>
      </c>
    </row>
    <row r="1638" spans="1:5" x14ac:dyDescent="0.45">
      <c r="A1638" s="331">
        <v>96033</v>
      </c>
      <c r="B1638" s="221">
        <v>40.714300000000001</v>
      </c>
      <c r="C1638" s="221">
        <v>-122.593</v>
      </c>
      <c r="D1638" s="220">
        <v>4813740</v>
      </c>
      <c r="E1638" s="220">
        <v>4789310</v>
      </c>
    </row>
    <row r="1639" spans="1:5" x14ac:dyDescent="0.45">
      <c r="A1639" s="331">
        <v>96034</v>
      </c>
      <c r="B1639" s="221">
        <v>41.453099999999999</v>
      </c>
      <c r="C1639" s="221">
        <v>-122.66500000000001</v>
      </c>
      <c r="D1639" s="220">
        <v>5086160</v>
      </c>
      <c r="E1639" s="220">
        <v>4785950</v>
      </c>
    </row>
    <row r="1640" spans="1:5" x14ac:dyDescent="0.45">
      <c r="A1640" s="331">
        <v>96035</v>
      </c>
      <c r="B1640" s="221">
        <v>40.032499999999999</v>
      </c>
      <c r="C1640" s="221">
        <v>-122.19199999999999</v>
      </c>
      <c r="D1640" s="220">
        <v>4557250</v>
      </c>
      <c r="E1640" s="220">
        <v>4887060</v>
      </c>
    </row>
    <row r="1641" spans="1:5" x14ac:dyDescent="0.45">
      <c r="A1641" s="331">
        <v>96038</v>
      </c>
      <c r="B1641" s="221">
        <v>41.588799999999999</v>
      </c>
      <c r="C1641" s="221">
        <v>-122.53700000000001</v>
      </c>
      <c r="D1641" s="220">
        <v>5133890</v>
      </c>
      <c r="E1641" s="220">
        <v>4824310</v>
      </c>
    </row>
    <row r="1642" spans="1:5" x14ac:dyDescent="0.45">
      <c r="A1642" s="331">
        <v>96039</v>
      </c>
      <c r="B1642" s="221">
        <v>41.838700000000003</v>
      </c>
      <c r="C1642" s="221">
        <v>-123.41200000000001</v>
      </c>
      <c r="D1642" s="220">
        <v>5241350</v>
      </c>
      <c r="E1642" s="220">
        <v>4589210</v>
      </c>
    </row>
    <row r="1643" spans="1:5" x14ac:dyDescent="0.45">
      <c r="A1643" s="331">
        <v>96040</v>
      </c>
      <c r="B1643" s="221">
        <v>40.794199999999996</v>
      </c>
      <c r="C1643" s="221">
        <v>-121.42</v>
      </c>
      <c r="D1643" s="220">
        <v>4824970</v>
      </c>
      <c r="E1643" s="220">
        <v>5118370</v>
      </c>
    </row>
    <row r="1644" spans="1:5" x14ac:dyDescent="0.45">
      <c r="A1644" s="331">
        <v>96041</v>
      </c>
      <c r="B1644" s="221">
        <v>40.515500000000003</v>
      </c>
      <c r="C1644" s="221">
        <v>-123.13500000000001</v>
      </c>
      <c r="D1644" s="220">
        <v>4750440</v>
      </c>
      <c r="E1644" s="220">
        <v>4633410</v>
      </c>
    </row>
    <row r="1645" spans="1:5" x14ac:dyDescent="0.45">
      <c r="A1645" s="331">
        <v>96044</v>
      </c>
      <c r="B1645" s="221">
        <v>41.951900000000002</v>
      </c>
      <c r="C1645" s="221">
        <v>-122.53</v>
      </c>
      <c r="D1645" s="220">
        <v>5267330</v>
      </c>
      <c r="E1645" s="220">
        <v>4834420</v>
      </c>
    </row>
    <row r="1646" spans="1:5" x14ac:dyDescent="0.45">
      <c r="A1646" s="331">
        <v>96046</v>
      </c>
      <c r="B1646" s="221">
        <v>40.640599999999999</v>
      </c>
      <c r="C1646" s="221">
        <v>-123.495</v>
      </c>
      <c r="D1646" s="220">
        <v>4803140</v>
      </c>
      <c r="E1646" s="220">
        <v>4535930</v>
      </c>
    </row>
    <row r="1647" spans="1:5" x14ac:dyDescent="0.45">
      <c r="A1647" s="331">
        <v>96047</v>
      </c>
      <c r="B1647" s="221">
        <v>40.462899999999998</v>
      </c>
      <c r="C1647" s="221">
        <v>-122.712</v>
      </c>
      <c r="D1647" s="220">
        <v>4723620</v>
      </c>
      <c r="E1647" s="220">
        <v>4750280</v>
      </c>
    </row>
    <row r="1648" spans="1:5" x14ac:dyDescent="0.45">
      <c r="A1648" s="331">
        <v>96048</v>
      </c>
      <c r="B1648" s="221">
        <v>40.811500000000002</v>
      </c>
      <c r="C1648" s="221">
        <v>-123.045</v>
      </c>
      <c r="D1648" s="220">
        <v>4857310</v>
      </c>
      <c r="E1648" s="220">
        <v>4665540</v>
      </c>
    </row>
    <row r="1649" spans="1:5" x14ac:dyDescent="0.45">
      <c r="A1649" s="331">
        <v>96050</v>
      </c>
      <c r="B1649" s="221">
        <v>41.875500000000002</v>
      </c>
      <c r="C1649" s="221">
        <v>-122.908</v>
      </c>
      <c r="D1649" s="220">
        <v>5245690</v>
      </c>
      <c r="E1649" s="220">
        <v>4728800</v>
      </c>
    </row>
    <row r="1650" spans="1:5" x14ac:dyDescent="0.45">
      <c r="A1650" s="331">
        <v>96051</v>
      </c>
      <c r="B1650" s="221">
        <v>40.988199999999999</v>
      </c>
      <c r="C1650" s="221">
        <v>-122.361</v>
      </c>
      <c r="D1650" s="220">
        <v>4910340</v>
      </c>
      <c r="E1650" s="220">
        <v>4859900</v>
      </c>
    </row>
    <row r="1651" spans="1:5" x14ac:dyDescent="0.45">
      <c r="A1651" s="331">
        <v>96052</v>
      </c>
      <c r="B1651" s="221">
        <v>40.855800000000002</v>
      </c>
      <c r="C1651" s="221">
        <v>-122.83799999999999</v>
      </c>
      <c r="D1651" s="220">
        <v>4869840</v>
      </c>
      <c r="E1651" s="220">
        <v>4724220</v>
      </c>
    </row>
    <row r="1652" spans="1:5" x14ac:dyDescent="0.45">
      <c r="A1652" s="331">
        <v>96054</v>
      </c>
      <c r="B1652" s="221">
        <v>41.3093</v>
      </c>
      <c r="C1652" s="221">
        <v>-120.985</v>
      </c>
      <c r="D1652" s="220">
        <v>5008420</v>
      </c>
      <c r="E1652" s="220">
        <v>5248210</v>
      </c>
    </row>
    <row r="1653" spans="1:5" x14ac:dyDescent="0.45">
      <c r="A1653" s="331">
        <v>96055</v>
      </c>
      <c r="B1653" s="221">
        <v>40.064500000000002</v>
      </c>
      <c r="C1653" s="221">
        <v>-122.07899999999999</v>
      </c>
      <c r="D1653" s="220">
        <v>4567150</v>
      </c>
      <c r="E1653" s="220">
        <v>4919540</v>
      </c>
    </row>
    <row r="1654" spans="1:5" x14ac:dyDescent="0.45">
      <c r="A1654" s="331">
        <v>96056</v>
      </c>
      <c r="B1654" s="221">
        <v>40.980600000000003</v>
      </c>
      <c r="C1654" s="221">
        <v>-121.124</v>
      </c>
      <c r="D1654" s="220">
        <v>4889150</v>
      </c>
      <c r="E1654" s="220">
        <v>5204120</v>
      </c>
    </row>
    <row r="1655" spans="1:5" x14ac:dyDescent="0.45">
      <c r="A1655" s="331">
        <v>96057</v>
      </c>
      <c r="B1655" s="221">
        <v>41.25</v>
      </c>
      <c r="C1655" s="221">
        <v>-121.997</v>
      </c>
      <c r="D1655" s="220">
        <v>5000760</v>
      </c>
      <c r="E1655" s="220">
        <v>4966460</v>
      </c>
    </row>
    <row r="1656" spans="1:5" x14ac:dyDescent="0.45">
      <c r="A1656" s="331">
        <v>96058</v>
      </c>
      <c r="B1656" s="221">
        <v>41.798099999999998</v>
      </c>
      <c r="C1656" s="221">
        <v>-121.85</v>
      </c>
      <c r="D1656" s="220">
        <v>5200050</v>
      </c>
      <c r="E1656" s="220">
        <v>5018070</v>
      </c>
    </row>
    <row r="1657" spans="1:5" x14ac:dyDescent="0.45">
      <c r="A1657" s="331">
        <v>96059</v>
      </c>
      <c r="B1657" s="221">
        <v>40.414700000000003</v>
      </c>
      <c r="C1657" s="221">
        <v>-121.928</v>
      </c>
      <c r="D1657" s="220">
        <v>4693160</v>
      </c>
      <c r="E1657" s="220">
        <v>4969050</v>
      </c>
    </row>
    <row r="1658" spans="1:5" x14ac:dyDescent="0.45">
      <c r="A1658" s="331">
        <v>96061</v>
      </c>
      <c r="B1658" s="221">
        <v>40.354300000000002</v>
      </c>
      <c r="C1658" s="221">
        <v>-121.51900000000001</v>
      </c>
      <c r="D1658" s="220">
        <v>4664970</v>
      </c>
      <c r="E1658" s="220">
        <v>5082450</v>
      </c>
    </row>
    <row r="1659" spans="1:5" x14ac:dyDescent="0.45">
      <c r="A1659" s="331">
        <v>96062</v>
      </c>
      <c r="B1659" s="221">
        <v>40.572400000000002</v>
      </c>
      <c r="C1659" s="221">
        <v>-122.095</v>
      </c>
      <c r="D1659" s="220">
        <v>4753560</v>
      </c>
      <c r="E1659" s="220">
        <v>4925390</v>
      </c>
    </row>
    <row r="1660" spans="1:5" x14ac:dyDescent="0.45">
      <c r="A1660" s="331">
        <v>96063</v>
      </c>
      <c r="B1660" s="221">
        <v>40.330300000000001</v>
      </c>
      <c r="C1660" s="221">
        <v>-121.399</v>
      </c>
      <c r="D1660" s="220">
        <v>4654490</v>
      </c>
      <c r="E1660" s="220">
        <v>5115800</v>
      </c>
    </row>
    <row r="1661" spans="1:5" x14ac:dyDescent="0.45">
      <c r="A1661" s="331">
        <v>96064</v>
      </c>
      <c r="B1661" s="221">
        <v>41.743699999999997</v>
      </c>
      <c r="C1661" s="221">
        <v>-122.32899999999999</v>
      </c>
      <c r="D1661" s="220">
        <v>5187430</v>
      </c>
      <c r="E1661" s="220">
        <v>4885130</v>
      </c>
    </row>
    <row r="1662" spans="1:5" x14ac:dyDescent="0.45">
      <c r="A1662" s="331">
        <v>96065</v>
      </c>
      <c r="B1662" s="221">
        <v>40.9666</v>
      </c>
      <c r="C1662" s="221">
        <v>-122.00700000000001</v>
      </c>
      <c r="D1662" s="220">
        <v>4896820</v>
      </c>
      <c r="E1662" s="220">
        <v>4958100</v>
      </c>
    </row>
    <row r="1663" spans="1:5" x14ac:dyDescent="0.45">
      <c r="A1663" s="331">
        <v>96067</v>
      </c>
      <c r="B1663" s="221">
        <v>41.344700000000003</v>
      </c>
      <c r="C1663" s="221">
        <v>-122.32</v>
      </c>
      <c r="D1663" s="220">
        <v>5040630</v>
      </c>
      <c r="E1663" s="220">
        <v>4878910</v>
      </c>
    </row>
    <row r="1664" spans="1:5" x14ac:dyDescent="0.45">
      <c r="A1664" s="331">
        <v>96069</v>
      </c>
      <c r="B1664" s="221">
        <v>40.717599999999997</v>
      </c>
      <c r="C1664" s="221">
        <v>-121.955</v>
      </c>
      <c r="D1664" s="220">
        <v>4804670</v>
      </c>
      <c r="E1664" s="220">
        <v>4967530</v>
      </c>
    </row>
    <row r="1665" spans="1:5" x14ac:dyDescent="0.45">
      <c r="A1665" s="331">
        <v>96071</v>
      </c>
      <c r="B1665" s="221">
        <v>40.583399999999997</v>
      </c>
      <c r="C1665" s="221">
        <v>-121.46899999999999</v>
      </c>
      <c r="D1665" s="220">
        <v>4748280</v>
      </c>
      <c r="E1665" s="220">
        <v>5100780</v>
      </c>
    </row>
    <row r="1666" spans="1:5" x14ac:dyDescent="0.45">
      <c r="A1666" s="331">
        <v>96073</v>
      </c>
      <c r="B1666" s="221">
        <v>40.571199999999997</v>
      </c>
      <c r="C1666" s="221">
        <v>-122.23</v>
      </c>
      <c r="D1666" s="220">
        <v>4755270</v>
      </c>
      <c r="E1666" s="220">
        <v>4887590</v>
      </c>
    </row>
    <row r="1667" spans="1:5" x14ac:dyDescent="0.45">
      <c r="A1667" s="331">
        <v>96075</v>
      </c>
      <c r="B1667" s="221">
        <v>40.363900000000001</v>
      </c>
      <c r="C1667" s="221">
        <v>-121.8</v>
      </c>
      <c r="D1667" s="220">
        <v>4672600</v>
      </c>
      <c r="E1667" s="220">
        <v>5003810</v>
      </c>
    </row>
    <row r="1668" spans="1:5" x14ac:dyDescent="0.45">
      <c r="A1668" s="331">
        <v>96076</v>
      </c>
      <c r="B1668" s="221">
        <v>40.401899999999998</v>
      </c>
      <c r="C1668" s="221">
        <v>-122.964</v>
      </c>
      <c r="D1668" s="220">
        <v>4705700</v>
      </c>
      <c r="E1668" s="220">
        <v>4678500</v>
      </c>
    </row>
    <row r="1669" spans="1:5" x14ac:dyDescent="0.45">
      <c r="A1669" s="331">
        <v>96080</v>
      </c>
      <c r="B1669" s="221">
        <v>40.170900000000003</v>
      </c>
      <c r="C1669" s="221">
        <v>-122.395</v>
      </c>
      <c r="D1669" s="220">
        <v>4611330</v>
      </c>
      <c r="E1669" s="220">
        <v>4832930</v>
      </c>
    </row>
    <row r="1670" spans="1:5" x14ac:dyDescent="0.45">
      <c r="A1670" s="331">
        <v>96085</v>
      </c>
      <c r="B1670" s="221">
        <v>41.772599999999997</v>
      </c>
      <c r="C1670" s="221">
        <v>-122.98</v>
      </c>
      <c r="D1670" s="220">
        <v>5209130</v>
      </c>
      <c r="E1670" s="220">
        <v>4706390</v>
      </c>
    </row>
    <row r="1671" spans="1:5" x14ac:dyDescent="0.45">
      <c r="A1671" s="331">
        <v>96086</v>
      </c>
      <c r="B1671" s="221">
        <v>41.8461</v>
      </c>
      <c r="C1671" s="221">
        <v>-123.258</v>
      </c>
      <c r="D1671" s="220">
        <v>5241170</v>
      </c>
      <c r="E1671" s="220">
        <v>4631790</v>
      </c>
    </row>
    <row r="1672" spans="1:5" x14ac:dyDescent="0.45">
      <c r="A1672" s="331">
        <v>96087</v>
      </c>
      <c r="B1672" s="221">
        <v>40.607399999999998</v>
      </c>
      <c r="C1672" s="221">
        <v>-122.5</v>
      </c>
      <c r="D1672" s="220">
        <v>4772970</v>
      </c>
      <c r="E1672" s="220">
        <v>4812870</v>
      </c>
    </row>
    <row r="1673" spans="1:5" x14ac:dyDescent="0.45">
      <c r="A1673" s="331">
        <v>96088</v>
      </c>
      <c r="B1673" s="221">
        <v>40.5154</v>
      </c>
      <c r="C1673" s="221">
        <v>-121.827</v>
      </c>
      <c r="D1673" s="220">
        <v>4728570</v>
      </c>
      <c r="E1673" s="220">
        <v>4999230</v>
      </c>
    </row>
    <row r="1674" spans="1:5" x14ac:dyDescent="0.45">
      <c r="A1674" s="331">
        <v>96091</v>
      </c>
      <c r="B1674" s="221">
        <v>41.107300000000002</v>
      </c>
      <c r="C1674" s="221">
        <v>-122.688</v>
      </c>
      <c r="D1674" s="220">
        <v>4959530</v>
      </c>
      <c r="E1674" s="220">
        <v>4771840</v>
      </c>
    </row>
    <row r="1675" spans="1:5" x14ac:dyDescent="0.45">
      <c r="A1675" s="331">
        <v>96093</v>
      </c>
      <c r="B1675" s="221">
        <v>40.743099999999998</v>
      </c>
      <c r="C1675" s="221">
        <v>-122.95399999999999</v>
      </c>
      <c r="D1675" s="220">
        <v>4830590</v>
      </c>
      <c r="E1675" s="220">
        <v>4689380</v>
      </c>
    </row>
    <row r="1676" spans="1:5" x14ac:dyDescent="0.45">
      <c r="A1676" s="331">
        <v>96094</v>
      </c>
      <c r="B1676" s="221">
        <v>41.4482</v>
      </c>
      <c r="C1676" s="221">
        <v>-122.45399999999999</v>
      </c>
      <c r="D1676" s="220">
        <v>5080860</v>
      </c>
      <c r="E1676" s="220">
        <v>4844240</v>
      </c>
    </row>
    <row r="1677" spans="1:5" x14ac:dyDescent="0.45">
      <c r="A1677" s="331">
        <v>96096</v>
      </c>
      <c r="B1677" s="221">
        <v>40.643099999999997</v>
      </c>
      <c r="C1677" s="221">
        <v>-121.84699999999999</v>
      </c>
      <c r="D1677" s="220">
        <v>4775680</v>
      </c>
      <c r="E1677" s="220">
        <v>4996050</v>
      </c>
    </row>
    <row r="1678" spans="1:5" x14ac:dyDescent="0.45">
      <c r="A1678" s="331">
        <v>96097</v>
      </c>
      <c r="B1678" s="221">
        <v>41.758000000000003</v>
      </c>
      <c r="C1678" s="221">
        <v>-122.66200000000001</v>
      </c>
      <c r="D1678" s="220">
        <v>5198170</v>
      </c>
      <c r="E1678" s="220">
        <v>4793810</v>
      </c>
    </row>
    <row r="1679" spans="1:5" x14ac:dyDescent="0.45">
      <c r="A1679" s="331">
        <v>96101</v>
      </c>
      <c r="B1679" s="221">
        <v>41.495800000000003</v>
      </c>
      <c r="C1679" s="221">
        <v>-120.48399999999999</v>
      </c>
      <c r="D1679" s="220">
        <v>5071040</v>
      </c>
      <c r="E1679" s="220">
        <v>5389780</v>
      </c>
    </row>
    <row r="1680" spans="1:5" x14ac:dyDescent="0.45">
      <c r="A1680" s="331">
        <v>96103</v>
      </c>
      <c r="B1680" s="221">
        <v>39.800600000000003</v>
      </c>
      <c r="C1680" s="221">
        <v>-120.69</v>
      </c>
      <c r="D1680" s="220">
        <v>4451190</v>
      </c>
      <c r="E1680" s="220">
        <v>5306310</v>
      </c>
    </row>
    <row r="1681" spans="1:5" x14ac:dyDescent="0.45">
      <c r="A1681" s="331">
        <v>96104</v>
      </c>
      <c r="B1681" s="221">
        <v>41.396500000000003</v>
      </c>
      <c r="C1681" s="221">
        <v>-120.119</v>
      </c>
      <c r="D1681" s="220">
        <v>5030550</v>
      </c>
      <c r="E1681" s="220">
        <v>5489540</v>
      </c>
    </row>
    <row r="1682" spans="1:5" x14ac:dyDescent="0.45">
      <c r="A1682" s="331">
        <v>96105</v>
      </c>
      <c r="B1682" s="221">
        <v>39.808300000000003</v>
      </c>
      <c r="C1682" s="221">
        <v>-120.214</v>
      </c>
      <c r="D1682" s="220">
        <v>4448590</v>
      </c>
      <c r="E1682" s="220">
        <v>5441070</v>
      </c>
    </row>
    <row r="1683" spans="1:5" x14ac:dyDescent="0.45">
      <c r="A1683" s="331">
        <v>96106</v>
      </c>
      <c r="B1683" s="221">
        <v>39.735399999999998</v>
      </c>
      <c r="C1683" s="221">
        <v>-120.53100000000001</v>
      </c>
      <c r="D1683" s="220">
        <v>4425450</v>
      </c>
      <c r="E1683" s="220">
        <v>5350250</v>
      </c>
    </row>
    <row r="1684" spans="1:5" x14ac:dyDescent="0.45">
      <c r="A1684" s="331">
        <v>96107</v>
      </c>
      <c r="B1684" s="221">
        <v>38.323</v>
      </c>
      <c r="C1684" s="221">
        <v>-119.404</v>
      </c>
      <c r="D1684" s="220">
        <v>3897240</v>
      </c>
      <c r="E1684" s="220">
        <v>5653450</v>
      </c>
    </row>
    <row r="1685" spans="1:5" x14ac:dyDescent="0.45">
      <c r="A1685" s="331">
        <v>96108</v>
      </c>
      <c r="B1685" s="221">
        <v>41.816499999999998</v>
      </c>
      <c r="C1685" s="221">
        <v>-120.77200000000001</v>
      </c>
      <c r="D1685" s="220">
        <v>5192520</v>
      </c>
      <c r="E1685" s="220">
        <v>5315320</v>
      </c>
    </row>
    <row r="1686" spans="1:5" x14ac:dyDescent="0.45">
      <c r="A1686" s="331">
        <v>96109</v>
      </c>
      <c r="B1686" s="221">
        <v>39.952599999999997</v>
      </c>
      <c r="C1686" s="221">
        <v>-120.093</v>
      </c>
      <c r="D1686" s="220">
        <v>4500150</v>
      </c>
      <c r="E1686" s="220">
        <v>5477050</v>
      </c>
    </row>
    <row r="1687" spans="1:5" x14ac:dyDescent="0.45">
      <c r="A1687" s="331">
        <v>96111</v>
      </c>
      <c r="B1687" s="221">
        <v>39.4056</v>
      </c>
      <c r="C1687" s="221">
        <v>-120.044</v>
      </c>
      <c r="D1687" s="220">
        <v>4299290</v>
      </c>
      <c r="E1687" s="220">
        <v>5483810</v>
      </c>
    </row>
    <row r="1688" spans="1:5" x14ac:dyDescent="0.45">
      <c r="A1688" s="331">
        <v>96112</v>
      </c>
      <c r="B1688" s="221">
        <v>41.901899999999998</v>
      </c>
      <c r="C1688" s="221">
        <v>-120.105</v>
      </c>
      <c r="D1688" s="220">
        <v>5216490</v>
      </c>
      <c r="E1688" s="220">
        <v>5500210</v>
      </c>
    </row>
    <row r="1689" spans="1:5" x14ac:dyDescent="0.45">
      <c r="A1689" s="331">
        <v>96113</v>
      </c>
      <c r="B1689" s="221">
        <v>40.244900000000001</v>
      </c>
      <c r="C1689" s="221">
        <v>-120.169</v>
      </c>
      <c r="D1689" s="220">
        <v>4608160</v>
      </c>
      <c r="E1689" s="220">
        <v>5459720</v>
      </c>
    </row>
    <row r="1690" spans="1:5" x14ac:dyDescent="0.45">
      <c r="A1690" s="331">
        <v>96114</v>
      </c>
      <c r="B1690" s="221">
        <v>40.173200000000001</v>
      </c>
      <c r="C1690" s="221">
        <v>-120.577</v>
      </c>
      <c r="D1690" s="220">
        <v>4586360</v>
      </c>
      <c r="E1690" s="220">
        <v>5344120</v>
      </c>
    </row>
    <row r="1691" spans="1:5" x14ac:dyDescent="0.45">
      <c r="A1691" s="331">
        <v>96115</v>
      </c>
      <c r="B1691" s="221">
        <v>41.6952</v>
      </c>
      <c r="C1691" s="221">
        <v>-120.131</v>
      </c>
      <c r="D1691" s="220">
        <v>5140630</v>
      </c>
      <c r="E1691" s="220">
        <v>5490380</v>
      </c>
    </row>
    <row r="1692" spans="1:5" x14ac:dyDescent="0.45">
      <c r="A1692" s="331">
        <v>96116</v>
      </c>
      <c r="B1692" s="221">
        <v>41.262999999999998</v>
      </c>
      <c r="C1692" s="221">
        <v>-120.51300000000001</v>
      </c>
      <c r="D1692" s="220">
        <v>4985810</v>
      </c>
      <c r="E1692" s="220">
        <v>5378510</v>
      </c>
    </row>
    <row r="1693" spans="1:5" x14ac:dyDescent="0.45">
      <c r="A1693" s="331">
        <v>96117</v>
      </c>
      <c r="B1693" s="221">
        <v>40.435499999999998</v>
      </c>
      <c r="C1693" s="221">
        <v>-120.358</v>
      </c>
      <c r="D1693" s="220">
        <v>4680110</v>
      </c>
      <c r="E1693" s="220">
        <v>5409390</v>
      </c>
    </row>
    <row r="1694" spans="1:5" x14ac:dyDescent="0.45">
      <c r="A1694" s="331">
        <v>96118</v>
      </c>
      <c r="B1694" s="221">
        <v>39.676900000000003</v>
      </c>
      <c r="C1694" s="221">
        <v>-120.16800000000001</v>
      </c>
      <c r="D1694" s="220">
        <v>4399960</v>
      </c>
      <c r="E1694" s="220">
        <v>5452130</v>
      </c>
    </row>
    <row r="1695" spans="1:5" x14ac:dyDescent="0.45">
      <c r="A1695" s="331">
        <v>96119</v>
      </c>
      <c r="B1695" s="221">
        <v>41.097299999999997</v>
      </c>
      <c r="C1695" s="221">
        <v>-120.517</v>
      </c>
      <c r="D1695" s="220">
        <v>4924910</v>
      </c>
      <c r="E1695" s="220">
        <v>5374720</v>
      </c>
    </row>
    <row r="1696" spans="1:5" x14ac:dyDescent="0.45">
      <c r="A1696" s="331">
        <v>96120</v>
      </c>
      <c r="B1696" s="221">
        <v>38.692900000000002</v>
      </c>
      <c r="C1696" s="221">
        <v>-119.839</v>
      </c>
      <c r="D1696" s="220">
        <v>4036490</v>
      </c>
      <c r="E1696" s="220">
        <v>5533010</v>
      </c>
    </row>
    <row r="1697" spans="1:5" x14ac:dyDescent="0.45">
      <c r="A1697" s="331">
        <v>96121</v>
      </c>
      <c r="B1697" s="221">
        <v>40.170900000000003</v>
      </c>
      <c r="C1697" s="221">
        <v>-120.38200000000001</v>
      </c>
      <c r="D1697" s="220">
        <v>4583340</v>
      </c>
      <c r="E1697" s="220">
        <v>5398840</v>
      </c>
    </row>
    <row r="1698" spans="1:5" x14ac:dyDescent="0.45">
      <c r="A1698" s="331">
        <v>96122</v>
      </c>
      <c r="B1698" s="221">
        <v>39.907400000000003</v>
      </c>
      <c r="C1698" s="221">
        <v>-120.376</v>
      </c>
      <c r="D1698" s="220">
        <v>4486690</v>
      </c>
      <c r="E1698" s="220">
        <v>5396590</v>
      </c>
    </row>
    <row r="1699" spans="1:5" x14ac:dyDescent="0.45">
      <c r="A1699" s="331">
        <v>96123</v>
      </c>
      <c r="B1699" s="221">
        <v>40.960599999999999</v>
      </c>
      <c r="C1699" s="221">
        <v>-120.175</v>
      </c>
      <c r="D1699" s="220">
        <v>4870900</v>
      </c>
      <c r="E1699" s="220">
        <v>5467870</v>
      </c>
    </row>
    <row r="1700" spans="1:5" x14ac:dyDescent="0.45">
      <c r="A1700" s="331">
        <v>96124</v>
      </c>
      <c r="B1700" s="221">
        <v>39.594999999999999</v>
      </c>
      <c r="C1700" s="221">
        <v>-120.508</v>
      </c>
      <c r="D1700" s="220">
        <v>4373720</v>
      </c>
      <c r="E1700" s="220">
        <v>5354850</v>
      </c>
    </row>
    <row r="1701" spans="1:5" x14ac:dyDescent="0.45">
      <c r="A1701" s="331">
        <v>96125</v>
      </c>
      <c r="B1701" s="221">
        <v>39.561999999999998</v>
      </c>
      <c r="C1701" s="221">
        <v>-120.673</v>
      </c>
      <c r="D1701" s="220">
        <v>4363600</v>
      </c>
      <c r="E1701" s="220">
        <v>5307410</v>
      </c>
    </row>
    <row r="1702" spans="1:5" x14ac:dyDescent="0.45">
      <c r="A1702" s="331">
        <v>96126</v>
      </c>
      <c r="B1702" s="221">
        <v>39.566800000000001</v>
      </c>
      <c r="C1702" s="221">
        <v>-120.21599999999999</v>
      </c>
      <c r="D1702" s="220">
        <v>4360170</v>
      </c>
      <c r="E1702" s="220">
        <v>5437090</v>
      </c>
    </row>
    <row r="1703" spans="1:5" x14ac:dyDescent="0.45">
      <c r="A1703" s="331">
        <v>96128</v>
      </c>
      <c r="B1703" s="221">
        <v>40.351500000000001</v>
      </c>
      <c r="C1703" s="221">
        <v>-120.389</v>
      </c>
      <c r="D1703" s="220">
        <v>4649620</v>
      </c>
      <c r="E1703" s="220">
        <v>5399400</v>
      </c>
    </row>
    <row r="1704" spans="1:5" x14ac:dyDescent="0.45">
      <c r="A1704" s="331">
        <v>96129</v>
      </c>
      <c r="B1704" s="221">
        <v>39.780200000000001</v>
      </c>
      <c r="C1704" s="221">
        <v>-120.399</v>
      </c>
      <c r="D1704" s="220">
        <v>4440320</v>
      </c>
      <c r="E1704" s="220">
        <v>5388340</v>
      </c>
    </row>
    <row r="1705" spans="1:5" x14ac:dyDescent="0.45">
      <c r="A1705" s="331">
        <v>96130</v>
      </c>
      <c r="B1705" s="221">
        <v>40.536900000000003</v>
      </c>
      <c r="C1705" s="221">
        <v>-120.634</v>
      </c>
      <c r="D1705" s="220">
        <v>4720420</v>
      </c>
      <c r="E1705" s="220">
        <v>5333590</v>
      </c>
    </row>
    <row r="1706" spans="1:5" x14ac:dyDescent="0.45">
      <c r="A1706" s="331">
        <v>96132</v>
      </c>
      <c r="B1706" s="221">
        <v>40.891800000000003</v>
      </c>
      <c r="C1706" s="221">
        <v>-120.557</v>
      </c>
      <c r="D1706" s="220">
        <v>4849860</v>
      </c>
      <c r="E1706" s="220">
        <v>5360620</v>
      </c>
    </row>
    <row r="1707" spans="1:5" x14ac:dyDescent="0.45">
      <c r="A1707" s="331">
        <v>96133</v>
      </c>
      <c r="B1707" s="221">
        <v>38.6128</v>
      </c>
      <c r="C1707" s="221">
        <v>-119.548</v>
      </c>
      <c r="D1707" s="220">
        <v>4004450</v>
      </c>
      <c r="E1707" s="220">
        <v>5615290</v>
      </c>
    </row>
    <row r="1708" spans="1:5" x14ac:dyDescent="0.45">
      <c r="A1708" s="331">
        <v>96134</v>
      </c>
      <c r="B1708" s="221">
        <v>41.781399999999998</v>
      </c>
      <c r="C1708" s="221">
        <v>-121.495</v>
      </c>
      <c r="D1708" s="220">
        <v>5188770</v>
      </c>
      <c r="E1708" s="220">
        <v>5115670</v>
      </c>
    </row>
    <row r="1709" spans="1:5" x14ac:dyDescent="0.45">
      <c r="A1709" s="331">
        <v>96136</v>
      </c>
      <c r="B1709" s="221">
        <v>40.372900000000001</v>
      </c>
      <c r="C1709" s="221">
        <v>-120.27500000000001</v>
      </c>
      <c r="D1709" s="220">
        <v>4656230</v>
      </c>
      <c r="E1709" s="220">
        <v>5431750</v>
      </c>
    </row>
    <row r="1710" spans="1:5" x14ac:dyDescent="0.45">
      <c r="A1710" s="331">
        <v>96137</v>
      </c>
      <c r="B1710" s="221">
        <v>40.283499999999997</v>
      </c>
      <c r="C1710" s="221">
        <v>-121.084</v>
      </c>
      <c r="D1710" s="220">
        <v>4633080</v>
      </c>
      <c r="E1710" s="220">
        <v>5203390</v>
      </c>
    </row>
    <row r="1711" spans="1:5" x14ac:dyDescent="0.45">
      <c r="A1711" s="331">
        <v>96140</v>
      </c>
      <c r="B1711" s="221">
        <v>39.237099999999998</v>
      </c>
      <c r="C1711" s="221">
        <v>-120.10299999999999</v>
      </c>
      <c r="D1711" s="220">
        <v>4238240</v>
      </c>
      <c r="E1711" s="220">
        <v>5464680</v>
      </c>
    </row>
    <row r="1712" spans="1:5" x14ac:dyDescent="0.45">
      <c r="A1712" s="331">
        <v>96141</v>
      </c>
      <c r="B1712" s="221">
        <v>39.063299999999998</v>
      </c>
      <c r="C1712" s="221">
        <v>-120.22</v>
      </c>
      <c r="D1712" s="220">
        <v>4175910</v>
      </c>
      <c r="E1712" s="220">
        <v>5429040</v>
      </c>
    </row>
    <row r="1713" spans="1:5" x14ac:dyDescent="0.45">
      <c r="A1713" s="331">
        <v>96142</v>
      </c>
      <c r="B1713" s="221">
        <v>39.058100000000003</v>
      </c>
      <c r="C1713" s="221">
        <v>-120.16200000000001</v>
      </c>
      <c r="D1713" s="220">
        <v>4173370</v>
      </c>
      <c r="E1713" s="220">
        <v>5445450</v>
      </c>
    </row>
    <row r="1714" spans="1:5" x14ac:dyDescent="0.45">
      <c r="A1714" s="331">
        <v>96143</v>
      </c>
      <c r="B1714" s="221">
        <v>39.276899999999998</v>
      </c>
      <c r="C1714" s="221">
        <v>-120.036</v>
      </c>
      <c r="D1714" s="220">
        <v>4252130</v>
      </c>
      <c r="E1714" s="220">
        <v>5484180</v>
      </c>
    </row>
    <row r="1715" spans="1:5" x14ac:dyDescent="0.45">
      <c r="A1715" s="331">
        <v>96145</v>
      </c>
      <c r="B1715" s="221">
        <v>39.145899999999997</v>
      </c>
      <c r="C1715" s="221">
        <v>-120.14400000000001</v>
      </c>
      <c r="D1715" s="220">
        <v>4205300</v>
      </c>
      <c r="E1715" s="220">
        <v>5451770</v>
      </c>
    </row>
    <row r="1716" spans="1:5" x14ac:dyDescent="0.45">
      <c r="A1716" s="331">
        <v>96146</v>
      </c>
      <c r="B1716" s="221">
        <v>39.194200000000002</v>
      </c>
      <c r="C1716" s="221">
        <v>-120.221</v>
      </c>
      <c r="D1716" s="220">
        <v>4223820</v>
      </c>
      <c r="E1716" s="220">
        <v>5430380</v>
      </c>
    </row>
    <row r="1717" spans="1:5" x14ac:dyDescent="0.45">
      <c r="A1717" s="331">
        <v>96148</v>
      </c>
      <c r="B1717" s="221">
        <v>39.247199999999999</v>
      </c>
      <c r="C1717" s="221">
        <v>-120.057</v>
      </c>
      <c r="D1717" s="220">
        <v>4241480</v>
      </c>
      <c r="E1717" s="220">
        <v>5477760</v>
      </c>
    </row>
    <row r="1718" spans="1:5" x14ac:dyDescent="0.45">
      <c r="A1718" s="331">
        <v>96150</v>
      </c>
      <c r="B1718" s="221">
        <v>38.913699999999999</v>
      </c>
      <c r="C1718" s="221">
        <v>-120.03700000000001</v>
      </c>
      <c r="D1718" s="220">
        <v>4119250</v>
      </c>
      <c r="E1718" s="220">
        <v>5479040</v>
      </c>
    </row>
    <row r="1719" spans="1:5" x14ac:dyDescent="0.45">
      <c r="A1719" s="331">
        <v>96161</v>
      </c>
      <c r="B1719" s="221">
        <v>39.331200000000003</v>
      </c>
      <c r="C1719" s="221">
        <v>-120.194</v>
      </c>
      <c r="D1719" s="220">
        <v>4273680</v>
      </c>
      <c r="E1719" s="220">
        <v>5440010</v>
      </c>
    </row>
    <row r="1720" spans="1:5" x14ac:dyDescent="0.45">
      <c r="A1720" s="331">
        <v>96162</v>
      </c>
      <c r="B1720" s="221">
        <v>39.314100000000003</v>
      </c>
      <c r="C1720" s="221">
        <v>-120.342</v>
      </c>
      <c r="D1720" s="220">
        <v>4269010</v>
      </c>
      <c r="E1720" s="220">
        <v>5397860</v>
      </c>
    </row>
  </sheetData>
  <sortState xmlns:xlrd2="http://schemas.microsoft.com/office/spreadsheetml/2017/richdata2" ref="A2:E1716">
    <sortCondition ref="A2:A171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D10"/>
  <sheetViews>
    <sheetView zoomScaleNormal="100" workbookViewId="0">
      <selection activeCell="B15" sqref="B15"/>
    </sheetView>
  </sheetViews>
  <sheetFormatPr defaultRowHeight="14.25" x14ac:dyDescent="0.45"/>
  <cols>
    <col min="1" max="1" width="22.73046875" customWidth="1"/>
    <col min="2" max="4" width="12.73046875" customWidth="1"/>
  </cols>
  <sheetData>
    <row r="2" spans="1:4" ht="18" x14ac:dyDescent="0.55000000000000004">
      <c r="A2" s="22" t="s">
        <v>531</v>
      </c>
      <c r="B2" s="331"/>
      <c r="C2" s="331"/>
      <c r="D2" s="331"/>
    </row>
    <row r="3" spans="1:4" ht="58.5" customHeight="1" x14ac:dyDescent="0.45">
      <c r="A3" s="356" t="s">
        <v>532</v>
      </c>
      <c r="B3" s="356"/>
      <c r="C3" s="356"/>
      <c r="D3" s="356"/>
    </row>
    <row r="5" spans="1:4" ht="28.5" x14ac:dyDescent="0.45">
      <c r="A5" s="226" t="s">
        <v>533</v>
      </c>
      <c r="B5" s="227" t="s">
        <v>210</v>
      </c>
      <c r="C5" s="227" t="s">
        <v>211</v>
      </c>
      <c r="D5" s="228" t="s">
        <v>212</v>
      </c>
    </row>
    <row r="6" spans="1:4" x14ac:dyDescent="0.45">
      <c r="A6" s="100" t="s">
        <v>264</v>
      </c>
      <c r="B6" s="222" t="s">
        <v>534</v>
      </c>
      <c r="C6" s="222">
        <v>1814524</v>
      </c>
      <c r="D6" s="223">
        <v>6606089</v>
      </c>
    </row>
    <row r="7" spans="1:4" x14ac:dyDescent="0.45">
      <c r="A7" s="100" t="s">
        <v>222</v>
      </c>
      <c r="B7" s="222" t="s">
        <v>535</v>
      </c>
      <c r="C7" s="222">
        <v>2102195</v>
      </c>
      <c r="D7" s="223">
        <v>6289147</v>
      </c>
    </row>
    <row r="8" spans="1:4" x14ac:dyDescent="0.45">
      <c r="A8" s="100" t="s">
        <v>340</v>
      </c>
      <c r="B8" s="222" t="s">
        <v>535</v>
      </c>
      <c r="C8" s="222">
        <v>2102195</v>
      </c>
      <c r="D8" s="223">
        <v>6289147</v>
      </c>
    </row>
    <row r="9" spans="1:4" x14ac:dyDescent="0.45">
      <c r="A9" s="100" t="s">
        <v>242</v>
      </c>
      <c r="B9" s="222" t="s">
        <v>536</v>
      </c>
      <c r="C9" s="222">
        <v>2090594</v>
      </c>
      <c r="D9" s="223">
        <v>6151524</v>
      </c>
    </row>
    <row r="10" spans="1:4" x14ac:dyDescent="0.45">
      <c r="A10" s="104" t="s">
        <v>537</v>
      </c>
      <c r="B10" s="224" t="s">
        <v>536</v>
      </c>
      <c r="C10" s="224">
        <v>2090594</v>
      </c>
      <c r="D10" s="225">
        <v>6151524</v>
      </c>
    </row>
  </sheetData>
  <mergeCells count="1">
    <mergeCell ref="A3:D3"/>
  </mergeCells>
  <pageMargins left="0.7" right="0.7" top="0.75" bottom="0.75" header="0.3" footer="0.3"/>
  <pageSetup orientation="portrait" verticalDpi="9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59999389629810485"/>
  </sheetPr>
  <dimension ref="A2:N32"/>
  <sheetViews>
    <sheetView zoomScale="85" zoomScaleNormal="85" workbookViewId="0">
      <selection activeCell="J22" sqref="J22"/>
    </sheetView>
  </sheetViews>
  <sheetFormatPr defaultRowHeight="14.25" x14ac:dyDescent="0.45"/>
  <cols>
    <col min="1" max="1" width="50.73046875" customWidth="1"/>
    <col min="2" max="2" width="14.73046875" bestFit="1" customWidth="1"/>
    <col min="3" max="3" width="14.3984375" customWidth="1"/>
    <col min="4" max="4" width="16.3984375" customWidth="1"/>
    <col min="5" max="5" width="13.59765625" customWidth="1"/>
    <col min="6" max="6" width="27.265625" customWidth="1"/>
    <col min="7" max="7" width="12" bestFit="1" customWidth="1"/>
    <col min="8" max="9" width="13.265625" customWidth="1"/>
    <col min="10" max="10" width="21" customWidth="1"/>
    <col min="11" max="11" width="20" customWidth="1"/>
    <col min="12" max="12" width="23.1328125" customWidth="1"/>
  </cols>
  <sheetData>
    <row r="2" spans="1:14" ht="18" x14ac:dyDescent="0.55000000000000004">
      <c r="A2" s="22" t="s">
        <v>538</v>
      </c>
      <c r="B2" s="331"/>
      <c r="C2" s="331"/>
      <c r="D2" s="331"/>
      <c r="E2" s="331"/>
      <c r="F2" s="331"/>
      <c r="G2" s="331"/>
      <c r="H2" s="331"/>
      <c r="I2" s="331"/>
      <c r="J2" s="331"/>
      <c r="K2" s="331"/>
      <c r="L2" s="331"/>
      <c r="M2" s="331"/>
      <c r="N2" s="331"/>
    </row>
    <row r="3" spans="1:14" x14ac:dyDescent="0.45">
      <c r="A3" s="331" t="s">
        <v>539</v>
      </c>
      <c r="B3" s="370" t="s">
        <v>540</v>
      </c>
      <c r="C3" s="359"/>
      <c r="D3" s="359"/>
      <c r="E3" s="331"/>
      <c r="F3" s="331"/>
      <c r="G3" s="331"/>
      <c r="H3" s="331"/>
      <c r="I3" s="331"/>
      <c r="J3" s="331"/>
      <c r="K3" s="331"/>
      <c r="L3" s="331"/>
      <c r="M3" s="331"/>
      <c r="N3" s="331"/>
    </row>
    <row r="4" spans="1:14" x14ac:dyDescent="0.45">
      <c r="A4" s="331"/>
      <c r="B4" s="371">
        <f>'Main Sheet'!B6</f>
        <v>2014</v>
      </c>
      <c r="C4" s="372"/>
      <c r="D4" s="372"/>
      <c r="E4" s="331"/>
      <c r="F4" s="331"/>
      <c r="G4" s="331"/>
      <c r="H4" s="331"/>
      <c r="I4" s="331"/>
      <c r="J4" s="331"/>
      <c r="K4" s="331"/>
      <c r="L4" s="331"/>
      <c r="M4" s="331"/>
      <c r="N4" s="331"/>
    </row>
    <row r="5" spans="1:14" x14ac:dyDescent="0.45">
      <c r="A5" s="38" t="s">
        <v>521</v>
      </c>
      <c r="B5" s="255">
        <v>2020</v>
      </c>
      <c r="C5" s="255" t="s">
        <v>92</v>
      </c>
      <c r="D5" s="255" t="s">
        <v>541</v>
      </c>
      <c r="E5" s="331"/>
      <c r="F5" s="331"/>
      <c r="G5" s="331"/>
      <c r="H5" s="331"/>
      <c r="I5" s="331"/>
      <c r="J5" s="331"/>
      <c r="K5" s="331"/>
      <c r="L5" s="331"/>
      <c r="M5" s="331"/>
      <c r="N5" s="331"/>
    </row>
    <row r="6" spans="1:14" x14ac:dyDescent="0.45">
      <c r="A6" s="39" t="s">
        <v>542</v>
      </c>
      <c r="B6" s="256">
        <f>HLOOKUP(B$5,$C$17:$E$18,2, FALSE)</f>
        <v>463</v>
      </c>
      <c r="C6" s="256">
        <f>HLOOKUP(C$5,$C$17:$E$18,2, FALSE)</f>
        <v>475</v>
      </c>
      <c r="D6" s="256">
        <f>HLOOKUP(D$5,$C$17:$E$18,2, FALSE)</f>
        <v>459</v>
      </c>
      <c r="E6" s="331"/>
      <c r="F6" s="331"/>
      <c r="G6" s="331"/>
      <c r="H6" s="331"/>
      <c r="I6" s="331"/>
      <c r="J6" s="331"/>
      <c r="K6" s="331"/>
      <c r="L6" s="331"/>
      <c r="M6" s="331"/>
      <c r="N6" s="331"/>
    </row>
    <row r="7" spans="1:14" x14ac:dyDescent="0.45">
      <c r="A7" s="38" t="s">
        <v>543</v>
      </c>
      <c r="B7" s="257">
        <f>IF($B$4=2014,HLOOKUP(B$5,$C$17:$E$24,3,FALSE),HLOOKUP(B$5,$C$17:$E$24,9,FALSE))</f>
        <v>37930.264948096803</v>
      </c>
      <c r="C7" s="257">
        <f>IF($B$4=2014,HLOOKUP(C$5,$C$17:$E$24,3,FALSE),HLOOKUP(C$5,$C$17:$E$24,9,FALSE))</f>
        <v>36936.540566585601</v>
      </c>
      <c r="D7" s="257">
        <f>IF($B$4=2014,HLOOKUP(D$5,$C$17:$E$24,3,FALSE),HLOOKUP(D$5,$C$17:$E$24,9,FALSE))</f>
        <v>37682.052820378201</v>
      </c>
      <c r="E7" s="331"/>
      <c r="F7" s="331"/>
      <c r="G7" s="331"/>
      <c r="H7" s="331"/>
      <c r="I7" s="331"/>
      <c r="J7" s="331"/>
      <c r="K7" s="331"/>
      <c r="L7" s="331"/>
      <c r="M7" s="331"/>
      <c r="N7" s="331"/>
    </row>
    <row r="8" spans="1:14" x14ac:dyDescent="0.45">
      <c r="A8" s="38" t="s">
        <v>39</v>
      </c>
      <c r="B8" s="257">
        <f>IF($B$4=2014,HLOOKUP(B$5,$C$17:$E$24,4,FALSE),HLOOKUP(B$5,$C$17:$E$24,10,FALSE))</f>
        <v>79214337.772559494</v>
      </c>
      <c r="C8" s="257">
        <f>IF($B$4=2014,HLOOKUP(C$5,$C$17:$E$24,4,FALSE),HLOOKUP(C$5,$C$17:$E$24,10,FALSE))</f>
        <v>79725709.960233793</v>
      </c>
      <c r="D8" s="257">
        <f>IF($B$4=2014,HLOOKUP(D$5,$C$17:$E$24,4,FALSE),HLOOKUP(D$5,$C$17:$E$24,10,FALSE))</f>
        <v>81804496.322731197</v>
      </c>
      <c r="E8" s="331"/>
      <c r="F8" s="331"/>
      <c r="G8" s="331"/>
      <c r="H8" s="331"/>
      <c r="I8" s="331"/>
      <c r="J8" s="331"/>
      <c r="K8" s="331"/>
      <c r="L8" s="331"/>
      <c r="M8" s="331"/>
      <c r="N8" s="331"/>
    </row>
    <row r="9" spans="1:14" x14ac:dyDescent="0.45">
      <c r="A9" s="215" t="s">
        <v>544</v>
      </c>
      <c r="B9" s="255">
        <f>IF($B$4=2014,HLOOKUP(B$5,$C$17:$E$24,5,FALSE),HLOOKUP(B$5,$C$17:$E$24,11,FALSE))</f>
        <v>4.7883080278979701E-4</v>
      </c>
      <c r="C9" s="255">
        <f>IF($B$4=2014,HLOOKUP(C$5,$C$17:$E$24,5,FALSE),HLOOKUP(C$5,$C$17:$E$24,11,FALSE))</f>
        <v>4.6329522289621626E-4</v>
      </c>
      <c r="D9" s="255">
        <f>IF($B$4=2014,HLOOKUP(D$5,$C$17:$E$24,5,FALSE),HLOOKUP(D$5,$C$17:$E$24,11,FALSE))</f>
        <v>4.6063547255051563E-4</v>
      </c>
      <c r="E9" s="331"/>
      <c r="F9" s="331"/>
      <c r="G9" s="331"/>
      <c r="H9" s="331"/>
      <c r="I9" s="331"/>
      <c r="J9" s="331"/>
      <c r="K9" s="331"/>
      <c r="L9" s="331"/>
      <c r="M9" s="331"/>
      <c r="N9" s="331"/>
    </row>
    <row r="10" spans="1:14" x14ac:dyDescent="0.45">
      <c r="A10" s="38" t="s">
        <v>545</v>
      </c>
      <c r="B10" s="257">
        <f>IF($B$4=2014,HLOOKUP(B$5,$C$17:$E$24,6,FALSE),HLOOKUP(B$5,$C$17:$E$24,12,FALSE))</f>
        <v>1344.86125841949</v>
      </c>
      <c r="C10" s="257">
        <f>IF($B$4=2014,HLOOKUP(C$5,$C$17:$E$24,6,FALSE),HLOOKUP(C$5,$C$17:$E$24,12,FALSE))</f>
        <v>1535.9909362920901</v>
      </c>
      <c r="D10" s="257">
        <f>IF($B$4=2014,HLOOKUP(D$5,$C$17:$E$24,6,FALSE),HLOOKUP(D$5,$C$17:$E$24,12,FALSE))</f>
        <v>1674.21927551862</v>
      </c>
      <c r="E10" s="331"/>
      <c r="F10" s="331"/>
      <c r="G10" s="331"/>
      <c r="H10" s="331"/>
      <c r="I10" s="331"/>
      <c r="J10" s="331"/>
      <c r="K10" s="331"/>
      <c r="L10" s="331"/>
      <c r="M10" s="331"/>
      <c r="N10" s="331"/>
    </row>
    <row r="11" spans="1:14" x14ac:dyDescent="0.45">
      <c r="A11" s="38" t="s">
        <v>546</v>
      </c>
      <c r="B11" s="257">
        <f>IF($B$4=2014,HLOOKUP(B$5,$C$17:$E$24,7,FALSE),HLOOKUP(B$5,$C$17:$E$24,13,FALSE))</f>
        <v>14256609.0623984</v>
      </c>
      <c r="C11" s="257">
        <f>IF($B$4=2014,HLOOKUP(C$5,$C$17:$E$24,7,FALSE),HLOOKUP(C$5,$C$17:$E$24,13,FALSE))</f>
        <v>16521742.1980545</v>
      </c>
      <c r="D11" s="257">
        <f>IF($B$4=2014,HLOOKUP(D$5,$C$17:$E$24,7,FALSE),HLOOKUP(D$5,$C$17:$E$24,13,FALSE))</f>
        <v>18012367.823180798</v>
      </c>
      <c r="E11" s="331"/>
      <c r="F11" s="331"/>
      <c r="G11" s="331"/>
      <c r="H11" s="331"/>
      <c r="I11" s="331"/>
      <c r="J11" s="331"/>
      <c r="K11" s="331"/>
      <c r="L11" s="331"/>
      <c r="M11" s="331"/>
      <c r="N11" s="331"/>
    </row>
    <row r="12" spans="1:14" x14ac:dyDescent="0.45">
      <c r="A12" s="215" t="s">
        <v>547</v>
      </c>
      <c r="B12" s="255">
        <f>IF($B$4=2014,HLOOKUP(B$5,$C$17:$E$24,8,FALSE),HLOOKUP(B$5,$C$17:$E$24,14,FALSE))</f>
        <v>9.43324778377028E-5</v>
      </c>
      <c r="C12" s="255">
        <f>IF($B$4=2014,HLOOKUP(C$5,$C$17:$E$24,8,FALSE),HLOOKUP(C$5,$C$17:$E$24,14,FALSE))</f>
        <v>9.2967855198282842E-5</v>
      </c>
      <c r="D12" s="255">
        <f>IF($B$4=2014,HLOOKUP(D$5,$C$17:$E$24,8,FALSE),HLOOKUP(D$5,$C$17:$E$24,14,FALSE))</f>
        <v>9.2948317064900477E-5</v>
      </c>
      <c r="E12" s="331"/>
      <c r="F12" s="331"/>
      <c r="G12" s="331"/>
      <c r="H12" s="331"/>
      <c r="I12" s="331"/>
      <c r="J12" s="331"/>
      <c r="K12" s="331"/>
      <c r="L12" s="331"/>
      <c r="M12" s="331"/>
      <c r="N12" s="331"/>
    </row>
    <row r="13" spans="1:14" x14ac:dyDescent="0.45">
      <c r="A13" s="331"/>
      <c r="B13" s="331"/>
      <c r="C13" s="331"/>
      <c r="D13" s="331"/>
      <c r="E13" s="331"/>
      <c r="F13" s="331"/>
      <c r="G13" s="331"/>
      <c r="H13" s="331"/>
      <c r="I13" s="331"/>
      <c r="J13" s="331"/>
      <c r="K13" s="331"/>
      <c r="L13" s="331"/>
      <c r="M13" s="331"/>
      <c r="N13" s="331"/>
    </row>
    <row r="14" spans="1:14" x14ac:dyDescent="0.45">
      <c r="A14" s="331"/>
      <c r="B14" s="331"/>
      <c r="C14" s="331"/>
      <c r="D14" s="331"/>
      <c r="E14" s="331"/>
      <c r="F14" s="331"/>
      <c r="G14" s="331"/>
      <c r="H14" s="331"/>
      <c r="I14" s="331"/>
      <c r="J14" s="331"/>
      <c r="K14" s="331"/>
      <c r="L14" s="331"/>
      <c r="M14" s="331"/>
      <c r="N14" s="331"/>
    </row>
    <row r="15" spans="1:14" x14ac:dyDescent="0.45">
      <c r="A15" s="331"/>
      <c r="B15" s="331"/>
      <c r="C15" s="331"/>
      <c r="D15" s="331"/>
      <c r="E15" s="331"/>
      <c r="F15" s="331"/>
      <c r="G15" s="331"/>
      <c r="H15" s="331"/>
      <c r="I15" s="331"/>
      <c r="J15" s="331"/>
      <c r="K15" s="331"/>
      <c r="L15" s="331"/>
      <c r="M15" s="331"/>
      <c r="N15" s="331"/>
    </row>
    <row r="16" spans="1:14" x14ac:dyDescent="0.45">
      <c r="A16" s="1" t="s">
        <v>548</v>
      </c>
      <c r="B16" s="60"/>
      <c r="C16" s="1"/>
      <c r="D16" s="331"/>
      <c r="E16" s="331"/>
      <c r="F16" s="331"/>
      <c r="G16" s="331"/>
      <c r="H16" s="331"/>
      <c r="I16" s="331"/>
      <c r="J16" s="331"/>
      <c r="K16" s="331"/>
      <c r="L16" s="331"/>
      <c r="M16" s="331"/>
      <c r="N16" s="331"/>
    </row>
    <row r="17" spans="1:14" x14ac:dyDescent="0.45">
      <c r="A17" s="38" t="s">
        <v>521</v>
      </c>
      <c r="B17" s="218" t="s">
        <v>89</v>
      </c>
      <c r="C17" s="250">
        <v>2020</v>
      </c>
      <c r="D17" s="250" t="s">
        <v>92</v>
      </c>
      <c r="E17" s="250" t="s">
        <v>541</v>
      </c>
      <c r="F17" s="331"/>
      <c r="G17" s="331"/>
      <c r="H17" s="331"/>
      <c r="I17" s="331"/>
      <c r="J17" s="331"/>
      <c r="K17" s="331"/>
      <c r="L17" s="331"/>
      <c r="M17" s="331"/>
      <c r="N17" s="331"/>
    </row>
    <row r="18" spans="1:14" x14ac:dyDescent="0.45">
      <c r="A18" s="39" t="s">
        <v>542</v>
      </c>
      <c r="B18" s="253"/>
      <c r="C18" s="251">
        <v>463</v>
      </c>
      <c r="D18" s="251">
        <v>475</v>
      </c>
      <c r="E18" s="251">
        <v>459</v>
      </c>
      <c r="F18" s="331"/>
      <c r="G18" s="331"/>
      <c r="H18" s="331"/>
      <c r="I18" s="331"/>
      <c r="J18" s="331"/>
      <c r="K18" s="331"/>
      <c r="L18" s="331"/>
      <c r="M18" s="331"/>
      <c r="N18" s="331"/>
    </row>
    <row r="19" spans="1:14" x14ac:dyDescent="0.45">
      <c r="A19" s="38" t="s">
        <v>549</v>
      </c>
      <c r="B19" s="283">
        <v>2014</v>
      </c>
      <c r="C19" s="312">
        <v>37930.264948096803</v>
      </c>
      <c r="D19" s="312">
        <v>36936.540566585601</v>
      </c>
      <c r="E19" s="312">
        <v>37682.052820378201</v>
      </c>
      <c r="F19" s="331"/>
      <c r="G19" s="331"/>
      <c r="H19" s="331"/>
      <c r="I19" s="331"/>
      <c r="J19" s="331"/>
      <c r="K19" s="331"/>
      <c r="L19" s="331"/>
      <c r="M19" s="331"/>
      <c r="N19" s="331"/>
    </row>
    <row r="20" spans="1:14" x14ac:dyDescent="0.45">
      <c r="A20" s="38" t="s">
        <v>550</v>
      </c>
      <c r="B20" s="283">
        <v>2014</v>
      </c>
      <c r="C20" s="312">
        <v>79214337.772559494</v>
      </c>
      <c r="D20" s="312">
        <v>79725709.960233793</v>
      </c>
      <c r="E20" s="312">
        <v>81804496.322731197</v>
      </c>
      <c r="F20" s="331"/>
      <c r="G20" s="331"/>
      <c r="H20" s="331"/>
      <c r="I20" s="331"/>
      <c r="J20" s="331"/>
      <c r="K20" s="331"/>
      <c r="L20" s="331"/>
      <c r="M20" s="331"/>
      <c r="N20" s="331"/>
    </row>
    <row r="21" spans="1:14" ht="28.5" x14ac:dyDescent="0.45">
      <c r="A21" s="215" t="s">
        <v>551</v>
      </c>
      <c r="B21" s="254">
        <v>2014</v>
      </c>
      <c r="C21" s="250">
        <f>C19/C20</f>
        <v>4.7883080278979701E-4</v>
      </c>
      <c r="D21" s="250">
        <f t="shared" ref="D21:E21" si="0">D19/D20</f>
        <v>4.6329522289621626E-4</v>
      </c>
      <c r="E21" s="250">
        <f t="shared" si="0"/>
        <v>4.6063547255051563E-4</v>
      </c>
      <c r="F21" s="331"/>
      <c r="G21" s="331"/>
      <c r="H21" s="331"/>
      <c r="I21" s="331"/>
      <c r="J21" s="331"/>
      <c r="K21" s="331"/>
      <c r="L21" s="331"/>
      <c r="M21" s="331"/>
      <c r="N21" s="331"/>
    </row>
    <row r="22" spans="1:14" x14ac:dyDescent="0.45">
      <c r="A22" s="38" t="s">
        <v>552</v>
      </c>
      <c r="B22" s="283">
        <v>2014</v>
      </c>
      <c r="C22" s="312">
        <v>1344.86125841949</v>
      </c>
      <c r="D22" s="312">
        <v>1535.9909362920901</v>
      </c>
      <c r="E22" s="312">
        <v>1674.21927551862</v>
      </c>
      <c r="F22" s="331"/>
      <c r="G22" s="331"/>
      <c r="H22" s="331"/>
      <c r="I22" s="331"/>
      <c r="J22" s="331"/>
      <c r="K22" s="331"/>
      <c r="L22" s="331"/>
      <c r="M22" s="331"/>
      <c r="N22" s="331"/>
    </row>
    <row r="23" spans="1:14" x14ac:dyDescent="0.45">
      <c r="A23" s="38" t="s">
        <v>553</v>
      </c>
      <c r="B23" s="283">
        <v>2014</v>
      </c>
      <c r="C23" s="312">
        <v>14256609.0623984</v>
      </c>
      <c r="D23" s="312">
        <v>16521742.1980545</v>
      </c>
      <c r="E23" s="312">
        <v>18012367.823180798</v>
      </c>
      <c r="F23" s="331"/>
      <c r="G23" s="331"/>
      <c r="H23" s="331"/>
      <c r="I23" s="331"/>
      <c r="J23" s="331"/>
      <c r="K23" s="331"/>
      <c r="L23" s="331"/>
      <c r="M23" s="331"/>
      <c r="N23" s="331"/>
    </row>
    <row r="24" spans="1:14" ht="28.5" x14ac:dyDescent="0.45">
      <c r="A24" s="215" t="s">
        <v>554</v>
      </c>
      <c r="B24" s="254">
        <v>2014</v>
      </c>
      <c r="C24" s="250">
        <f>C22/C23</f>
        <v>9.43324778377028E-5</v>
      </c>
      <c r="D24" s="250">
        <f t="shared" ref="D24:E24" si="1">D22/D23</f>
        <v>9.2967855198282842E-5</v>
      </c>
      <c r="E24" s="250">
        <f t="shared" si="1"/>
        <v>9.2948317064900477E-5</v>
      </c>
      <c r="F24" s="331"/>
      <c r="G24" s="331"/>
      <c r="H24" s="331"/>
      <c r="I24" s="331"/>
      <c r="J24" s="331"/>
      <c r="K24" s="331"/>
      <c r="L24" s="331"/>
      <c r="M24" s="331"/>
      <c r="N24" s="331"/>
    </row>
    <row r="26" spans="1:14" x14ac:dyDescent="0.45">
      <c r="A26" s="331"/>
      <c r="B26" s="331"/>
      <c r="C26" s="331"/>
      <c r="D26" s="331"/>
      <c r="E26" s="331"/>
      <c r="F26" s="331"/>
      <c r="G26" s="331"/>
      <c r="H26" s="331"/>
      <c r="I26" s="331"/>
      <c r="J26" s="331"/>
      <c r="K26" s="331"/>
      <c r="L26" s="331"/>
      <c r="M26" s="331"/>
      <c r="N26" s="331"/>
    </row>
    <row r="27" spans="1:14" x14ac:dyDescent="0.45">
      <c r="A27" s="331"/>
      <c r="B27" s="331"/>
      <c r="C27" s="331"/>
      <c r="D27" s="331"/>
      <c r="E27" s="331"/>
      <c r="F27" s="331"/>
      <c r="G27" s="331"/>
      <c r="H27" s="331"/>
      <c r="I27" s="331"/>
      <c r="J27" s="331"/>
      <c r="K27" s="331"/>
      <c r="L27" s="331"/>
      <c r="M27" s="331"/>
      <c r="N27" s="331"/>
    </row>
    <row r="28" spans="1:14" x14ac:dyDescent="0.45">
      <c r="A28" s="331"/>
      <c r="B28" s="331"/>
      <c r="C28" s="331"/>
      <c r="D28" s="331"/>
      <c r="E28" s="331"/>
      <c r="F28" s="331"/>
      <c r="G28" s="331"/>
      <c r="H28" s="331"/>
      <c r="I28" s="331"/>
      <c r="J28" s="331"/>
      <c r="K28" s="331"/>
      <c r="L28" s="331"/>
      <c r="M28" s="331"/>
      <c r="N28" s="331"/>
    </row>
    <row r="29" spans="1:14" x14ac:dyDescent="0.45">
      <c r="A29" s="331"/>
      <c r="B29" s="331"/>
      <c r="C29" s="331"/>
      <c r="D29" s="331"/>
      <c r="E29" s="331"/>
      <c r="F29" s="331"/>
      <c r="G29" s="331"/>
      <c r="H29" s="331"/>
      <c r="I29" s="331"/>
      <c r="J29" s="331"/>
      <c r="K29" s="331"/>
      <c r="L29" s="331"/>
      <c r="M29" s="331"/>
      <c r="N29" s="331"/>
    </row>
    <row r="30" spans="1:14" x14ac:dyDescent="0.45">
      <c r="A30" s="331"/>
      <c r="B30" s="331"/>
      <c r="C30" s="331"/>
      <c r="D30" s="331"/>
      <c r="E30" s="331"/>
      <c r="F30" s="331"/>
      <c r="G30" s="331"/>
      <c r="H30" s="331"/>
      <c r="I30" s="331"/>
      <c r="J30" s="331"/>
      <c r="K30" s="331"/>
      <c r="L30" s="331"/>
      <c r="M30" s="331"/>
      <c r="N30" s="331"/>
    </row>
    <row r="31" spans="1:14" x14ac:dyDescent="0.45">
      <c r="A31" s="331"/>
      <c r="B31" s="331"/>
      <c r="C31" s="331"/>
      <c r="D31" s="331"/>
      <c r="E31" s="331"/>
      <c r="F31" s="331"/>
      <c r="G31" s="331"/>
      <c r="H31" s="331"/>
      <c r="I31" s="331"/>
      <c r="J31" s="331"/>
      <c r="K31" s="331"/>
      <c r="L31" s="331"/>
      <c r="M31" s="331"/>
      <c r="N31" s="331"/>
    </row>
    <row r="32" spans="1:14" x14ac:dyDescent="0.45">
      <c r="A32" s="331"/>
      <c r="B32" s="331"/>
      <c r="C32" s="331"/>
      <c r="D32" s="331"/>
      <c r="E32" s="331"/>
      <c r="F32" s="331"/>
      <c r="G32" s="331"/>
      <c r="H32" s="331"/>
      <c r="I32" s="331"/>
      <c r="J32" s="331"/>
      <c r="K32" s="331"/>
      <c r="L32" s="331"/>
      <c r="M32" s="331"/>
      <c r="N32" s="331"/>
    </row>
  </sheetData>
  <mergeCells count="2">
    <mergeCell ref="B3:D3"/>
    <mergeCell ref="B4:D4"/>
  </mergeCells>
  <phoneticPr fontId="43" type="noConversion"/>
  <pageMargins left="0.7" right="0.7" top="0.75" bottom="0.75" header="0.3" footer="0.3"/>
  <pageSetup orientation="portrait"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35bbf58e-2e60-452b-81fa-bf7b891d412a">
      <UserInfo>
        <DisplayName/>
        <AccountId xsi:nil="true"/>
        <AccountType/>
      </UserInfo>
    </SharedWithUsers>
    <Description xmlns="0299cf38-ba3b-4c19-92b4-8f634aad8513" xsi:nil="true"/>
    <Year xmlns="0299cf38-ba3b-4c19-92b4-8f634aad8513" xsi:nil="true"/>
    <Provider xmlns="0299cf38-ba3b-4c19-92b4-8f634aad8513" xsi:nil="true"/>
    <SubjectArea xmlns="0299cf38-ba3b-4c19-92b4-8f634aad8513" xsi:nil="true"/>
    <Location xmlns="0299cf38-ba3b-4c19-92b4-8f634aad8513" xsi:nil="true"/>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CB1B506327AE54D91624CB87D32BBBB" ma:contentTypeVersion="20" ma:contentTypeDescription="Create a new document." ma:contentTypeScope="" ma:versionID="beee89dae5c29e0aac318a20c332fe53">
  <xsd:schema xmlns:xsd="http://www.w3.org/2001/XMLSchema" xmlns:xs="http://www.w3.org/2001/XMLSchema" xmlns:p="http://schemas.microsoft.com/office/2006/metadata/properties" xmlns:ns1="http://schemas.microsoft.com/sharepoint/v3" xmlns:ns2="0299cf38-ba3b-4c19-92b4-8f634aad8513" xmlns:ns3="35bbf58e-2e60-452b-81fa-bf7b891d412a" targetNamespace="http://schemas.microsoft.com/office/2006/metadata/properties" ma:root="true" ma:fieldsID="7b0fc8df74e38b38632740c29ea694fa" ns1:_="" ns2:_="" ns3:_="">
    <xsd:import namespace="http://schemas.microsoft.com/sharepoint/v3"/>
    <xsd:import namespace="0299cf38-ba3b-4c19-92b4-8f634aad8513"/>
    <xsd:import namespace="35bbf58e-2e60-452b-81fa-bf7b891d412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element ref="ns2:Provider" minOccurs="0"/>
                <xsd:element ref="ns2:SubjectArea" minOccurs="0"/>
                <xsd:element ref="ns2:Description" minOccurs="0"/>
                <xsd:element ref="ns2:Location" minOccurs="0"/>
                <xsd:element ref="ns2:Yea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99cf38-ba3b-4c19-92b4-8f634aad85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Provider" ma:index="19" nillable="true" ma:displayName="Provider" ma:format="Dropdown" ma:internalName="Provider">
      <xsd:simpleType>
        <xsd:restriction base="dms:Note">
          <xsd:maxLength value="255"/>
        </xsd:restriction>
      </xsd:simpleType>
    </xsd:element>
    <xsd:element name="SubjectArea" ma:index="20" nillable="true" ma:displayName="Subject Area" ma:format="Dropdown" ma:internalName="SubjectArea">
      <xsd:simpleType>
        <xsd:restriction base="dms:Note">
          <xsd:maxLength value="255"/>
        </xsd:restriction>
      </xsd:simpleType>
    </xsd:element>
    <xsd:element name="Description" ma:index="21" nillable="true" ma:displayName="Description" ma:format="Dropdown" ma:internalName="Description">
      <xsd:simpleType>
        <xsd:restriction base="dms:Note">
          <xsd:maxLength value="255"/>
        </xsd:restriction>
      </xsd:simpleType>
    </xsd:element>
    <xsd:element name="Location" ma:index="22" nillable="true" ma:displayName="Location" ma:format="Dropdown" ma:internalName="Location">
      <xsd:simpleType>
        <xsd:restriction base="dms:Note">
          <xsd:maxLength value="255"/>
        </xsd:restriction>
      </xsd:simpleType>
    </xsd:element>
    <xsd:element name="Year" ma:index="23" nillable="true" ma:displayName="Year" ma:format="Dropdown" ma:internalName="Year">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5bbf58e-2e60-452b-81fa-bf7b891d412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FDB641-8D74-4BA0-8DEE-C120B7D22CB0}">
  <ds:schemaRefs>
    <ds:schemaRef ds:uri="http://schemas.microsoft.com/office/2006/documentManagement/types"/>
    <ds:schemaRef ds:uri="http://www.w3.org/XML/1998/namespace"/>
    <ds:schemaRef ds:uri="http://purl.org/dc/elements/1.1/"/>
    <ds:schemaRef ds:uri="http://purl.org/dc/dcmitype/"/>
    <ds:schemaRef ds:uri="http://schemas.microsoft.com/office/infopath/2007/PartnerControls"/>
    <ds:schemaRef ds:uri="0299cf38-ba3b-4c19-92b4-8f634aad8513"/>
    <ds:schemaRef ds:uri="http://purl.org/dc/terms/"/>
    <ds:schemaRef ds:uri="http://schemas.openxmlformats.org/package/2006/metadata/core-properties"/>
    <ds:schemaRef ds:uri="35bbf58e-2e60-452b-81fa-bf7b891d412a"/>
    <ds:schemaRef ds:uri="http://schemas.microsoft.com/sharepoint/v3"/>
    <ds:schemaRef ds:uri="http://schemas.microsoft.com/office/2006/metadata/properties"/>
  </ds:schemaRefs>
</ds:datastoreItem>
</file>

<file path=customXml/itemProps2.xml><?xml version="1.0" encoding="utf-8"?>
<ds:datastoreItem xmlns:ds="http://schemas.openxmlformats.org/officeDocument/2006/customXml" ds:itemID="{E48E5F53-B2F4-41EA-97EC-C47EC7BB8BA7}">
  <ds:schemaRefs>
    <ds:schemaRef ds:uri="http://schemas.microsoft.com/sharepoint/v3/contenttype/forms"/>
  </ds:schemaRefs>
</ds:datastoreItem>
</file>

<file path=customXml/itemProps3.xml><?xml version="1.0" encoding="utf-8"?>
<ds:datastoreItem xmlns:ds="http://schemas.openxmlformats.org/officeDocument/2006/customXml" ds:itemID="{9B880FDA-0BA9-42CB-BBB2-22BD95C7EA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299cf38-ba3b-4c19-92b4-8f634aad8513"/>
    <ds:schemaRef ds:uri="35bbf58e-2e60-452b-81fa-bf7b891d41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21</vt:i4>
      </vt:variant>
    </vt:vector>
  </HeadingPairs>
  <TitlesOfParts>
    <vt:vector size="35" baseType="lpstr">
      <vt:lpstr>Use Notes</vt:lpstr>
      <vt:lpstr>References</vt:lpstr>
      <vt:lpstr>Main Sheet</vt:lpstr>
      <vt:lpstr>Vanpool Demand - Employment</vt:lpstr>
      <vt:lpstr>Vanpool ODs</vt:lpstr>
      <vt:lpstr>SANDAG MSAs</vt:lpstr>
      <vt:lpstr>tdmo_reduction_calcs</vt:lpstr>
      <vt:lpstr>Vanpool Demand - ML (Mil)</vt:lpstr>
      <vt:lpstr>Vanpool Demand - ML (Non-Mil)</vt:lpstr>
      <vt:lpstr>Employment Forecast SANDAG</vt:lpstr>
      <vt:lpstr>Employment Forecast SCAG</vt:lpstr>
      <vt:lpstr>ZipCode Coordinates</vt:lpstr>
      <vt:lpstr>External Gateways</vt:lpstr>
      <vt:lpstr>Emission Factors</vt:lpstr>
      <vt:lpstr>'Vanpool Demand - ML (Mil)'!civt</vt:lpstr>
      <vt:lpstr>'Vanpool Demand - ML (Non-Mil)'!civt</vt:lpstr>
      <vt:lpstr>pass_per_van_by_vptype</vt:lpstr>
      <vt:lpstr>'Vanpool Demand - ML (Mil)'!probvp</vt:lpstr>
      <vt:lpstr>'Vanpool Demand - ML (Non-Mil)'!probvp</vt:lpstr>
      <vt:lpstr>rt_miles_avg_by_vanpool_type</vt:lpstr>
      <vt:lpstr>vd_emp_2020_mil_tab</vt:lpstr>
      <vt:lpstr>vd_emp_2020_nfed_tab</vt:lpstr>
      <vt:lpstr>vd_emp_2020_nmil_tab</vt:lpstr>
      <vt:lpstr>vd_emp_2035_mil_tab</vt:lpstr>
      <vt:lpstr>vd_emp_2035_nfed_tab</vt:lpstr>
      <vt:lpstr>vd_emp_2035_nmil_tab</vt:lpstr>
      <vt:lpstr>vd_emp_2050_mil_tab</vt:lpstr>
      <vt:lpstr>vd_emp_2050_nfed_tab</vt:lpstr>
      <vt:lpstr>vd_emp_2050_nmil_tab</vt:lpstr>
      <vt:lpstr>vd_ml_2035_mil_tab</vt:lpstr>
      <vt:lpstr>vd_ml_2035_nfed_tab</vt:lpstr>
      <vt:lpstr>vd_ml_2035_nmil_tab</vt:lpstr>
      <vt:lpstr>vd_ml_2050_mil_tab</vt:lpstr>
      <vt:lpstr>vd_ml_2050_nfed_tab</vt:lpstr>
      <vt:lpstr>vd_ml_2050_nmil_tab</vt:lpstr>
    </vt:vector>
  </TitlesOfParts>
  <Manager/>
  <Company>ICFI</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Dix, Brenda</dc:creator>
  <cp:keywords/>
  <dc:description/>
  <cp:lastModifiedBy>Jielin Sun</cp:lastModifiedBy>
  <cp:revision/>
  <dcterms:created xsi:type="dcterms:W3CDTF">2017-02-06T14:19:29Z</dcterms:created>
  <dcterms:modified xsi:type="dcterms:W3CDTF">2021-10-27T22:31:16Z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0x0101007CB1B506327AE54D91624CB87D32BBBB</vt:lpwstr>
  </property>
  <property fmtid="{D5CDD505-2E9C-101B-9397-08002B2CF9AE}" pid="3" name="AuthorIds_UIVersion_2048">
    <vt:lpwstr>167</vt:lpwstr>
  </property>
  <property fmtid="{D5CDD505-2E9C-101B-9397-08002B2CF9AE}" pid="4" name="AuthorIds_UIVersion_5632">
    <vt:lpwstr>180</vt:lpwstr>
  </property>
  <property fmtid="{D5CDD505-2E9C-101B-9397-08002B2CF9AE}" pid="5" name="AuthorIds_UIVersion_512">
    <vt:lpwstr>167</vt:lpwstr>
  </property>
  <property fmtid="{D5CDD505-2E9C-101B-9397-08002B2CF9AE}" pid="6" name="AuthorIds_UIVersion_2560">
    <vt:lpwstr>180</vt:lpwstr>
  </property>
  <property fmtid="{D5CDD505-2E9C-101B-9397-08002B2CF9AE}" pid="7" name="xd_Signature">
    <vt:bool>false</vt:bool>
  </property>
  <property fmtid="{D5CDD505-2E9C-101B-9397-08002B2CF9AE}" pid="8" name="AuthorIds_UIVersion_3584">
    <vt:lpwstr>180</vt:lpwstr>
  </property>
  <property fmtid="{D5CDD505-2E9C-101B-9397-08002B2CF9AE}" pid="9" name="xd_ProgID">
    <vt:lpwstr/>
  </property>
  <property fmtid="{D5CDD505-2E9C-101B-9397-08002B2CF9AE}" pid="10" name="AuthorIds_UIVersion_4096">
    <vt:lpwstr>180</vt:lpwstr>
  </property>
  <property fmtid="{D5CDD505-2E9C-101B-9397-08002B2CF9AE}" pid="11" name="TemplateUrl">
    <vt:lpwstr/>
  </property>
  <property fmtid="{D5CDD505-2E9C-101B-9397-08002B2CF9AE}" pid="12" name="ComplianceAssetId">
    <vt:lpwstr/>
  </property>
  <property fmtid="{D5CDD505-2E9C-101B-9397-08002B2CF9AE}" pid="13" name="AuthorIds_UIVersion_5120">
    <vt:lpwstr>167</vt:lpwstr>
  </property>
  <property fmtid="{D5CDD505-2E9C-101B-9397-08002B2CF9AE}" pid="14" name="AuthorIds_UIVersion_4608">
    <vt:lpwstr>180</vt:lpwstr>
  </property>
  <property fmtid="{D5CDD505-2E9C-101B-9397-08002B2CF9AE}" pid="15" name="AuthorIds_UIVersion_1536">
    <vt:lpwstr>167</vt:lpwstr>
  </property>
  <property fmtid="{D5CDD505-2E9C-101B-9397-08002B2CF9AE}" pid="16" name="AuthorIds_UIVersion_6656">
    <vt:lpwstr>180</vt:lpwstr>
  </property>
  <property fmtid="{D5CDD505-2E9C-101B-9397-08002B2CF9AE}" pid="17" name="AuthorIds_UIVersion_9216">
    <vt:lpwstr>167</vt:lpwstr>
  </property>
  <property fmtid="{D5CDD505-2E9C-101B-9397-08002B2CF9AE}" pid="18" name="Order">
    <vt:r8>1546100</vt:r8>
  </property>
  <property fmtid="{D5CDD505-2E9C-101B-9397-08002B2CF9AE}" pid="19" name="Reviewedit?">
    <vt:bool>true</vt:bool>
  </property>
</Properties>
</file>