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socioec\Current_Projects\XPEF06\input_data\"/>
    </mc:Choice>
  </mc:AlternateContent>
  <xr:revisionPtr revIDLastSave="0" documentId="10_ncr:100000_{A59D369E-E74B-4322-9588-72ADC1277E84}" xr6:coauthVersionLast="31" xr6:coauthVersionMax="31" xr10:uidLastSave="{00000000-0000-0000-0000-000000000000}"/>
  <bookViews>
    <workbookView xWindow="0" yWindow="0" windowWidth="12288" windowHeight="5340" activeTab="1" xr2:uid="{00000000-000D-0000-FFFF-FFFF00000000}"/>
  </bookViews>
  <sheets>
    <sheet name="Data1" sheetId="1" r:id="rId1"/>
    <sheet name="Data2" sheetId="3" r:id="rId2"/>
    <sheet name="Chart1" sheetId="2" r:id="rId3"/>
    <sheet name="Chart2" sheetId="4" r:id="rId4"/>
    <sheet name="Chart2a" sheetId="11" r:id="rId5"/>
    <sheet name="Sheet1" sheetId="5" r:id="rId6"/>
  </sheets>
  <externalReferences>
    <externalReference r:id="rId7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C36" i="1" l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C35" i="3" l="1"/>
  <c r="B2" i="3"/>
  <c r="C36" i="3"/>
  <c r="B36" i="3"/>
  <c r="B34" i="3"/>
  <c r="C32" i="3"/>
  <c r="B32" i="3"/>
  <c r="B30" i="3"/>
  <c r="C28" i="3"/>
  <c r="B28" i="3"/>
  <c r="C27" i="3"/>
  <c r="B26" i="3"/>
  <c r="C25" i="3"/>
  <c r="C24" i="3"/>
  <c r="B24" i="3"/>
  <c r="C23" i="3"/>
  <c r="B23" i="3"/>
  <c r="C21" i="3"/>
  <c r="C20" i="3"/>
  <c r="B20" i="3"/>
  <c r="B18" i="3"/>
  <c r="C17" i="3"/>
  <c r="C16" i="3"/>
  <c r="B16" i="3"/>
  <c r="C13" i="3"/>
  <c r="C12" i="3"/>
  <c r="B12" i="3"/>
  <c r="C11" i="3"/>
  <c r="C8" i="3"/>
  <c r="B8" i="3"/>
  <c r="B6" i="3"/>
  <c r="C5" i="3"/>
  <c r="C4" i="3"/>
  <c r="B4" i="3"/>
  <c r="C3" i="3"/>
  <c r="AC3" i="3" s="1"/>
  <c r="C10" i="3" l="1"/>
  <c r="B11" i="3"/>
  <c r="C30" i="3"/>
  <c r="C6" i="3"/>
  <c r="B19" i="3"/>
  <c r="C31" i="3"/>
  <c r="B7" i="3"/>
  <c r="B14" i="3"/>
  <c r="C19" i="3"/>
  <c r="C26" i="3"/>
  <c r="C33" i="3"/>
  <c r="C18" i="3"/>
  <c r="C2" i="3"/>
  <c r="C9" i="3"/>
  <c r="B15" i="3"/>
  <c r="B22" i="3"/>
  <c r="C34" i="3"/>
  <c r="B31" i="3"/>
  <c r="C7" i="3"/>
  <c r="C14" i="3"/>
  <c r="B27" i="3"/>
  <c r="B3" i="3"/>
  <c r="B10" i="3"/>
  <c r="C15" i="3"/>
  <c r="C22" i="3"/>
  <c r="C29" i="3"/>
  <c r="B35" i="3"/>
  <c r="B5" i="3"/>
  <c r="B9" i="3"/>
  <c r="B13" i="3"/>
  <c r="B17" i="3"/>
  <c r="B21" i="3"/>
  <c r="B25" i="3"/>
  <c r="B29" i="3"/>
  <c r="B33" i="3"/>
  <c r="N26" i="3" l="1"/>
  <c r="O26" i="3" s="1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M3" i="3" l="1"/>
  <c r="M2" i="1" l="1"/>
  <c r="K36" i="3" l="1"/>
  <c r="H36" i="3"/>
  <c r="K35" i="3"/>
  <c r="H35" i="3"/>
  <c r="J35" i="3" s="1"/>
  <c r="K34" i="3"/>
  <c r="H34" i="3"/>
  <c r="J34" i="3" s="1"/>
  <c r="K33" i="3"/>
  <c r="H33" i="3"/>
  <c r="K32" i="3"/>
  <c r="H32" i="3"/>
  <c r="J32" i="3" s="1"/>
  <c r="K31" i="3"/>
  <c r="A30" i="5" s="1"/>
  <c r="H31" i="3"/>
  <c r="J31" i="3" s="1"/>
  <c r="K30" i="3"/>
  <c r="A29" i="5" s="1"/>
  <c r="H30" i="3"/>
  <c r="J30" i="3" s="1"/>
  <c r="K29" i="3"/>
  <c r="A28" i="5" s="1"/>
  <c r="H29" i="3"/>
  <c r="J29" i="3" s="1"/>
  <c r="K28" i="3"/>
  <c r="A27" i="5" s="1"/>
  <c r="H28" i="3"/>
  <c r="K27" i="3"/>
  <c r="A26" i="5" s="1"/>
  <c r="H27" i="3"/>
  <c r="J27" i="3" s="1"/>
  <c r="K26" i="3"/>
  <c r="A25" i="5" s="1"/>
  <c r="H26" i="3"/>
  <c r="J26" i="3" s="1"/>
  <c r="K25" i="3"/>
  <c r="A24" i="5" s="1"/>
  <c r="H25" i="3"/>
  <c r="K24" i="3"/>
  <c r="A23" i="5" s="1"/>
  <c r="H24" i="3"/>
  <c r="J24" i="3" s="1"/>
  <c r="K23" i="3"/>
  <c r="A22" i="5" s="1"/>
  <c r="H23" i="3"/>
  <c r="J23" i="3" s="1"/>
  <c r="K22" i="3"/>
  <c r="A21" i="5" s="1"/>
  <c r="H22" i="3"/>
  <c r="J22" i="3" s="1"/>
  <c r="K21" i="3"/>
  <c r="A20" i="5" s="1"/>
  <c r="H21" i="3"/>
  <c r="J21" i="3" s="1"/>
  <c r="K20" i="3"/>
  <c r="A19" i="5" s="1"/>
  <c r="E20" i="3"/>
  <c r="K19" i="3"/>
  <c r="A18" i="5" s="1"/>
  <c r="K18" i="3"/>
  <c r="A17" i="5" s="1"/>
  <c r="K17" i="3"/>
  <c r="A16" i="5" s="1"/>
  <c r="K16" i="3"/>
  <c r="A15" i="5" s="1"/>
  <c r="K15" i="3"/>
  <c r="A14" i="5" s="1"/>
  <c r="K14" i="3"/>
  <c r="A13" i="5" s="1"/>
  <c r="K13" i="3"/>
  <c r="A12" i="5" s="1"/>
  <c r="K12" i="3"/>
  <c r="A11" i="5" s="1"/>
  <c r="K11" i="3"/>
  <c r="A10" i="5" s="1"/>
  <c r="K10" i="3"/>
  <c r="A9" i="5" s="1"/>
  <c r="K9" i="3"/>
  <c r="A8" i="5" s="1"/>
  <c r="K8" i="3"/>
  <c r="A7" i="5" s="1"/>
  <c r="K7" i="3"/>
  <c r="A6" i="5" s="1"/>
  <c r="K6" i="3"/>
  <c r="A5" i="5" s="1"/>
  <c r="K5" i="3"/>
  <c r="A4" i="5" s="1"/>
  <c r="L4" i="3"/>
  <c r="K4" i="3"/>
  <c r="A3" i="5" s="1"/>
  <c r="T3" i="3"/>
  <c r="K3" i="3"/>
  <c r="U2" i="3"/>
  <c r="U3" i="3" s="1"/>
  <c r="T2" i="3"/>
  <c r="H2" i="3"/>
  <c r="P2" i="3" s="1"/>
  <c r="Q3" i="3" s="1"/>
  <c r="E2" i="3"/>
  <c r="E21" i="3" l="1"/>
  <c r="F19" i="3" s="1"/>
  <c r="G19" i="3" s="1"/>
  <c r="H19" i="3" s="1"/>
  <c r="I24" i="3"/>
  <c r="I29" i="3"/>
  <c r="J28" i="3"/>
  <c r="I32" i="3"/>
  <c r="L32" i="3" s="1"/>
  <c r="H38" i="3"/>
  <c r="J36" i="3"/>
  <c r="M36" i="3" s="1"/>
  <c r="I25" i="3"/>
  <c r="J25" i="3"/>
  <c r="I33" i="3"/>
  <c r="L33" i="3" s="1"/>
  <c r="J33" i="3"/>
  <c r="L5" i="3"/>
  <c r="L6" i="3" s="1"/>
  <c r="I30" i="3"/>
  <c r="I23" i="3"/>
  <c r="I28" i="3"/>
  <c r="S3" i="3"/>
  <c r="M4" i="3"/>
  <c r="I27" i="3"/>
  <c r="R3" i="3"/>
  <c r="I31" i="3"/>
  <c r="L31" i="3" s="1"/>
  <c r="I22" i="3"/>
  <c r="I36" i="3"/>
  <c r="I35" i="3"/>
  <c r="L35" i="3" s="1"/>
  <c r="I26" i="3"/>
  <c r="I34" i="3"/>
  <c r="L34" i="3" s="1"/>
  <c r="Q2" i="1"/>
  <c r="Q3" i="1" s="1"/>
  <c r="P2" i="1"/>
  <c r="P3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G36" i="1"/>
  <c r="I36" i="1" s="1"/>
  <c r="G35" i="1"/>
  <c r="I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G27" i="1"/>
  <c r="I27" i="1" s="1"/>
  <c r="G26" i="1"/>
  <c r="G25" i="1"/>
  <c r="I25" i="1" s="1"/>
  <c r="G24" i="1"/>
  <c r="I24" i="1" s="1"/>
  <c r="G23" i="1"/>
  <c r="G22" i="1"/>
  <c r="I22" i="1" s="1"/>
  <c r="G21" i="1"/>
  <c r="I21" i="1" s="1"/>
  <c r="D20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L3" i="1"/>
  <c r="G2" i="1"/>
  <c r="D2" i="1"/>
  <c r="L7" i="3" l="1"/>
  <c r="F7" i="3"/>
  <c r="G7" i="3" s="1"/>
  <c r="H7" i="3" s="1"/>
  <c r="F10" i="3"/>
  <c r="G10" i="3" s="1"/>
  <c r="H10" i="3" s="1"/>
  <c r="F11" i="3"/>
  <c r="G11" i="3" s="1"/>
  <c r="H11" i="3" s="1"/>
  <c r="F14" i="3"/>
  <c r="G14" i="3" s="1"/>
  <c r="H14" i="3" s="1"/>
  <c r="F8" i="3"/>
  <c r="G8" i="3" s="1"/>
  <c r="H8" i="3" s="1"/>
  <c r="I9" i="3" s="1"/>
  <c r="F15" i="3"/>
  <c r="G15" i="3" s="1"/>
  <c r="H15" i="3" s="1"/>
  <c r="F6" i="3"/>
  <c r="G6" i="3" s="1"/>
  <c r="H6" i="3" s="1"/>
  <c r="F5" i="3"/>
  <c r="G5" i="3" s="1"/>
  <c r="H5" i="3" s="1"/>
  <c r="F13" i="3"/>
  <c r="G13" i="3" s="1"/>
  <c r="H13" i="3" s="1"/>
  <c r="F4" i="3"/>
  <c r="G4" i="3" s="1"/>
  <c r="H4" i="3" s="1"/>
  <c r="F20" i="3"/>
  <c r="G20" i="3" s="1"/>
  <c r="H20" i="3" s="1"/>
  <c r="J20" i="3" s="1"/>
  <c r="F9" i="3"/>
  <c r="G9" i="3" s="1"/>
  <c r="H9" i="3" s="1"/>
  <c r="F16" i="3"/>
  <c r="G16" i="3" s="1"/>
  <c r="H16" i="3" s="1"/>
  <c r="F18" i="3"/>
  <c r="G18" i="3" s="1"/>
  <c r="H18" i="3" s="1"/>
  <c r="I19" i="3" s="1"/>
  <c r="F17" i="3"/>
  <c r="G17" i="3" s="1"/>
  <c r="H17" i="3" s="1"/>
  <c r="I17" i="3" s="1"/>
  <c r="F12" i="3"/>
  <c r="G12" i="3" s="1"/>
  <c r="H12" i="3" s="1"/>
  <c r="F3" i="3"/>
  <c r="G3" i="3" s="1"/>
  <c r="H3" i="3" s="1"/>
  <c r="AA3" i="3" s="1"/>
  <c r="P36" i="3"/>
  <c r="T36" i="3" s="1"/>
  <c r="Y3" i="3"/>
  <c r="B2" i="5"/>
  <c r="L8" i="3"/>
  <c r="L9" i="3" s="1"/>
  <c r="L10" i="3" s="1"/>
  <c r="L11" i="3" s="1"/>
  <c r="L12" i="3" s="1"/>
  <c r="M5" i="3"/>
  <c r="S2" i="1"/>
  <c r="L4" i="1"/>
  <c r="L5" i="1" s="1"/>
  <c r="L6" i="1" s="1"/>
  <c r="D21" i="1"/>
  <c r="E13" i="1" s="1"/>
  <c r="F13" i="1" s="1"/>
  <c r="G13" i="1" s="1"/>
  <c r="H23" i="1"/>
  <c r="K21" i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N3" i="1"/>
  <c r="H26" i="1"/>
  <c r="L34" i="1"/>
  <c r="M34" i="1" s="1"/>
  <c r="H22" i="1"/>
  <c r="O3" i="1"/>
  <c r="U3" i="1" s="1"/>
  <c r="L35" i="1"/>
  <c r="H28" i="1"/>
  <c r="I23" i="1"/>
  <c r="I26" i="1"/>
  <c r="H24" i="1"/>
  <c r="L32" i="1"/>
  <c r="L36" i="1"/>
  <c r="I28" i="1"/>
  <c r="L33" i="1"/>
  <c r="H27" i="1"/>
  <c r="H25" i="1"/>
  <c r="H29" i="1"/>
  <c r="H30" i="1"/>
  <c r="H31" i="1"/>
  <c r="H32" i="1"/>
  <c r="H33" i="1"/>
  <c r="H34" i="1"/>
  <c r="H35" i="1"/>
  <c r="H36" i="1"/>
  <c r="I15" i="3" l="1"/>
  <c r="I11" i="3"/>
  <c r="I10" i="3"/>
  <c r="I12" i="3"/>
  <c r="I5" i="3"/>
  <c r="I16" i="3"/>
  <c r="I20" i="3"/>
  <c r="I21" i="3"/>
  <c r="I14" i="3"/>
  <c r="I6" i="3"/>
  <c r="I7" i="3"/>
  <c r="I13" i="3"/>
  <c r="I8" i="3"/>
  <c r="I3" i="3"/>
  <c r="I18" i="3"/>
  <c r="I4" i="3"/>
  <c r="AA36" i="3"/>
  <c r="AC36" i="3"/>
  <c r="S36" i="3"/>
  <c r="Y36" i="3" s="1"/>
  <c r="C2" i="5"/>
  <c r="B22" i="5"/>
  <c r="B23" i="5" s="1"/>
  <c r="R36" i="3"/>
  <c r="O34" i="1"/>
  <c r="U34" i="1" s="1"/>
  <c r="P34" i="1"/>
  <c r="E18" i="1"/>
  <c r="F18" i="1" s="1"/>
  <c r="G18" i="1" s="1"/>
  <c r="E10" i="1"/>
  <c r="F10" i="1" s="1"/>
  <c r="G10" i="1" s="1"/>
  <c r="E17" i="1"/>
  <c r="F17" i="1" s="1"/>
  <c r="G17" i="1" s="1"/>
  <c r="E12" i="1"/>
  <c r="F12" i="1" s="1"/>
  <c r="G12" i="1" s="1"/>
  <c r="H13" i="1" s="1"/>
  <c r="E20" i="1"/>
  <c r="F20" i="1" s="1"/>
  <c r="G20" i="1" s="1"/>
  <c r="E8" i="1"/>
  <c r="F8" i="1" s="1"/>
  <c r="G8" i="1" s="1"/>
  <c r="E5" i="1"/>
  <c r="F5" i="1" s="1"/>
  <c r="G5" i="1" s="1"/>
  <c r="M5" i="1" s="1"/>
  <c r="N5" i="1" s="1"/>
  <c r="E4" i="1"/>
  <c r="F4" i="1" s="1"/>
  <c r="G4" i="1" s="1"/>
  <c r="M4" i="1" s="1"/>
  <c r="P4" i="1" s="1"/>
  <c r="E11" i="1"/>
  <c r="F11" i="1" s="1"/>
  <c r="G11" i="1" s="1"/>
  <c r="M6" i="3"/>
  <c r="E3" i="1"/>
  <c r="F3" i="1" s="1"/>
  <c r="G3" i="1" s="1"/>
  <c r="H3" i="1" s="1"/>
  <c r="E14" i="1"/>
  <c r="F14" i="1" s="1"/>
  <c r="G14" i="1" s="1"/>
  <c r="H14" i="1" s="1"/>
  <c r="E15" i="1"/>
  <c r="F15" i="1" s="1"/>
  <c r="G15" i="1" s="1"/>
  <c r="E9" i="1"/>
  <c r="F9" i="1" s="1"/>
  <c r="G9" i="1" s="1"/>
  <c r="H9" i="1" s="1"/>
  <c r="E6" i="1"/>
  <c r="F6" i="1" s="1"/>
  <c r="G6" i="1" s="1"/>
  <c r="M6" i="1" s="1"/>
  <c r="E7" i="1"/>
  <c r="F7" i="1" s="1"/>
  <c r="G7" i="1" s="1"/>
  <c r="E19" i="1"/>
  <c r="F19" i="1" s="1"/>
  <c r="G19" i="1" s="1"/>
  <c r="E16" i="1"/>
  <c r="F16" i="1" s="1"/>
  <c r="G16" i="1" s="1"/>
  <c r="N34" i="1"/>
  <c r="K34" i="1"/>
  <c r="K35" i="1"/>
  <c r="M35" i="1"/>
  <c r="L7" i="1"/>
  <c r="M33" i="1"/>
  <c r="K33" i="1"/>
  <c r="M32" i="1"/>
  <c r="M36" i="1"/>
  <c r="K36" i="1"/>
  <c r="H11" i="1" l="1"/>
  <c r="F22" i="5"/>
  <c r="F25" i="5"/>
  <c r="F23" i="5"/>
  <c r="F21" i="5"/>
  <c r="F24" i="5"/>
  <c r="C3" i="5"/>
  <c r="O33" i="1"/>
  <c r="U33" i="1" s="1"/>
  <c r="P33" i="1"/>
  <c r="H19" i="1"/>
  <c r="H10" i="1"/>
  <c r="H7" i="1"/>
  <c r="H18" i="1"/>
  <c r="O35" i="1"/>
  <c r="U35" i="1" s="1"/>
  <c r="P35" i="1"/>
  <c r="O36" i="1"/>
  <c r="U36" i="1" s="1"/>
  <c r="M38" i="1"/>
  <c r="P36" i="1"/>
  <c r="O32" i="1"/>
  <c r="U32" i="1" s="1"/>
  <c r="P32" i="1"/>
  <c r="H8" i="1"/>
  <c r="H17" i="1"/>
  <c r="H20" i="1"/>
  <c r="H12" i="1"/>
  <c r="O5" i="1"/>
  <c r="U5" i="1" s="1"/>
  <c r="P5" i="1"/>
  <c r="H21" i="1"/>
  <c r="H4" i="1"/>
  <c r="L20" i="1"/>
  <c r="M20" i="1" s="1"/>
  <c r="O6" i="1"/>
  <c r="U6" i="1" s="1"/>
  <c r="P6" i="1"/>
  <c r="I20" i="1"/>
  <c r="H5" i="1"/>
  <c r="H6" i="1"/>
  <c r="H15" i="1"/>
  <c r="L13" i="3"/>
  <c r="M7" i="3"/>
  <c r="H16" i="1"/>
  <c r="N36" i="1"/>
  <c r="N33" i="1"/>
  <c r="N35" i="1"/>
  <c r="N6" i="1"/>
  <c r="N32" i="1"/>
  <c r="M7" i="1"/>
  <c r="L8" i="1"/>
  <c r="O4" i="1"/>
  <c r="U4" i="1" s="1"/>
  <c r="N4" i="1"/>
  <c r="L14" i="3" l="1"/>
  <c r="L15" i="3" s="1"/>
  <c r="L16" i="3" s="1"/>
  <c r="L17" i="3" s="1"/>
  <c r="L18" i="3" s="1"/>
  <c r="L19" i="3" s="1"/>
  <c r="N4" i="3"/>
  <c r="O4" i="3" s="1"/>
  <c r="P4" i="3" s="1"/>
  <c r="C4" i="5"/>
  <c r="O20" i="1"/>
  <c r="U20" i="1" s="1"/>
  <c r="P20" i="1"/>
  <c r="O7" i="1"/>
  <c r="U7" i="1" s="1"/>
  <c r="P7" i="1"/>
  <c r="T2" i="1"/>
  <c r="L21" i="1"/>
  <c r="M21" i="1" s="1"/>
  <c r="M8" i="3"/>
  <c r="N7" i="1"/>
  <c r="M8" i="1"/>
  <c r="L9" i="1"/>
  <c r="N20" i="1"/>
  <c r="L40" i="3" l="1"/>
  <c r="L20" i="3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AC4" i="3"/>
  <c r="AD4" i="3" s="1"/>
  <c r="AA4" i="3"/>
  <c r="C5" i="5"/>
  <c r="N5" i="3"/>
  <c r="O5" i="3" s="1"/>
  <c r="P5" i="3" s="1"/>
  <c r="Q4" i="3"/>
  <c r="T4" i="3"/>
  <c r="R4" i="3"/>
  <c r="S4" i="3"/>
  <c r="Y4" i="3" s="1"/>
  <c r="O8" i="1"/>
  <c r="U8" i="1" s="1"/>
  <c r="P8" i="1"/>
  <c r="L22" i="1"/>
  <c r="M22" i="1" s="1"/>
  <c r="W2" i="3"/>
  <c r="M9" i="3"/>
  <c r="O21" i="1"/>
  <c r="U21" i="1" s="1"/>
  <c r="P21" i="1"/>
  <c r="N8" i="1"/>
  <c r="M9" i="1"/>
  <c r="L10" i="1"/>
  <c r="N21" i="1"/>
  <c r="AC5" i="3" l="1"/>
  <c r="AD5" i="3" s="1"/>
  <c r="AA5" i="3"/>
  <c r="C6" i="5"/>
  <c r="N6" i="3"/>
  <c r="O6" i="3" s="1"/>
  <c r="P6" i="3" s="1"/>
  <c r="Q5" i="3"/>
  <c r="R5" i="3"/>
  <c r="S5" i="3"/>
  <c r="Y5" i="3" s="1"/>
  <c r="T5" i="3"/>
  <c r="L23" i="1"/>
  <c r="M23" i="1" s="1"/>
  <c r="O9" i="1"/>
  <c r="U9" i="1" s="1"/>
  <c r="P9" i="1"/>
  <c r="M10" i="3"/>
  <c r="O22" i="1"/>
  <c r="U22" i="1" s="1"/>
  <c r="P22" i="1"/>
  <c r="N9" i="1"/>
  <c r="N22" i="1"/>
  <c r="L11" i="1"/>
  <c r="M10" i="1"/>
  <c r="AC6" i="3" l="1"/>
  <c r="AD6" i="3" s="1"/>
  <c r="AA6" i="3"/>
  <c r="C7" i="5"/>
  <c r="N7" i="3"/>
  <c r="O7" i="3" s="1"/>
  <c r="P7" i="3" s="1"/>
  <c r="Q6" i="3"/>
  <c r="R6" i="3"/>
  <c r="T6" i="3"/>
  <c r="S6" i="3"/>
  <c r="Y6" i="3" s="1"/>
  <c r="L24" i="1"/>
  <c r="M24" i="1" s="1"/>
  <c r="O10" i="1"/>
  <c r="U10" i="1" s="1"/>
  <c r="P10" i="1"/>
  <c r="M11" i="3"/>
  <c r="O23" i="1"/>
  <c r="U23" i="1" s="1"/>
  <c r="P23" i="1"/>
  <c r="N23" i="1"/>
  <c r="N10" i="1"/>
  <c r="M11" i="1"/>
  <c r="L12" i="1"/>
  <c r="AC7" i="3" l="1"/>
  <c r="AD7" i="3" s="1"/>
  <c r="AA7" i="3"/>
  <c r="N8" i="3"/>
  <c r="O8" i="3" s="1"/>
  <c r="P8" i="3" s="1"/>
  <c r="C8" i="5"/>
  <c r="Q7" i="3"/>
  <c r="S7" i="3"/>
  <c r="Y7" i="3" s="1"/>
  <c r="T7" i="3"/>
  <c r="R7" i="3"/>
  <c r="L25" i="1"/>
  <c r="M25" i="1" s="1"/>
  <c r="O11" i="1"/>
  <c r="U11" i="1" s="1"/>
  <c r="P11" i="1"/>
  <c r="M12" i="3"/>
  <c r="O24" i="1"/>
  <c r="U24" i="1" s="1"/>
  <c r="P24" i="1"/>
  <c r="N11" i="1"/>
  <c r="N24" i="1"/>
  <c r="M12" i="1"/>
  <c r="L13" i="1"/>
  <c r="AC8" i="3" l="1"/>
  <c r="AD8" i="3" s="1"/>
  <c r="AA8" i="3"/>
  <c r="Q8" i="3"/>
  <c r="R8" i="3"/>
  <c r="T8" i="3"/>
  <c r="S8" i="3"/>
  <c r="Y8" i="3" s="1"/>
  <c r="N9" i="3"/>
  <c r="O9" i="3" s="1"/>
  <c r="P9" i="3" s="1"/>
  <c r="C9" i="5"/>
  <c r="L26" i="1"/>
  <c r="L27" i="1" s="1"/>
  <c r="L28" i="1" s="1"/>
  <c r="M28" i="1" s="1"/>
  <c r="N28" i="1" s="1"/>
  <c r="O12" i="1"/>
  <c r="U12" i="1" s="1"/>
  <c r="P12" i="1"/>
  <c r="M13" i="3"/>
  <c r="O25" i="1"/>
  <c r="U25" i="1" s="1"/>
  <c r="P25" i="1"/>
  <c r="N25" i="1"/>
  <c r="M13" i="1"/>
  <c r="L14" i="1"/>
  <c r="N12" i="1"/>
  <c r="L29" i="1" l="1"/>
  <c r="L30" i="1" s="1"/>
  <c r="M26" i="1"/>
  <c r="P26" i="1" s="1"/>
  <c r="M27" i="1"/>
  <c r="N27" i="1" s="1"/>
  <c r="AC9" i="3"/>
  <c r="AD9" i="3" s="1"/>
  <c r="AA9" i="3"/>
  <c r="Q9" i="3"/>
  <c r="R9" i="3"/>
  <c r="S9" i="3"/>
  <c r="Y9" i="3" s="1"/>
  <c r="T9" i="3"/>
  <c r="C10" i="5"/>
  <c r="N10" i="3"/>
  <c r="O10" i="3" s="1"/>
  <c r="P10" i="3" s="1"/>
  <c r="O13" i="1"/>
  <c r="U13" i="1" s="1"/>
  <c r="P13" i="1"/>
  <c r="O28" i="1"/>
  <c r="U28" i="1" s="1"/>
  <c r="P28" i="1"/>
  <c r="M14" i="3"/>
  <c r="N13" i="1"/>
  <c r="L15" i="1"/>
  <c r="M14" i="1"/>
  <c r="M29" i="1" l="1"/>
  <c r="N29" i="1" s="1"/>
  <c r="N26" i="1"/>
  <c r="O26" i="1"/>
  <c r="U26" i="1" s="1"/>
  <c r="AC10" i="3"/>
  <c r="AD10" i="3" s="1"/>
  <c r="AA10" i="3"/>
  <c r="O27" i="1"/>
  <c r="U27" i="1" s="1"/>
  <c r="P27" i="1"/>
  <c r="Q10" i="3"/>
  <c r="T10" i="3"/>
  <c r="S10" i="3"/>
  <c r="Y10" i="3" s="1"/>
  <c r="R10" i="3"/>
  <c r="N11" i="3"/>
  <c r="O11" i="3" s="1"/>
  <c r="P11" i="3" s="1"/>
  <c r="C11" i="5"/>
  <c r="O14" i="1"/>
  <c r="U14" i="1" s="1"/>
  <c r="P14" i="1"/>
  <c r="M30" i="1"/>
  <c r="N30" i="1" s="1"/>
  <c r="L31" i="1"/>
  <c r="M15" i="3"/>
  <c r="N14" i="1"/>
  <c r="M15" i="1"/>
  <c r="L16" i="1"/>
  <c r="O29" i="1" l="1"/>
  <c r="U29" i="1" s="1"/>
  <c r="P29" i="1"/>
  <c r="AC11" i="3"/>
  <c r="AD11" i="3" s="1"/>
  <c r="AA11" i="3"/>
  <c r="N12" i="3"/>
  <c r="O12" i="3" s="1"/>
  <c r="P12" i="3" s="1"/>
  <c r="C12" i="5"/>
  <c r="Q11" i="3"/>
  <c r="T11" i="3"/>
  <c r="S11" i="3"/>
  <c r="Y11" i="3" s="1"/>
  <c r="R11" i="3"/>
  <c r="M31" i="1"/>
  <c r="N31" i="1" s="1"/>
  <c r="K32" i="1"/>
  <c r="K38" i="1" s="1"/>
  <c r="O30" i="1"/>
  <c r="U30" i="1" s="1"/>
  <c r="P30" i="1"/>
  <c r="O15" i="1"/>
  <c r="U15" i="1" s="1"/>
  <c r="P15" i="1"/>
  <c r="M16" i="3"/>
  <c r="N15" i="1"/>
  <c r="M16" i="1"/>
  <c r="L17" i="1"/>
  <c r="AC12" i="3" l="1"/>
  <c r="AD12" i="3" s="1"/>
  <c r="AA12" i="3"/>
  <c r="C13" i="5"/>
  <c r="N13" i="3"/>
  <c r="O13" i="3" s="1"/>
  <c r="P13" i="3" s="1"/>
  <c r="Q12" i="3"/>
  <c r="T12" i="3"/>
  <c r="S12" i="3"/>
  <c r="Y12" i="3" s="1"/>
  <c r="R12" i="3"/>
  <c r="O31" i="1"/>
  <c r="U31" i="1" s="1"/>
  <c r="P31" i="1"/>
  <c r="O16" i="1"/>
  <c r="U16" i="1" s="1"/>
  <c r="P16" i="1"/>
  <c r="M17" i="3"/>
  <c r="N16" i="1"/>
  <c r="M17" i="1"/>
  <c r="L18" i="1"/>
  <c r="AC13" i="3" l="1"/>
  <c r="AD13" i="3" s="1"/>
  <c r="AA13" i="3"/>
  <c r="Q13" i="3"/>
  <c r="R13" i="3"/>
  <c r="S13" i="3"/>
  <c r="Y13" i="3" s="1"/>
  <c r="T13" i="3"/>
  <c r="N14" i="3"/>
  <c r="O14" i="3" s="1"/>
  <c r="P14" i="3" s="1"/>
  <c r="C14" i="5"/>
  <c r="O17" i="1"/>
  <c r="U17" i="1" s="1"/>
  <c r="P17" i="1"/>
  <c r="M18" i="3"/>
  <c r="N17" i="1"/>
  <c r="L19" i="1"/>
  <c r="M18" i="1"/>
  <c r="AC14" i="3" l="1"/>
  <c r="AD14" i="3" s="1"/>
  <c r="AA14" i="3"/>
  <c r="N15" i="3"/>
  <c r="O15" i="3" s="1"/>
  <c r="P15" i="3" s="1"/>
  <c r="C15" i="5"/>
  <c r="Q14" i="3"/>
  <c r="S14" i="3"/>
  <c r="Y14" i="3" s="1"/>
  <c r="T14" i="3"/>
  <c r="R14" i="3"/>
  <c r="O18" i="1"/>
  <c r="U18" i="1" s="1"/>
  <c r="P18" i="1"/>
  <c r="M19" i="3"/>
  <c r="N18" i="1"/>
  <c r="M19" i="1"/>
  <c r="AC15" i="3" l="1"/>
  <c r="AD15" i="3" s="1"/>
  <c r="AA15" i="3"/>
  <c r="Q15" i="3"/>
  <c r="R15" i="3"/>
  <c r="S15" i="3"/>
  <c r="Y15" i="3" s="1"/>
  <c r="T15" i="3"/>
  <c r="C16" i="5"/>
  <c r="N16" i="3"/>
  <c r="O16" i="3" s="1"/>
  <c r="P16" i="3" s="1"/>
  <c r="O19" i="1"/>
  <c r="U19" i="1" s="1"/>
  <c r="P19" i="1"/>
  <c r="M20" i="3"/>
  <c r="N19" i="1"/>
  <c r="AC16" i="3" l="1"/>
  <c r="AD16" i="3" s="1"/>
  <c r="AA16" i="3"/>
  <c r="N17" i="3"/>
  <c r="O17" i="3" s="1"/>
  <c r="P17" i="3" s="1"/>
  <c r="C17" i="5"/>
  <c r="Q16" i="3"/>
  <c r="S16" i="3"/>
  <c r="Y16" i="3" s="1"/>
  <c r="R16" i="3"/>
  <c r="T16" i="3"/>
  <c r="X2" i="3"/>
  <c r="M21" i="3"/>
  <c r="AC17" i="3" l="1"/>
  <c r="AD17" i="3" s="1"/>
  <c r="AA17" i="3"/>
  <c r="N18" i="3"/>
  <c r="O18" i="3" s="1"/>
  <c r="P18" i="3" s="1"/>
  <c r="C18" i="5"/>
  <c r="Q17" i="3"/>
  <c r="T17" i="3"/>
  <c r="S17" i="3"/>
  <c r="Y17" i="3" s="1"/>
  <c r="R17" i="3"/>
  <c r="M22" i="3"/>
  <c r="AC18" i="3" l="1"/>
  <c r="AD18" i="3" s="1"/>
  <c r="AA18" i="3"/>
  <c r="Q18" i="3"/>
  <c r="T18" i="3"/>
  <c r="S18" i="3"/>
  <c r="Y18" i="3" s="1"/>
  <c r="R18" i="3"/>
  <c r="N19" i="3"/>
  <c r="O19" i="3" s="1"/>
  <c r="P19" i="3" s="1"/>
  <c r="C19" i="5"/>
  <c r="M23" i="3"/>
  <c r="AC19" i="3" l="1"/>
  <c r="AD19" i="3" s="1"/>
  <c r="AA19" i="3"/>
  <c r="S19" i="3"/>
  <c r="Y19" i="3" s="1"/>
  <c r="T19" i="3"/>
  <c r="R19" i="3"/>
  <c r="Q19" i="3"/>
  <c r="C20" i="5"/>
  <c r="N20" i="3"/>
  <c r="O20" i="3" s="1"/>
  <c r="P20" i="3" s="1"/>
  <c r="AC20" i="3" s="1"/>
  <c r="M24" i="3"/>
  <c r="AD20" i="3" l="1"/>
  <c r="T20" i="3"/>
  <c r="S20" i="3"/>
  <c r="Y20" i="3" s="1"/>
  <c r="AA20" i="3"/>
  <c r="Q20" i="3"/>
  <c r="R20" i="3"/>
  <c r="C21" i="5"/>
  <c r="N21" i="3"/>
  <c r="O21" i="3" s="1"/>
  <c r="P21" i="3" s="1"/>
  <c r="AC21" i="3" s="1"/>
  <c r="AD21" i="3" s="1"/>
  <c r="M25" i="3"/>
  <c r="C22" i="5" l="1"/>
  <c r="N22" i="3"/>
  <c r="O22" i="3" s="1"/>
  <c r="P22" i="3" s="1"/>
  <c r="AC22" i="3" s="1"/>
  <c r="AD22" i="3" s="1"/>
  <c r="Q21" i="3"/>
  <c r="R21" i="3"/>
  <c r="AA21" i="3"/>
  <c r="T21" i="3"/>
  <c r="S21" i="3"/>
  <c r="Y21" i="3" s="1"/>
  <c r="M26" i="3"/>
  <c r="P26" i="3" s="1"/>
  <c r="AC26" i="3" s="1"/>
  <c r="T22" i="3" l="1"/>
  <c r="AA22" i="3"/>
  <c r="Q22" i="3"/>
  <c r="S22" i="3"/>
  <c r="Y22" i="3" s="1"/>
  <c r="R22" i="3"/>
  <c r="C23" i="5"/>
  <c r="N23" i="3"/>
  <c r="O23" i="3" s="1"/>
  <c r="P23" i="3" s="1"/>
  <c r="AC23" i="3" s="1"/>
  <c r="AD23" i="3" s="1"/>
  <c r="AA26" i="3"/>
  <c r="M27" i="3"/>
  <c r="P27" i="3" s="1"/>
  <c r="R26" i="3"/>
  <c r="T26" i="3"/>
  <c r="S26" i="3"/>
  <c r="Y26" i="3" s="1"/>
  <c r="Q27" i="3" l="1"/>
  <c r="AC27" i="3"/>
  <c r="AD27" i="3" s="1"/>
  <c r="C24" i="5"/>
  <c r="N25" i="3" s="1"/>
  <c r="O25" i="3" s="1"/>
  <c r="P25" i="3" s="1"/>
  <c r="AC25" i="3" s="1"/>
  <c r="N24" i="3"/>
  <c r="O24" i="3" s="1"/>
  <c r="P24" i="3" s="1"/>
  <c r="AC24" i="3" s="1"/>
  <c r="AD24" i="3" s="1"/>
  <c r="Q23" i="3"/>
  <c r="R23" i="3"/>
  <c r="AA23" i="3"/>
  <c r="S23" i="3"/>
  <c r="Y23" i="3" s="1"/>
  <c r="T23" i="3"/>
  <c r="AA27" i="3"/>
  <c r="M28" i="3"/>
  <c r="P28" i="3" s="1"/>
  <c r="R27" i="3"/>
  <c r="T27" i="3"/>
  <c r="S27" i="3"/>
  <c r="Y27" i="3" s="1"/>
  <c r="M29" i="3" l="1"/>
  <c r="P29" i="3" s="1"/>
  <c r="AC29" i="3" s="1"/>
  <c r="Q28" i="3"/>
  <c r="AC28" i="3"/>
  <c r="AD28" i="3" s="1"/>
  <c r="AD25" i="3"/>
  <c r="AD26" i="3"/>
  <c r="Q24" i="3"/>
  <c r="S24" i="3"/>
  <c r="Y24" i="3" s="1"/>
  <c r="T24" i="3"/>
  <c r="AA24" i="3"/>
  <c r="R24" i="3"/>
  <c r="Q25" i="3"/>
  <c r="R25" i="3"/>
  <c r="S25" i="3"/>
  <c r="Y25" i="3" s="1"/>
  <c r="AA25" i="3"/>
  <c r="T25" i="3"/>
  <c r="Q26" i="3"/>
  <c r="R28" i="3"/>
  <c r="AA28" i="3"/>
  <c r="S28" i="3"/>
  <c r="Y28" i="3" s="1"/>
  <c r="T28" i="3"/>
  <c r="Q29" i="3" l="1"/>
  <c r="AA29" i="3"/>
  <c r="M30" i="3"/>
  <c r="P30" i="3" s="1"/>
  <c r="AA30" i="3" s="1"/>
  <c r="AD29" i="3"/>
  <c r="T29" i="3"/>
  <c r="S29" i="3"/>
  <c r="Y29" i="3" s="1"/>
  <c r="R29" i="3"/>
  <c r="Q30" i="3" l="1"/>
  <c r="AC30" i="3"/>
  <c r="AD30" i="3" s="1"/>
  <c r="M31" i="3"/>
  <c r="P31" i="3" s="1"/>
  <c r="AC31" i="3" s="1"/>
  <c r="R30" i="3"/>
  <c r="T30" i="3"/>
  <c r="S30" i="3"/>
  <c r="Y30" i="3" s="1"/>
  <c r="AD31" i="3" l="1"/>
  <c r="M32" i="3"/>
  <c r="P32" i="3" s="1"/>
  <c r="Q32" i="3" s="1"/>
  <c r="Q31" i="3"/>
  <c r="R31" i="3"/>
  <c r="AA31" i="3"/>
  <c r="T31" i="3"/>
  <c r="S31" i="3"/>
  <c r="Y31" i="3" s="1"/>
  <c r="AA32" i="3" l="1"/>
  <c r="M33" i="3"/>
  <c r="P33" i="3" s="1"/>
  <c r="AC33" i="3" s="1"/>
  <c r="AC32" i="3"/>
  <c r="AD32" i="3" s="1"/>
  <c r="R32" i="3"/>
  <c r="S32" i="3"/>
  <c r="Y32" i="3" s="1"/>
  <c r="T32" i="3"/>
  <c r="AD33" i="3" l="1"/>
  <c r="M34" i="3"/>
  <c r="P34" i="3" s="1"/>
  <c r="AA34" i="3" s="1"/>
  <c r="Q33" i="3"/>
  <c r="R33" i="3"/>
  <c r="AA33" i="3"/>
  <c r="T33" i="3"/>
  <c r="S33" i="3"/>
  <c r="Y33" i="3" s="1"/>
  <c r="AC34" i="3" l="1"/>
  <c r="AD34" i="3" s="1"/>
  <c r="Q34" i="3"/>
  <c r="R34" i="3"/>
  <c r="S34" i="3"/>
  <c r="Y34" i="3" s="1"/>
  <c r="T34" i="3"/>
  <c r="M35" i="3" l="1"/>
  <c r="L36" i="3" s="1"/>
  <c r="L38" i="3" s="1"/>
  <c r="P35" i="3" l="1"/>
  <c r="T35" i="3" s="1"/>
  <c r="Q36" i="3" l="1"/>
  <c r="Q35" i="3"/>
  <c r="AC35" i="3"/>
  <c r="AD36" i="3" s="1"/>
  <c r="AA35" i="3"/>
  <c r="S35" i="3"/>
  <c r="Y35" i="3" s="1"/>
  <c r="R35" i="3"/>
  <c r="AD3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Messen, Dmitry</author>
  </authors>
  <commentList>
    <comment ref="K3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Messen, Dmitry:</t>
        </r>
        <r>
          <rPr>
            <sz val="9"/>
            <color indexed="81"/>
            <rFont val="Tahoma"/>
            <charset val="1"/>
          </rPr>
          <t xml:space="preserve">
DO NOT CHANGE
Actual number from DOF estimates 2018 vintage</t>
        </r>
      </text>
    </comment>
    <comment ref="M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Messen, Dmitry:</t>
        </r>
        <r>
          <rPr>
            <sz val="9"/>
            <color indexed="81"/>
            <rFont val="Tahoma"/>
            <family val="2"/>
          </rPr>
          <t xml:space="preserve">
HH for 1/1/2018 DOF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Messen, Dmitry</author>
  </authors>
  <commentList>
    <comment ref="M3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Messen, Dmitry:</t>
        </r>
        <r>
          <rPr>
            <sz val="9"/>
            <color indexed="81"/>
            <rFont val="Tahoma"/>
            <charset val="1"/>
          </rPr>
          <t xml:space="preserve">
2010 is the # for sto in 2017</t>
        </r>
      </text>
    </comment>
    <comment ref="P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Messen, Dmitry:</t>
        </r>
        <r>
          <rPr>
            <sz val="9"/>
            <color indexed="81"/>
            <rFont val="Tahoma"/>
            <family val="2"/>
          </rPr>
          <t xml:space="preserve">
HH for 1/1/2018 DOF</t>
        </r>
      </text>
    </comment>
  </commentList>
</comments>
</file>

<file path=xl/sharedStrings.xml><?xml version="1.0" encoding="utf-8"?>
<sst xmlns="http://schemas.openxmlformats.org/spreadsheetml/2006/main" count="27" uniqueCount="14">
  <si>
    <t>yr</t>
  </si>
  <si>
    <t>hp</t>
  </si>
  <si>
    <t>hh</t>
  </si>
  <si>
    <t>hh1</t>
  </si>
  <si>
    <t>hh_g</t>
  </si>
  <si>
    <t>vu1</t>
  </si>
  <si>
    <t>hu_g</t>
  </si>
  <si>
    <t>hu2</t>
  </si>
  <si>
    <t>hh2</t>
  </si>
  <si>
    <t>vu2</t>
  </si>
  <si>
    <t>vr</t>
  </si>
  <si>
    <t>pph</t>
  </si>
  <si>
    <t>yr_built_during</t>
  </si>
  <si>
    <t>hhg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</si>
</sst>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_);\(0\)"/>
    <numFmt numFmtId="167" formatCode="0.000"/>
    <numFmt numFmtId="168" formatCode="_(* #,##0.000_);_(* \(#,##0.000\);_(* &quot;-&quot;??_);_(@_)"/>
    <numFmt numFmtId="169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0" fontId="0" fillId="0" borderId="0" xfId="0" applyFill="1"/>
    <xf numFmtId="164" fontId="0" fillId="2" borderId="0" xfId="1" applyNumberFormat="1" applyFont="1" applyFill="1"/>
    <xf numFmtId="165" fontId="0" fillId="0" borderId="0" xfId="2" applyNumberFormat="1" applyFont="1"/>
    <xf numFmtId="164" fontId="0" fillId="0" borderId="0" xfId="0" applyNumberFormat="1" applyFill="1"/>
    <xf numFmtId="164" fontId="0" fillId="2" borderId="0" xfId="0" applyNumberFormat="1" applyFill="1"/>
    <xf numFmtId="164" fontId="0" fillId="3" borderId="0" xfId="0" applyNumberFormat="1" applyFill="1"/>
    <xf numFmtId="166" fontId="0" fillId="0" borderId="0" xfId="0" applyNumberFormat="1"/>
    <xf numFmtId="2" fontId="0" fillId="0" borderId="0" xfId="2" applyNumberFormat="1" applyFont="1"/>
    <xf numFmtId="167" fontId="0" fillId="0" borderId="0" xfId="0" applyNumberFormat="1"/>
    <xf numFmtId="37" fontId="0" fillId="0" borderId="0" xfId="0" applyNumberFormat="1"/>
    <xf numFmtId="166" fontId="0" fillId="4" borderId="0" xfId="0" applyNumberFormat="1" applyFill="1"/>
    <xf numFmtId="166" fontId="0" fillId="5" borderId="0" xfId="0" applyNumberFormat="1" applyFill="1"/>
    <xf numFmtId="168" fontId="0" fillId="0" borderId="0" xfId="0" applyNumberFormat="1"/>
    <xf numFmtId="10" fontId="0" fillId="0" borderId="0" xfId="2" applyNumberFormat="1" applyFont="1"/>
    <xf numFmtId="169" fontId="0" fillId="0" borderId="0" xfId="2" applyNumberFormat="1" applyFont="1"/>
    <xf numFmtId="9" fontId="0" fillId="0" borderId="0" xfId="0" applyNumberFormat="1"/>
    <xf numFmtId="169" fontId="0" fillId="0" borderId="0" xfId="0" applyNumberFormat="1"/>
    <xf numFmtId="10" fontId="0" fillId="0" borderId="0" xfId="0" applyNumberFormat="1"/>
    <xf numFmtId="0" fontId="0" fillId="5" borderId="0" xfId="0" applyFill="1"/>
    <xf numFmtId="164" fontId="0" fillId="6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HU Growth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Data1!$J$3:$J$36</c:f>
              <c:numCache>
                <c:formatCode>0_);\(0\)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Data1!$K$3:$K$36</c:f>
              <c:numCache>
                <c:formatCode>_(* #,##0_);_(* \(#,##0\);_(* "-"??_);_(@_)</c:formatCode>
                <c:ptCount val="34"/>
                <c:pt idx="0">
                  <c:v>8621</c:v>
                </c:pt>
                <c:pt idx="1">
                  <c:v>9415</c:v>
                </c:pt>
                <c:pt idx="2">
                  <c:v>10209</c:v>
                </c:pt>
                <c:pt idx="3">
                  <c:v>11003</c:v>
                </c:pt>
                <c:pt idx="4">
                  <c:v>11797</c:v>
                </c:pt>
                <c:pt idx="5">
                  <c:v>12591</c:v>
                </c:pt>
                <c:pt idx="6">
                  <c:v>13385</c:v>
                </c:pt>
                <c:pt idx="7">
                  <c:v>14179</c:v>
                </c:pt>
                <c:pt idx="8">
                  <c:v>14973</c:v>
                </c:pt>
                <c:pt idx="9">
                  <c:v>15767</c:v>
                </c:pt>
                <c:pt idx="10">
                  <c:v>16561</c:v>
                </c:pt>
                <c:pt idx="11">
                  <c:v>17355</c:v>
                </c:pt>
                <c:pt idx="12">
                  <c:v>18149</c:v>
                </c:pt>
                <c:pt idx="13">
                  <c:v>18943</c:v>
                </c:pt>
                <c:pt idx="14">
                  <c:v>19737</c:v>
                </c:pt>
                <c:pt idx="15">
                  <c:v>20531</c:v>
                </c:pt>
                <c:pt idx="16">
                  <c:v>21325</c:v>
                </c:pt>
                <c:pt idx="17">
                  <c:v>22119</c:v>
                </c:pt>
                <c:pt idx="18">
                  <c:v>20729.5</c:v>
                </c:pt>
                <c:pt idx="19">
                  <c:v>19340</c:v>
                </c:pt>
                <c:pt idx="20">
                  <c:v>17950.5</c:v>
                </c:pt>
                <c:pt idx="21">
                  <c:v>16561</c:v>
                </c:pt>
                <c:pt idx="22">
                  <c:v>15171.5</c:v>
                </c:pt>
                <c:pt idx="23">
                  <c:v>13782</c:v>
                </c:pt>
                <c:pt idx="24">
                  <c:v>12392.5</c:v>
                </c:pt>
                <c:pt idx="25">
                  <c:v>11003</c:v>
                </c:pt>
                <c:pt idx="26">
                  <c:v>9891.4</c:v>
                </c:pt>
                <c:pt idx="27">
                  <c:v>8779.7999999999993</c:v>
                </c:pt>
                <c:pt idx="28">
                  <c:v>7668.1999999999989</c:v>
                </c:pt>
                <c:pt idx="29">
                  <c:v>7991.6311493017711</c:v>
                </c:pt>
                <c:pt idx="30">
                  <c:v>6535.7894736842718</c:v>
                </c:pt>
                <c:pt idx="31">
                  <c:v>6022.1052631579805</c:v>
                </c:pt>
                <c:pt idx="32">
                  <c:v>5715.7894736842718</c:v>
                </c:pt>
                <c:pt idx="33">
                  <c:v>5263.1578947366215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D-41E5-BA45-FD0A8BE580B8}"/>
            </c:ext>
          </c:extLst>
        </c:ser>
        <c:ser>
          <c:idx val="0"/>
          <c:order val="1"/>
          <c:tx>
            <c:v>Household Growth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Data1!$H$3:$H$36</c:f>
              <c:numCache>
                <c:formatCode>_(* #,##0_);_(* \(#,##0\);_(* "-"??_);_(@_)</c:formatCode>
                <c:ptCount val="34"/>
                <c:pt idx="0">
                  <c:v>10480.52390911663</c:v>
                </c:pt>
                <c:pt idx="1">
                  <c:v>13940.767783717485</c:v>
                </c:pt>
                <c:pt idx="2">
                  <c:v>14047.626107985154</c:v>
                </c:pt>
                <c:pt idx="3">
                  <c:v>14070.001440136693</c:v>
                </c:pt>
                <c:pt idx="4">
                  <c:v>13972.648566064658</c:v>
                </c:pt>
                <c:pt idx="5">
                  <c:v>13903.775898358086</c:v>
                </c:pt>
                <c:pt idx="6">
                  <c:v>13813.349315059371</c:v>
                </c:pt>
                <c:pt idx="7">
                  <c:v>13694.813034398714</c:v>
                </c:pt>
                <c:pt idx="8">
                  <c:v>13578.839426228544</c:v>
                </c:pt>
                <c:pt idx="9">
                  <c:v>13521.380257442826</c:v>
                </c:pt>
                <c:pt idx="10">
                  <c:v>13521.931511983741</c:v>
                </c:pt>
                <c:pt idx="11">
                  <c:v>13392.304958228022</c:v>
                </c:pt>
                <c:pt idx="12">
                  <c:v>13277.807907368522</c:v>
                </c:pt>
                <c:pt idx="13">
                  <c:v>13201.510476648575</c:v>
                </c:pt>
                <c:pt idx="14">
                  <c:v>13148.283575640526</c:v>
                </c:pt>
                <c:pt idx="15">
                  <c:v>13225.643253630027</c:v>
                </c:pt>
                <c:pt idx="16">
                  <c:v>13168.001295402413</c:v>
                </c:pt>
                <c:pt idx="17">
                  <c:v>13191.791282590013</c:v>
                </c:pt>
                <c:pt idx="18">
                  <c:v>11831</c:v>
                </c:pt>
                <c:pt idx="19">
                  <c:v>11407</c:v>
                </c:pt>
                <c:pt idx="20">
                  <c:v>10772</c:v>
                </c:pt>
                <c:pt idx="21">
                  <c:v>10413</c:v>
                </c:pt>
                <c:pt idx="22">
                  <c:v>10163</c:v>
                </c:pt>
                <c:pt idx="23">
                  <c:v>9608</c:v>
                </c:pt>
                <c:pt idx="24">
                  <c:v>8943</c:v>
                </c:pt>
                <c:pt idx="25">
                  <c:v>8508</c:v>
                </c:pt>
                <c:pt idx="26">
                  <c:v>8006</c:v>
                </c:pt>
                <c:pt idx="27">
                  <c:v>7510</c:v>
                </c:pt>
                <c:pt idx="28">
                  <c:v>7191</c:v>
                </c:pt>
                <c:pt idx="29">
                  <c:v>6758</c:v>
                </c:pt>
                <c:pt idx="30">
                  <c:v>6209</c:v>
                </c:pt>
                <c:pt idx="31">
                  <c:v>5721</c:v>
                </c:pt>
                <c:pt idx="32">
                  <c:v>5430</c:v>
                </c:pt>
                <c:pt idx="33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DD-41E5-BA45-FD0A8BE58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333016"/>
        <c:axId val="500333344"/>
      </c:barChart>
      <c:lineChart>
        <c:grouping val="standard"/>
        <c:varyColors val="0"/>
        <c:ser>
          <c:idx val="2"/>
          <c:order val="2"/>
          <c:tx>
            <c:v>PPH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Data1!$P$3:$P$36</c:f>
              <c:numCache>
                <c:formatCode>0.00</c:formatCode>
                <c:ptCount val="34"/>
                <c:pt idx="0">
                  <c:v>2.8312904564643033</c:v>
                </c:pt>
                <c:pt idx="1">
                  <c:v>2.8385300332472454</c:v>
                </c:pt>
                <c:pt idx="2">
                  <c:v>2.8363022581616346</c:v>
                </c:pt>
                <c:pt idx="3">
                  <c:v>2.831977206323423</c:v>
                </c:pt>
                <c:pt idx="4">
                  <c:v>2.8253395257944871</c:v>
                </c:pt>
                <c:pt idx="5">
                  <c:v>2.8165396052697065</c:v>
                </c:pt>
                <c:pt idx="6">
                  <c:v>2.8056149004539157</c:v>
                </c:pt>
                <c:pt idx="7">
                  <c:v>2.792595594061277</c:v>
                </c:pt>
                <c:pt idx="8">
                  <c:v>2.7775874734574106</c:v>
                </c:pt>
                <c:pt idx="9">
                  <c:v>2.7608206194715761</c:v>
                </c:pt>
                <c:pt idx="10">
                  <c:v>2.7425174202122116</c:v>
                </c:pt>
                <c:pt idx="11">
                  <c:v>2.7224973242309485</c:v>
                </c:pt>
                <c:pt idx="12">
                  <c:v>2.7008997368376879</c:v>
                </c:pt>
                <c:pt idx="13">
                  <c:v>2.6779084773752797</c:v>
                </c:pt>
                <c:pt idx="14">
                  <c:v>2.6623900596453498</c:v>
                </c:pt>
                <c:pt idx="15">
                  <c:v>2.6511303924892227</c:v>
                </c:pt>
                <c:pt idx="16">
                  <c:v>2.6398707253330951</c:v>
                </c:pt>
                <c:pt idx="17">
                  <c:v>2.6286110581769675</c:v>
                </c:pt>
                <c:pt idx="18">
                  <c:v>2.6201766056947946</c:v>
                </c:pt>
                <c:pt idx="19">
                  <c:v>2.6124394898262802</c:v>
                </c:pt>
                <c:pt idx="20">
                  <c:v>2.6056928746440446</c:v>
                </c:pt>
                <c:pt idx="21">
                  <c:v>2.5994073122116088</c:v>
                </c:pt>
                <c:pt idx="22">
                  <c:v>2.5935626040602746</c:v>
                </c:pt>
                <c:pt idx="23">
                  <c:v>2.5887511917435453</c:v>
                </c:pt>
                <c:pt idx="24">
                  <c:v>2.5849955559729865</c:v>
                </c:pt>
                <c:pt idx="25">
                  <c:v>2.5818619599195065</c:v>
                </c:pt>
                <c:pt idx="26">
                  <c:v>2.5793844420545913</c:v>
                </c:pt>
                <c:pt idx="27">
                  <c:v>2.5775664301460224</c:v>
                </c:pt>
                <c:pt idx="28">
                  <c:v>2.5763568244473798</c:v>
                </c:pt>
                <c:pt idx="29">
                  <c:v>2.5759839944440857</c:v>
                </c:pt>
                <c:pt idx="30">
                  <c:v>2.576267949253213</c:v>
                </c:pt>
                <c:pt idx="31">
                  <c:v>2.5769810549871353</c:v>
                </c:pt>
                <c:pt idx="32">
                  <c:v>2.5780027724858714</c:v>
                </c:pt>
                <c:pt idx="33">
                  <c:v>2.579601868008889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DD-41E5-BA45-FD0A8BE580B8}"/>
            </c:ext>
          </c:extLst>
        </c:ser>
        <c:ser>
          <c:idx val="3"/>
          <c:order val="3"/>
          <c:tx>
            <c:v>Vacancy Rate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Data1!$U$3:$U$36</c:f>
              <c:numCache>
                <c:formatCode>0.000</c:formatCode>
                <c:ptCount val="34"/>
                <c:pt idx="0">
                  <c:v>0.23574334876359515</c:v>
                </c:pt>
                <c:pt idx="1">
                  <c:v>0.49999999999998934</c:v>
                </c:pt>
                <c:pt idx="2">
                  <c:v>0.50000000000001155</c:v>
                </c:pt>
                <c:pt idx="3">
                  <c:v>0.50000000000000044</c:v>
                </c:pt>
                <c:pt idx="4">
                  <c:v>0.50000000000001155</c:v>
                </c:pt>
                <c:pt idx="5">
                  <c:v>0.49999999999998934</c:v>
                </c:pt>
                <c:pt idx="6">
                  <c:v>0.50000000000000044</c:v>
                </c:pt>
                <c:pt idx="7">
                  <c:v>0.50000000000000044</c:v>
                </c:pt>
                <c:pt idx="8">
                  <c:v>0.50000000000000044</c:v>
                </c:pt>
                <c:pt idx="9">
                  <c:v>0.50000000000000044</c:v>
                </c:pt>
                <c:pt idx="10">
                  <c:v>0.50000000000001155</c:v>
                </c:pt>
                <c:pt idx="11">
                  <c:v>0.50000000000000044</c:v>
                </c:pt>
                <c:pt idx="12">
                  <c:v>0.49999999999998934</c:v>
                </c:pt>
                <c:pt idx="13">
                  <c:v>0.50000000000000044</c:v>
                </c:pt>
                <c:pt idx="14">
                  <c:v>0.82585931096832432</c:v>
                </c:pt>
                <c:pt idx="15">
                  <c:v>1.3478869633533286</c:v>
                </c:pt>
                <c:pt idx="16">
                  <c:v>1.9147504568720386</c:v>
                </c:pt>
                <c:pt idx="17">
                  <c:v>2.0000000000000129</c:v>
                </c:pt>
                <c:pt idx="18">
                  <c:v>2.5959215802539681</c:v>
                </c:pt>
                <c:pt idx="19">
                  <c:v>3.110886076364705</c:v>
                </c:pt>
                <c:pt idx="20">
                  <c:v>3.5640205691896965</c:v>
                </c:pt>
                <c:pt idx="21">
                  <c:v>3.9401769953602117</c:v>
                </c:pt>
                <c:pt idx="22">
                  <c:v>4.2356657016090367</c:v>
                </c:pt>
                <c:pt idx="23">
                  <c:v>4.4739875625078085</c:v>
                </c:pt>
                <c:pt idx="24">
                  <c:v>4.6645951071536356</c:v>
                </c:pt>
                <c:pt idx="25">
                  <c:v>4.794133180156102</c:v>
                </c:pt>
                <c:pt idx="26">
                  <c:v>4.8857837335553489</c:v>
                </c:pt>
                <c:pt idx="27">
                  <c:v>4.9400827053278533</c:v>
                </c:pt>
                <c:pt idx="28">
                  <c:v>4.9464048007007761</c:v>
                </c:pt>
                <c:pt idx="29">
                  <c:v>4.9999999999999929</c:v>
                </c:pt>
                <c:pt idx="30">
                  <c:v>5.0000000000000044</c:v>
                </c:pt>
                <c:pt idx="31">
                  <c:v>5.0000000000000044</c:v>
                </c:pt>
                <c:pt idx="32">
                  <c:v>5.000000000000016</c:v>
                </c:pt>
                <c:pt idx="33">
                  <c:v>4.9999999999999929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DD-41E5-BA45-FD0A8BE58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628032"/>
        <c:axId val="540629016"/>
      </c:lineChart>
      <c:catAx>
        <c:axId val="500333016"/>
        <c:scaling>
          <c:orientation val="minMax"/>
        </c:scaling>
        <c:delete val="0"/>
        <c:axPos val="b"/>
        <c:numFmt formatCode="0_);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33344"/>
        <c:crosses val="autoZero"/>
        <c:auto val="1"/>
        <c:lblAlgn val="ctr"/>
        <c:lblOffset val="100"/>
        <c:noMultiLvlLbl val="0"/>
      </c:catAx>
      <c:valAx>
        <c:axId val="500333344"/>
        <c:scaling>
          <c:orientation val="minMax"/>
          <c:max val="2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33016"/>
        <c:crosses val="autoZero"/>
        <c:crossBetween val="between"/>
        <c:majorUnit val="1000"/>
      </c:valAx>
      <c:valAx>
        <c:axId val="540629016"/>
        <c:scaling>
          <c:orientation val="minMax"/>
          <c:max val="5.0999999999999996"/>
          <c:min val="0.5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28032"/>
        <c:crosses val="max"/>
        <c:crossBetween val="between"/>
      </c:valAx>
      <c:catAx>
        <c:axId val="540628032"/>
        <c:scaling>
          <c:orientation val="minMax"/>
        </c:scaling>
        <c:delete val="1"/>
        <c:axPos val="b"/>
        <c:majorTickMark val="out"/>
        <c:minorTickMark val="none"/>
        <c:tickLblPos val="nextTo"/>
        <c:crossAx val="540629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HU Growth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Data2!$K$3:$K$36</c:f>
              <c:numCache>
                <c:formatCode>0_);\(0\)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Data2!$L$3:$L$36</c:f>
              <c:numCache>
                <c:formatCode>_(* #,##0_);_(* \(#,##0\);_(* "-"??_);_(@_)</c:formatCode>
                <c:ptCount val="34"/>
                <c:pt idx="0">
                  <c:v>8621</c:v>
                </c:pt>
                <c:pt idx="1">
                  <c:v>9571</c:v>
                </c:pt>
                <c:pt idx="2">
                  <c:v>10521</c:v>
                </c:pt>
                <c:pt idx="3">
                  <c:v>11471</c:v>
                </c:pt>
                <c:pt idx="4">
                  <c:v>12421</c:v>
                </c:pt>
                <c:pt idx="5">
                  <c:v>13371</c:v>
                </c:pt>
                <c:pt idx="6">
                  <c:v>14321</c:v>
                </c:pt>
                <c:pt idx="7">
                  <c:v>15271</c:v>
                </c:pt>
                <c:pt idx="8">
                  <c:v>16221</c:v>
                </c:pt>
                <c:pt idx="9">
                  <c:v>17171</c:v>
                </c:pt>
                <c:pt idx="10">
                  <c:v>17171</c:v>
                </c:pt>
                <c:pt idx="11">
                  <c:v>17171</c:v>
                </c:pt>
                <c:pt idx="12">
                  <c:v>17171</c:v>
                </c:pt>
                <c:pt idx="13">
                  <c:v>17171</c:v>
                </c:pt>
                <c:pt idx="14">
                  <c:v>17171</c:v>
                </c:pt>
                <c:pt idx="15">
                  <c:v>17171</c:v>
                </c:pt>
                <c:pt idx="16">
                  <c:v>17171</c:v>
                </c:pt>
                <c:pt idx="17">
                  <c:v>17171</c:v>
                </c:pt>
                <c:pt idx="18">
                  <c:v>17171</c:v>
                </c:pt>
                <c:pt idx="19">
                  <c:v>16371</c:v>
                </c:pt>
                <c:pt idx="20">
                  <c:v>15571</c:v>
                </c:pt>
                <c:pt idx="21">
                  <c:v>14771</c:v>
                </c:pt>
                <c:pt idx="22">
                  <c:v>13971</c:v>
                </c:pt>
                <c:pt idx="23">
                  <c:v>13071</c:v>
                </c:pt>
                <c:pt idx="24">
                  <c:v>11571</c:v>
                </c:pt>
                <c:pt idx="25">
                  <c:v>10571</c:v>
                </c:pt>
                <c:pt idx="26">
                  <c:v>9821</c:v>
                </c:pt>
                <c:pt idx="27">
                  <c:v>8617.2010309278357</c:v>
                </c:pt>
                <c:pt idx="28">
                  <c:v>7413.4020618556706</c:v>
                </c:pt>
                <c:pt idx="29">
                  <c:v>6967.0103092783511</c:v>
                </c:pt>
                <c:pt idx="30">
                  <c:v>6401.0309278350514</c:v>
                </c:pt>
                <c:pt idx="31">
                  <c:v>5897.9381443298971</c:v>
                </c:pt>
                <c:pt idx="32">
                  <c:v>5597.9381443298971</c:v>
                </c:pt>
                <c:pt idx="33">
                  <c:v>5347.1460481099784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B-4514-AEAB-38123B854B6B}"/>
            </c:ext>
          </c:extLst>
        </c:ser>
        <c:ser>
          <c:idx val="0"/>
          <c:order val="1"/>
          <c:tx>
            <c:v>Household Growth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Data2!$K$3:$K$36</c:f>
              <c:numCache>
                <c:formatCode>0_);\(0\)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Data2!$Q$3:$Q$36</c:f>
              <c:numCache>
                <c:formatCode>_(* #,##0_);_(* \(#,##0\);_(* "-"??_);_(@_)</c:formatCode>
                <c:ptCount val="34"/>
                <c:pt idx="0">
                  <c:v>5928</c:v>
                </c:pt>
                <c:pt idx="1">
                  <c:v>7394.323606404243</c:v>
                </c:pt>
                <c:pt idx="2">
                  <c:v>8301.4445899603888</c:v>
                </c:pt>
                <c:pt idx="3">
                  <c:v>9203.2866993749049</c:v>
                </c:pt>
                <c:pt idx="4">
                  <c:v>10099.84993464849</c:v>
                </c:pt>
                <c:pt idx="5">
                  <c:v>10991.134295780445</c:v>
                </c:pt>
                <c:pt idx="6">
                  <c:v>11877.13978277077</c:v>
                </c:pt>
                <c:pt idx="7">
                  <c:v>12757.866395620164</c:v>
                </c:pt>
                <c:pt idx="8">
                  <c:v>13633.314134327928</c:v>
                </c:pt>
                <c:pt idx="9">
                  <c:v>14503.482998894528</c:v>
                </c:pt>
                <c:pt idx="10">
                  <c:v>14439.873491609469</c:v>
                </c:pt>
                <c:pt idx="11">
                  <c:v>14376.263984324178</c:v>
                </c:pt>
                <c:pt idx="12">
                  <c:v>14312.654477038886</c:v>
                </c:pt>
                <c:pt idx="13">
                  <c:v>14249.044969753828</c:v>
                </c:pt>
                <c:pt idx="14">
                  <c:v>14185.435462468769</c:v>
                </c:pt>
                <c:pt idx="15">
                  <c:v>14121.825955183478</c:v>
                </c:pt>
                <c:pt idx="16">
                  <c:v>14058.21644789842</c:v>
                </c:pt>
                <c:pt idx="17">
                  <c:v>13994.606940613128</c:v>
                </c:pt>
                <c:pt idx="18">
                  <c:v>13930.99743332807</c:v>
                </c:pt>
                <c:pt idx="19">
                  <c:v>14428.367882637773</c:v>
                </c:pt>
                <c:pt idx="20">
                  <c:v>14247.858462411445</c:v>
                </c:pt>
                <c:pt idx="21">
                  <c:v>13463.788357027574</c:v>
                </c:pt>
                <c:pt idx="22">
                  <c:v>12680.918251643889</c:v>
                </c:pt>
                <c:pt idx="23">
                  <c:v>12364.825446279254</c:v>
                </c:pt>
                <c:pt idx="24">
                  <c:v>11108.159999999916</c:v>
                </c:pt>
                <c:pt idx="25">
                  <c:v>10148.159999999916</c:v>
                </c:pt>
                <c:pt idx="26">
                  <c:v>9428.160000000149</c:v>
                </c:pt>
                <c:pt idx="27">
                  <c:v>8083</c:v>
                </c:pt>
                <c:pt idx="28">
                  <c:v>7191</c:v>
                </c:pt>
                <c:pt idx="29">
                  <c:v>6758</c:v>
                </c:pt>
                <c:pt idx="30">
                  <c:v>6190.6985567009542</c:v>
                </c:pt>
                <c:pt idx="31">
                  <c:v>5662.0206185567658</c:v>
                </c:pt>
                <c:pt idx="32">
                  <c:v>5374.0206185567658</c:v>
                </c:pt>
                <c:pt idx="33">
                  <c:v>5133.2602061855141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4B-4514-AEAB-38123B854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333016"/>
        <c:axId val="500333344"/>
      </c:barChart>
      <c:lineChart>
        <c:grouping val="standard"/>
        <c:varyColors val="0"/>
        <c:ser>
          <c:idx val="2"/>
          <c:order val="2"/>
          <c:tx>
            <c:v>PPH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Data2!$T$3:$T$36</c:f>
              <c:numCache>
                <c:formatCode>0.00</c:formatCode>
                <c:ptCount val="34"/>
                <c:pt idx="0">
                  <c:v>2.8312904564643033</c:v>
                </c:pt>
                <c:pt idx="1">
                  <c:v>2.8359437356602792</c:v>
                </c:pt>
                <c:pt idx="2">
                  <c:v>2.8382941730293214</c:v>
                </c:pt>
                <c:pt idx="3">
                  <c:v>2.8381931597572345</c:v>
                </c:pt>
                <c:pt idx="4">
                  <c:v>2.8354278038961085</c:v>
                </c:pt>
                <c:pt idx="5">
                  <c:v>2.8301542281912559</c:v>
                </c:pt>
                <c:pt idx="6">
                  <c:v>2.8224181140026028</c:v>
                </c:pt>
                <c:pt idx="7">
                  <c:v>2.8122600733979657</c:v>
                </c:pt>
                <c:pt idx="8">
                  <c:v>2.7997988360600514</c:v>
                </c:pt>
                <c:pt idx="9">
                  <c:v>2.7852803861514341</c:v>
                </c:pt>
                <c:pt idx="10">
                  <c:v>2.7709969063878828</c:v>
                </c:pt>
                <c:pt idx="11">
                  <c:v>2.7566612312147858</c:v>
                </c:pt>
                <c:pt idx="12">
                  <c:v>2.7423080965065481</c:v>
                </c:pt>
                <c:pt idx="13">
                  <c:v>2.728017770389076</c:v>
                </c:pt>
                <c:pt idx="14">
                  <c:v>2.7138349774266008</c:v>
                </c:pt>
                <c:pt idx="15">
                  <c:v>2.7000170379382613</c:v>
                </c:pt>
                <c:pt idx="16">
                  <c:v>2.6862821506957668</c:v>
                </c:pt>
                <c:pt idx="17">
                  <c:v>2.6727855323347076</c:v>
                </c:pt>
                <c:pt idx="18">
                  <c:v>2.6597324568219314</c:v>
                </c:pt>
                <c:pt idx="19">
                  <c:v>2.6457487866233986</c:v>
                </c:pt>
                <c:pt idx="20">
                  <c:v>2.6320831511485379</c:v>
                </c:pt>
                <c:pt idx="21">
                  <c:v>2.6198508374781753</c:v>
                </c:pt>
                <c:pt idx="22">
                  <c:v>2.6091821869367515</c:v>
                </c:pt>
                <c:pt idx="23">
                  <c:v>2.5992279515271508</c:v>
                </c:pt>
                <c:pt idx="24">
                  <c:v>2.5915016791199363</c:v>
                </c:pt>
                <c:pt idx="25">
                  <c:v>2.585403481595737</c:v>
                </c:pt>
                <c:pt idx="26">
                  <c:v>2.5803940293124366</c:v>
                </c:pt>
                <c:pt idx="27">
                  <c:v>2.5775664301460224</c:v>
                </c:pt>
                <c:pt idx="28">
                  <c:v>2.5763568244473798</c:v>
                </c:pt>
                <c:pt idx="29">
                  <c:v>2.5759839944440857</c:v>
                </c:pt>
                <c:pt idx="30">
                  <c:v>2.576299547042562</c:v>
                </c:pt>
                <c:pt idx="31">
                  <c:v>2.5771140142200912</c:v>
                </c:pt>
                <c:pt idx="32">
                  <c:v>2.5782313134162371</c:v>
                </c:pt>
                <c:pt idx="33">
                  <c:v>2.579601868008889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4B-4514-AEAB-38123B854B6B}"/>
            </c:ext>
          </c:extLst>
        </c:ser>
        <c:ser>
          <c:idx val="3"/>
          <c:order val="3"/>
          <c:tx>
            <c:v>Vacancy Rate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Data2!$Y$3:$Y$36</c:f>
              <c:numCache>
                <c:formatCode>0.000</c:formatCode>
                <c:ptCount val="34"/>
                <c:pt idx="0">
                  <c:v>0.4109742265068328</c:v>
                </c:pt>
                <c:pt idx="1">
                  <c:v>0.59619788058978829</c:v>
                </c:pt>
                <c:pt idx="2">
                  <c:v>0.78142153467274378</c:v>
                </c:pt>
                <c:pt idx="3">
                  <c:v>0.96664518875571037</c:v>
                </c:pt>
                <c:pt idx="4">
                  <c:v>1.1518688428386548</c:v>
                </c:pt>
                <c:pt idx="5">
                  <c:v>1.3370924969215991</c:v>
                </c:pt>
                <c:pt idx="6">
                  <c:v>1.5223161510045657</c:v>
                </c:pt>
                <c:pt idx="7">
                  <c:v>1.7075398050875101</c:v>
                </c:pt>
                <c:pt idx="8">
                  <c:v>1.8927634591704767</c:v>
                </c:pt>
                <c:pt idx="9">
                  <c:v>2.0779871132534211</c:v>
                </c:pt>
                <c:pt idx="10">
                  <c:v>2.2632107673363655</c:v>
                </c:pt>
                <c:pt idx="11">
                  <c:v>2.448434421419321</c:v>
                </c:pt>
                <c:pt idx="12">
                  <c:v>2.6336580755022876</c:v>
                </c:pt>
                <c:pt idx="13">
                  <c:v>2.8188817295852431</c:v>
                </c:pt>
                <c:pt idx="14">
                  <c:v>3.0041053836681875</c:v>
                </c:pt>
                <c:pt idx="15">
                  <c:v>3.189329037751143</c:v>
                </c:pt>
                <c:pt idx="16">
                  <c:v>3.3745526918340873</c:v>
                </c:pt>
                <c:pt idx="17">
                  <c:v>3.5597763459170428</c:v>
                </c:pt>
                <c:pt idx="18">
                  <c:v>3.7449999999999983</c:v>
                </c:pt>
                <c:pt idx="19">
                  <c:v>3.837611827041465</c:v>
                </c:pt>
                <c:pt idx="20">
                  <c:v>3.8876118270414595</c:v>
                </c:pt>
                <c:pt idx="21">
                  <c:v>3.9376118270414762</c:v>
                </c:pt>
                <c:pt idx="22">
                  <c:v>3.9876118270414818</c:v>
                </c:pt>
                <c:pt idx="23">
                  <c:v>4.0000000000000036</c:v>
                </c:pt>
                <c:pt idx="24">
                  <c:v>4.0000000000000036</c:v>
                </c:pt>
                <c:pt idx="25">
                  <c:v>4.0000000000000142</c:v>
                </c:pt>
                <c:pt idx="26">
                  <c:v>4.0000000000000036</c:v>
                </c:pt>
                <c:pt idx="27">
                  <c:v>4.012357657986132</c:v>
                </c:pt>
                <c:pt idx="28">
                  <c:v>4.0074873732246052</c:v>
                </c:pt>
                <c:pt idx="29">
                  <c:v>4.0029528690495475</c:v>
                </c:pt>
                <c:pt idx="30">
                  <c:v>4.0000000000000036</c:v>
                </c:pt>
                <c:pt idx="31">
                  <c:v>4.0000000000000036</c:v>
                </c:pt>
                <c:pt idx="32">
                  <c:v>4.0000000000000036</c:v>
                </c:pt>
                <c:pt idx="33">
                  <c:v>4.0000000000000036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4B-4514-AEAB-38123B854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628032"/>
        <c:axId val="540629016"/>
      </c:lineChart>
      <c:catAx>
        <c:axId val="500333016"/>
        <c:scaling>
          <c:orientation val="minMax"/>
        </c:scaling>
        <c:delete val="0"/>
        <c:axPos val="b"/>
        <c:numFmt formatCode="0_);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33344"/>
        <c:crosses val="autoZero"/>
        <c:auto val="1"/>
        <c:lblAlgn val="ctr"/>
        <c:lblOffset val="100"/>
        <c:noMultiLvlLbl val="0"/>
      </c:catAx>
      <c:valAx>
        <c:axId val="500333344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33016"/>
        <c:crosses val="autoZero"/>
        <c:crossBetween val="between"/>
        <c:majorUnit val="1000"/>
      </c:valAx>
      <c:valAx>
        <c:axId val="540629016"/>
        <c:scaling>
          <c:orientation val="minMax"/>
          <c:max val="4.0999999999999996"/>
          <c:min val="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28032"/>
        <c:crosses val="max"/>
        <c:crossBetween val="between"/>
      </c:valAx>
      <c:catAx>
        <c:axId val="540628032"/>
        <c:scaling>
          <c:orientation val="minMax"/>
        </c:scaling>
        <c:delete val="1"/>
        <c:axPos val="b"/>
        <c:majorTickMark val="out"/>
        <c:minorTickMark val="none"/>
        <c:tickLblPos val="nextTo"/>
        <c:crossAx val="540629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4"/>
          <c:tx>
            <c:v>Unmet Demand for HU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Data2!$AC$3:$AC$36</c:f>
              <c:numCache>
                <c:formatCode>_(* #,##0_);_(* \(#,##0\);_(* "-"??_);_(@_)</c:formatCode>
                <c:ptCount val="34"/>
                <c:pt idx="0">
                  <c:v>0</c:v>
                </c:pt>
                <c:pt idx="1">
                  <c:v>42053.676393595757</c:v>
                </c:pt>
                <c:pt idx="2">
                  <c:v>44781.231803635368</c:v>
                </c:pt>
                <c:pt idx="3">
                  <c:v>46563.945104260463</c:v>
                </c:pt>
                <c:pt idx="4">
                  <c:v>47394.095169611974</c:v>
                </c:pt>
                <c:pt idx="5">
                  <c:v>47428.960873831529</c:v>
                </c:pt>
                <c:pt idx="6">
                  <c:v>46719.821091060759</c:v>
                </c:pt>
                <c:pt idx="7">
                  <c:v>45447.954695440596</c:v>
                </c:pt>
                <c:pt idx="8">
                  <c:v>43510.640561112668</c:v>
                </c:pt>
                <c:pt idx="9">
                  <c:v>40529.157562218141</c:v>
                </c:pt>
                <c:pt idx="10">
                  <c:v>37655.284070608672</c:v>
                </c:pt>
                <c:pt idx="11">
                  <c:v>35153.020086284494</c:v>
                </c:pt>
                <c:pt idx="12">
                  <c:v>32886.365609245608</c:v>
                </c:pt>
                <c:pt idx="13">
                  <c:v>30738.32063949178</c:v>
                </c:pt>
                <c:pt idx="14">
                  <c:v>28850.88517702301</c:v>
                </c:pt>
                <c:pt idx="15">
                  <c:v>27081.059221839532</c:v>
                </c:pt>
                <c:pt idx="16">
                  <c:v>24946.842773941113</c:v>
                </c:pt>
                <c:pt idx="17">
                  <c:v>22723.235833327984</c:v>
                </c:pt>
                <c:pt idx="18">
                  <c:v>20623.238399999915</c:v>
                </c:pt>
                <c:pt idx="19">
                  <c:v>17601.870517362142</c:v>
                </c:pt>
                <c:pt idx="20">
                  <c:v>14126.012054950697</c:v>
                </c:pt>
                <c:pt idx="21">
                  <c:v>11075.223697923124</c:v>
                </c:pt>
                <c:pt idx="22">
                  <c:v>8557.3054462792352</c:v>
                </c:pt>
                <c:pt idx="23">
                  <c:v>5800.4799999999814</c:v>
                </c:pt>
                <c:pt idx="24">
                  <c:v>3635.3200000000652</c:v>
                </c:pt>
                <c:pt idx="25">
                  <c:v>1995.160000000149</c:v>
                </c:pt>
                <c:pt idx="26">
                  <c:v>573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18.301443299045786</c:v>
                </c:pt>
                <c:pt idx="31">
                  <c:v>77.280824742279947</c:v>
                </c:pt>
                <c:pt idx="32">
                  <c:v>133.26020618551411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AF-4597-A1DF-06258E0BB463}"/>
            </c:ext>
          </c:extLst>
        </c:ser>
        <c:ser>
          <c:idx val="1"/>
          <c:order val="0"/>
          <c:tx>
            <c:v>HU Growth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Data2!$K$3:$K$36</c:f>
              <c:numCache>
                <c:formatCode>0_);\(0\)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Data2!$L$3:$L$36</c:f>
              <c:numCache>
                <c:formatCode>_(* #,##0_);_(* \(#,##0\);_(* "-"??_);_(@_)</c:formatCode>
                <c:ptCount val="34"/>
                <c:pt idx="0">
                  <c:v>8621</c:v>
                </c:pt>
                <c:pt idx="1">
                  <c:v>9571</c:v>
                </c:pt>
                <c:pt idx="2">
                  <c:v>10521</c:v>
                </c:pt>
                <c:pt idx="3">
                  <c:v>11471</c:v>
                </c:pt>
                <c:pt idx="4">
                  <c:v>12421</c:v>
                </c:pt>
                <c:pt idx="5">
                  <c:v>13371</c:v>
                </c:pt>
                <c:pt idx="6">
                  <c:v>14321</c:v>
                </c:pt>
                <c:pt idx="7">
                  <c:v>15271</c:v>
                </c:pt>
                <c:pt idx="8">
                  <c:v>16221</c:v>
                </c:pt>
                <c:pt idx="9">
                  <c:v>17171</c:v>
                </c:pt>
                <c:pt idx="10">
                  <c:v>17171</c:v>
                </c:pt>
                <c:pt idx="11">
                  <c:v>17171</c:v>
                </c:pt>
                <c:pt idx="12">
                  <c:v>17171</c:v>
                </c:pt>
                <c:pt idx="13">
                  <c:v>17171</c:v>
                </c:pt>
                <c:pt idx="14">
                  <c:v>17171</c:v>
                </c:pt>
                <c:pt idx="15">
                  <c:v>17171</c:v>
                </c:pt>
                <c:pt idx="16">
                  <c:v>17171</c:v>
                </c:pt>
                <c:pt idx="17">
                  <c:v>17171</c:v>
                </c:pt>
                <c:pt idx="18">
                  <c:v>17171</c:v>
                </c:pt>
                <c:pt idx="19">
                  <c:v>16371</c:v>
                </c:pt>
                <c:pt idx="20">
                  <c:v>15571</c:v>
                </c:pt>
                <c:pt idx="21">
                  <c:v>14771</c:v>
                </c:pt>
                <c:pt idx="22">
                  <c:v>13971</c:v>
                </c:pt>
                <c:pt idx="23">
                  <c:v>13071</c:v>
                </c:pt>
                <c:pt idx="24">
                  <c:v>11571</c:v>
                </c:pt>
                <c:pt idx="25">
                  <c:v>10571</c:v>
                </c:pt>
                <c:pt idx="26">
                  <c:v>9821</c:v>
                </c:pt>
                <c:pt idx="27">
                  <c:v>8617.2010309278357</c:v>
                </c:pt>
                <c:pt idx="28">
                  <c:v>7413.4020618556706</c:v>
                </c:pt>
                <c:pt idx="29">
                  <c:v>6967.0103092783511</c:v>
                </c:pt>
                <c:pt idx="30">
                  <c:v>6401.0309278350514</c:v>
                </c:pt>
                <c:pt idx="31">
                  <c:v>5897.9381443298971</c:v>
                </c:pt>
                <c:pt idx="32">
                  <c:v>5597.9381443298971</c:v>
                </c:pt>
                <c:pt idx="33">
                  <c:v>5347.1460481099784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F-4597-A1DF-06258E0BB463}"/>
            </c:ext>
          </c:extLst>
        </c:ser>
        <c:ser>
          <c:idx val="0"/>
          <c:order val="1"/>
          <c:tx>
            <c:v>Household Growth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Data2!$K$3:$K$36</c:f>
              <c:numCache>
                <c:formatCode>0_);\(0\)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Data2!$Q$3:$Q$36</c:f>
              <c:numCache>
                <c:formatCode>_(* #,##0_);_(* \(#,##0\);_(* "-"??_);_(@_)</c:formatCode>
                <c:ptCount val="34"/>
                <c:pt idx="0">
                  <c:v>5928</c:v>
                </c:pt>
                <c:pt idx="1">
                  <c:v>7394.323606404243</c:v>
                </c:pt>
                <c:pt idx="2">
                  <c:v>8301.4445899603888</c:v>
                </c:pt>
                <c:pt idx="3">
                  <c:v>9203.2866993749049</c:v>
                </c:pt>
                <c:pt idx="4">
                  <c:v>10099.84993464849</c:v>
                </c:pt>
                <c:pt idx="5">
                  <c:v>10991.134295780445</c:v>
                </c:pt>
                <c:pt idx="6">
                  <c:v>11877.13978277077</c:v>
                </c:pt>
                <c:pt idx="7">
                  <c:v>12757.866395620164</c:v>
                </c:pt>
                <c:pt idx="8">
                  <c:v>13633.314134327928</c:v>
                </c:pt>
                <c:pt idx="9">
                  <c:v>14503.482998894528</c:v>
                </c:pt>
                <c:pt idx="10">
                  <c:v>14439.873491609469</c:v>
                </c:pt>
                <c:pt idx="11">
                  <c:v>14376.263984324178</c:v>
                </c:pt>
                <c:pt idx="12">
                  <c:v>14312.654477038886</c:v>
                </c:pt>
                <c:pt idx="13">
                  <c:v>14249.044969753828</c:v>
                </c:pt>
                <c:pt idx="14">
                  <c:v>14185.435462468769</c:v>
                </c:pt>
                <c:pt idx="15">
                  <c:v>14121.825955183478</c:v>
                </c:pt>
                <c:pt idx="16">
                  <c:v>14058.21644789842</c:v>
                </c:pt>
                <c:pt idx="17">
                  <c:v>13994.606940613128</c:v>
                </c:pt>
                <c:pt idx="18">
                  <c:v>13930.99743332807</c:v>
                </c:pt>
                <c:pt idx="19">
                  <c:v>14428.367882637773</c:v>
                </c:pt>
                <c:pt idx="20">
                  <c:v>14247.858462411445</c:v>
                </c:pt>
                <c:pt idx="21">
                  <c:v>13463.788357027574</c:v>
                </c:pt>
                <c:pt idx="22">
                  <c:v>12680.918251643889</c:v>
                </c:pt>
                <c:pt idx="23">
                  <c:v>12364.825446279254</c:v>
                </c:pt>
                <c:pt idx="24">
                  <c:v>11108.159999999916</c:v>
                </c:pt>
                <c:pt idx="25">
                  <c:v>10148.159999999916</c:v>
                </c:pt>
                <c:pt idx="26">
                  <c:v>9428.160000000149</c:v>
                </c:pt>
                <c:pt idx="27">
                  <c:v>8083</c:v>
                </c:pt>
                <c:pt idx="28">
                  <c:v>7191</c:v>
                </c:pt>
                <c:pt idx="29">
                  <c:v>6758</c:v>
                </c:pt>
                <c:pt idx="30">
                  <c:v>6190.6985567009542</c:v>
                </c:pt>
                <c:pt idx="31">
                  <c:v>5662.0206185567658</c:v>
                </c:pt>
                <c:pt idx="32">
                  <c:v>5374.0206185567658</c:v>
                </c:pt>
                <c:pt idx="33">
                  <c:v>5133.2602061855141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F-4597-A1DF-06258E0BB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33016"/>
        <c:axId val="50033334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v>PPH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Data2!$T$3:$T$36</c15:sqref>
                        </c15:formulaRef>
                      </c:ext>
                    </c:extLst>
                    <c:numCache>
                      <c:formatCode>0.00</c:formatCode>
                      <c:ptCount val="34"/>
                      <c:pt idx="0">
                        <c:v>2.8312904564643033</c:v>
                      </c:pt>
                      <c:pt idx="1">
                        <c:v>2.8359437356602792</c:v>
                      </c:pt>
                      <c:pt idx="2">
                        <c:v>2.8382941730293214</c:v>
                      </c:pt>
                      <c:pt idx="3">
                        <c:v>2.8381931597572345</c:v>
                      </c:pt>
                      <c:pt idx="4">
                        <c:v>2.8354278038961085</c:v>
                      </c:pt>
                      <c:pt idx="5">
                        <c:v>2.8301542281912559</c:v>
                      </c:pt>
                      <c:pt idx="6">
                        <c:v>2.8224181140026028</c:v>
                      </c:pt>
                      <c:pt idx="7">
                        <c:v>2.8122600733979657</c:v>
                      </c:pt>
                      <c:pt idx="8">
                        <c:v>2.7997988360600514</c:v>
                      </c:pt>
                      <c:pt idx="9">
                        <c:v>2.7852803861514341</c:v>
                      </c:pt>
                      <c:pt idx="10">
                        <c:v>2.7709969063878828</c:v>
                      </c:pt>
                      <c:pt idx="11">
                        <c:v>2.7566612312147858</c:v>
                      </c:pt>
                      <c:pt idx="12">
                        <c:v>2.7423080965065481</c:v>
                      </c:pt>
                      <c:pt idx="13">
                        <c:v>2.728017770389076</c:v>
                      </c:pt>
                      <c:pt idx="14">
                        <c:v>2.7138349774266008</c:v>
                      </c:pt>
                      <c:pt idx="15">
                        <c:v>2.7000170379382613</c:v>
                      </c:pt>
                      <c:pt idx="16">
                        <c:v>2.6862821506957668</c:v>
                      </c:pt>
                      <c:pt idx="17">
                        <c:v>2.6727855323347076</c:v>
                      </c:pt>
                      <c:pt idx="18">
                        <c:v>2.6597324568219314</c:v>
                      </c:pt>
                      <c:pt idx="19">
                        <c:v>2.6457487866233986</c:v>
                      </c:pt>
                      <c:pt idx="20">
                        <c:v>2.6320831511485379</c:v>
                      </c:pt>
                      <c:pt idx="21">
                        <c:v>2.6198508374781753</c:v>
                      </c:pt>
                      <c:pt idx="22">
                        <c:v>2.6091821869367515</c:v>
                      </c:pt>
                      <c:pt idx="23">
                        <c:v>2.5992279515271508</c:v>
                      </c:pt>
                      <c:pt idx="24">
                        <c:v>2.5915016791199363</c:v>
                      </c:pt>
                      <c:pt idx="25">
                        <c:v>2.585403481595737</c:v>
                      </c:pt>
                      <c:pt idx="26">
                        <c:v>2.5803940293124366</c:v>
                      </c:pt>
                      <c:pt idx="27">
                        <c:v>2.5775664301460224</c:v>
                      </c:pt>
                      <c:pt idx="28">
                        <c:v>2.5763568244473798</c:v>
                      </c:pt>
                      <c:pt idx="29">
                        <c:v>2.5759839944440857</c:v>
                      </c:pt>
                      <c:pt idx="30">
                        <c:v>2.576299547042562</c:v>
                      </c:pt>
                      <c:pt idx="31">
                        <c:v>2.5771140142200912</c:v>
                      </c:pt>
                      <c:pt idx="32">
                        <c:v>2.5782313134162371</c:v>
                      </c:pt>
                      <c:pt idx="33">
                        <c:v>2.579601868008889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DAF-4597-A1DF-06258E0BB46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Vacancy Rate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Data2!$Y$3:$Y$36</c15:sqref>
                        </c15:formulaRef>
                      </c:ext>
                    </c:extLst>
                    <c:numCache>
                      <c:formatCode>0.000</c:formatCode>
                      <c:ptCount val="34"/>
                      <c:pt idx="0">
                        <c:v>0.4109742265068328</c:v>
                      </c:pt>
                      <c:pt idx="1">
                        <c:v>0.59619788058978829</c:v>
                      </c:pt>
                      <c:pt idx="2">
                        <c:v>0.78142153467274378</c:v>
                      </c:pt>
                      <c:pt idx="3">
                        <c:v>0.96664518875571037</c:v>
                      </c:pt>
                      <c:pt idx="4">
                        <c:v>1.1518688428386548</c:v>
                      </c:pt>
                      <c:pt idx="5">
                        <c:v>1.3370924969215991</c:v>
                      </c:pt>
                      <c:pt idx="6">
                        <c:v>1.5223161510045657</c:v>
                      </c:pt>
                      <c:pt idx="7">
                        <c:v>1.7075398050875101</c:v>
                      </c:pt>
                      <c:pt idx="8">
                        <c:v>1.8927634591704767</c:v>
                      </c:pt>
                      <c:pt idx="9">
                        <c:v>2.0779871132534211</c:v>
                      </c:pt>
                      <c:pt idx="10">
                        <c:v>2.2632107673363655</c:v>
                      </c:pt>
                      <c:pt idx="11">
                        <c:v>2.448434421419321</c:v>
                      </c:pt>
                      <c:pt idx="12">
                        <c:v>2.6336580755022876</c:v>
                      </c:pt>
                      <c:pt idx="13">
                        <c:v>2.8188817295852431</c:v>
                      </c:pt>
                      <c:pt idx="14">
                        <c:v>3.0041053836681875</c:v>
                      </c:pt>
                      <c:pt idx="15">
                        <c:v>3.189329037751143</c:v>
                      </c:pt>
                      <c:pt idx="16">
                        <c:v>3.3745526918340873</c:v>
                      </c:pt>
                      <c:pt idx="17">
                        <c:v>3.5597763459170428</c:v>
                      </c:pt>
                      <c:pt idx="18">
                        <c:v>3.7449999999999983</c:v>
                      </c:pt>
                      <c:pt idx="19">
                        <c:v>3.837611827041465</c:v>
                      </c:pt>
                      <c:pt idx="20">
                        <c:v>3.8876118270414595</c:v>
                      </c:pt>
                      <c:pt idx="21">
                        <c:v>3.9376118270414762</c:v>
                      </c:pt>
                      <c:pt idx="22">
                        <c:v>3.9876118270414818</c:v>
                      </c:pt>
                      <c:pt idx="23">
                        <c:v>4.0000000000000036</c:v>
                      </c:pt>
                      <c:pt idx="24">
                        <c:v>4.0000000000000036</c:v>
                      </c:pt>
                      <c:pt idx="25">
                        <c:v>4.0000000000000142</c:v>
                      </c:pt>
                      <c:pt idx="26">
                        <c:v>4.0000000000000036</c:v>
                      </c:pt>
                      <c:pt idx="27">
                        <c:v>4.012357657986132</c:v>
                      </c:pt>
                      <c:pt idx="28">
                        <c:v>4.0074873732246052</c:v>
                      </c:pt>
                      <c:pt idx="29">
                        <c:v>4.0029528690495475</c:v>
                      </c:pt>
                      <c:pt idx="30">
                        <c:v>4.0000000000000036</c:v>
                      </c:pt>
                      <c:pt idx="31">
                        <c:v>4.0000000000000036</c:v>
                      </c:pt>
                      <c:pt idx="32">
                        <c:v>4.0000000000000036</c:v>
                      </c:pt>
                      <c:pt idx="33">
                        <c:v>4.0000000000000036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DAF-4597-A1DF-06258E0BB463}"/>
                  </c:ext>
                </c:extLst>
              </c15:ser>
            </c15:filteredBarSeries>
          </c:ext>
        </c:extLst>
      </c:barChart>
      <c:catAx>
        <c:axId val="500333016"/>
        <c:scaling>
          <c:orientation val="minMax"/>
        </c:scaling>
        <c:delete val="0"/>
        <c:axPos val="b"/>
        <c:numFmt formatCode="0_);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33344"/>
        <c:crosses val="autoZero"/>
        <c:auto val="1"/>
        <c:lblAlgn val="ctr"/>
        <c:lblOffset val="100"/>
        <c:noMultiLvlLbl val="0"/>
      </c:catAx>
      <c:valAx>
        <c:axId val="5003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33016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149" cy="6284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9263D6-FAD8-4203-B8E0-678646EC7C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0.65911</cdr:x>
      <cdr:y>0.2074</cdr:y>
    </cdr:from>
    <cdr:to>
      <cdr:x>0.94588</cdr:x>
      <cdr:y>0.2561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D4C4252-2F38-4916-BE41-16B814F4D208}"/>
            </a:ext>
          </a:extLst>
        </cdr:cNvPr>
        <cdr:cNvSpPr txBox="1"/>
      </cdr:nvSpPr>
      <cdr:spPr>
        <a:xfrm xmlns:a="http://schemas.openxmlformats.org/drawingml/2006/main">
          <a:off x="5712389" y="1304184"/>
          <a:ext cx="2485402" cy="3062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2010 Headship rates acheived by 2035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149" cy="6284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424573-2D07-4EC8-8D0A-C37CCDA91A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0.64382</cdr:x>
      <cdr:y>0.12008</cdr:y>
    </cdr:from>
    <cdr:to>
      <cdr:x>0.9306</cdr:x>
      <cdr:y>0.16877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F398B01-12DE-4E2F-A09C-14B18B561289}"/>
            </a:ext>
          </a:extLst>
        </cdr:cNvPr>
        <cdr:cNvSpPr txBox="1"/>
      </cdr:nvSpPr>
      <cdr:spPr>
        <a:xfrm xmlns:a="http://schemas.openxmlformats.org/drawingml/2006/main">
          <a:off x="5573117" y="753952"/>
          <a:ext cx="2482460" cy="305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2010 Headship rates achieved by 2044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1149" cy="6284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BA25D3-165A-4856-A757-24DD643AAF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H_Initial_Estim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P_HH"/>
    </sheetNames>
    <sheetDataSet>
      <sheetData sheetId="0">
        <row r="2">
          <cell r="B2">
            <v>3209893</v>
          </cell>
          <cell r="C2">
            <v>1133723</v>
          </cell>
        </row>
        <row r="3">
          <cell r="B3">
            <v>3226683</v>
          </cell>
          <cell r="C3">
            <v>1139651</v>
          </cell>
        </row>
        <row r="4">
          <cell r="B4">
            <v>3252956</v>
          </cell>
          <cell r="C4">
            <v>1189099</v>
          </cell>
        </row>
        <row r="5">
          <cell r="B5">
            <v>3279214</v>
          </cell>
          <cell r="C5">
            <v>1200128</v>
          </cell>
        </row>
        <row r="6">
          <cell r="B6">
            <v>3305218</v>
          </cell>
          <cell r="C6">
            <v>1211114</v>
          </cell>
        </row>
        <row r="7">
          <cell r="B7">
            <v>3330635</v>
          </cell>
          <cell r="C7">
            <v>1222044</v>
          </cell>
        </row>
        <row r="8">
          <cell r="B8">
            <v>3355547</v>
          </cell>
          <cell r="C8">
            <v>1233070</v>
          </cell>
        </row>
        <row r="9">
          <cell r="B9">
            <v>3379897</v>
          </cell>
          <cell r="C9">
            <v>1244238</v>
          </cell>
        </row>
        <row r="10">
          <cell r="B10">
            <v>3403611</v>
          </cell>
          <cell r="C10">
            <v>1255724</v>
          </cell>
        </row>
        <row r="11">
          <cell r="B11">
            <v>3426700</v>
          </cell>
          <cell r="C11">
            <v>1267420</v>
          </cell>
        </row>
        <row r="12">
          <cell r="B12">
            <v>3449327</v>
          </cell>
          <cell r="C12">
            <v>1278942</v>
          </cell>
        </row>
        <row r="13">
          <cell r="B13">
            <v>3471651</v>
          </cell>
          <cell r="C13">
            <v>1290508</v>
          </cell>
        </row>
        <row r="14">
          <cell r="B14">
            <v>3493321</v>
          </cell>
          <cell r="C14">
            <v>1302382</v>
          </cell>
        </row>
        <row r="15">
          <cell r="B15">
            <v>3514382</v>
          </cell>
          <cell r="C15">
            <v>1314428</v>
          </cell>
        </row>
        <row r="16">
          <cell r="B16">
            <v>3534940</v>
          </cell>
          <cell r="C16">
            <v>1326529</v>
          </cell>
        </row>
        <row r="17">
          <cell r="B17">
            <v>3555059</v>
          </cell>
          <cell r="C17">
            <v>1338827</v>
          </cell>
        </row>
        <row r="18">
          <cell r="B18">
            <v>3575087</v>
          </cell>
          <cell r="C18">
            <v>1351179</v>
          </cell>
        </row>
        <row r="19">
          <cell r="B19">
            <v>3594665</v>
          </cell>
          <cell r="C19">
            <v>1363103</v>
          </cell>
        </row>
        <row r="20">
          <cell r="B20">
            <v>3614009</v>
          </cell>
          <cell r="C20">
            <v>1374874</v>
          </cell>
        </row>
        <row r="21">
          <cell r="B21">
            <v>3633412</v>
          </cell>
          <cell r="C21">
            <v>1386705</v>
          </cell>
        </row>
        <row r="22">
          <cell r="B22">
            <v>3652483</v>
          </cell>
          <cell r="C22">
            <v>1398112</v>
          </cell>
        </row>
        <row r="23">
          <cell r="B23">
            <v>3671119</v>
          </cell>
          <cell r="C23">
            <v>1408884</v>
          </cell>
        </row>
        <row r="24">
          <cell r="B24">
            <v>3689331</v>
          </cell>
          <cell r="C24">
            <v>1419297</v>
          </cell>
        </row>
        <row r="25">
          <cell r="B25">
            <v>3707394</v>
          </cell>
          <cell r="C25">
            <v>1429460</v>
          </cell>
        </row>
        <row r="26">
          <cell r="B26">
            <v>3725389</v>
          </cell>
          <cell r="C26">
            <v>1439068</v>
          </cell>
        </row>
        <row r="27">
          <cell r="B27">
            <v>3743102</v>
          </cell>
          <cell r="C27">
            <v>1448011</v>
          </cell>
        </row>
        <row r="28">
          <cell r="B28">
            <v>3760531</v>
          </cell>
          <cell r="C28">
            <v>1456519</v>
          </cell>
        </row>
        <row r="29">
          <cell r="B29">
            <v>3777573</v>
          </cell>
          <cell r="C29">
            <v>1464525</v>
          </cell>
        </row>
        <row r="30">
          <cell r="B30">
            <v>3794268</v>
          </cell>
          <cell r="C30">
            <v>1472035</v>
          </cell>
        </row>
        <row r="31">
          <cell r="B31">
            <v>3811014</v>
          </cell>
          <cell r="C31">
            <v>1479226</v>
          </cell>
        </row>
        <row r="32">
          <cell r="B32">
            <v>3827871</v>
          </cell>
          <cell r="C32">
            <v>1485984</v>
          </cell>
        </row>
        <row r="33">
          <cell r="B33">
            <v>3844289</v>
          </cell>
          <cell r="C33">
            <v>1492193</v>
          </cell>
        </row>
        <row r="34">
          <cell r="B34">
            <v>3860096</v>
          </cell>
          <cell r="C34">
            <v>1497914</v>
          </cell>
        </row>
        <row r="35">
          <cell r="B35">
            <v>3875625</v>
          </cell>
          <cell r="C35">
            <v>1503344</v>
          </cell>
        </row>
        <row r="36">
          <cell r="B36">
            <v>3890927</v>
          </cell>
          <cell r="C36">
            <v>1508344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workbookViewId="0">
      <selection activeCell="K3" sqref="K3"/>
    </sheetView>
  </sheetViews>
  <sheetFormatPr defaultRowHeight="14.4" x14ac:dyDescent="0.3"/>
  <cols>
    <col min="6" max="7" width="12.5546875" bestFit="1" customWidth="1"/>
    <col min="8" max="8" width="10.109375" bestFit="1" customWidth="1"/>
    <col min="9" max="9" width="10.109375" customWidth="1"/>
    <col min="10" max="10" width="13.5546875" bestFit="1" customWidth="1"/>
    <col min="11" max="11" width="10.109375" bestFit="1" customWidth="1"/>
    <col min="12" max="13" width="10" bestFit="1" customWidth="1"/>
    <col min="14" max="14" width="10" customWidth="1"/>
  </cols>
  <sheetData>
    <row r="1" spans="1:21" x14ac:dyDescent="0.3">
      <c r="A1" t="s">
        <v>0</v>
      </c>
      <c r="B1" t="s">
        <v>1</v>
      </c>
      <c r="C1" t="s">
        <v>2</v>
      </c>
      <c r="G1" t="s">
        <v>3</v>
      </c>
      <c r="H1" t="s">
        <v>4</v>
      </c>
      <c r="I1" t="s">
        <v>5</v>
      </c>
      <c r="J1" t="s">
        <v>12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21" x14ac:dyDescent="0.3">
      <c r="A2">
        <v>2017</v>
      </c>
      <c r="B2" s="21">
        <f>[1]HP_HH!B2</f>
        <v>3209893</v>
      </c>
      <c r="C2" s="21">
        <f>[1]HP_HH!C2</f>
        <v>1133723</v>
      </c>
      <c r="D2">
        <f>B2/C2</f>
        <v>2.8312850669872622</v>
      </c>
      <c r="G2" s="2">
        <f>C2</f>
        <v>1133723</v>
      </c>
      <c r="J2">
        <v>2016</v>
      </c>
      <c r="M2">
        <f>C2</f>
        <v>1133723</v>
      </c>
      <c r="P2" s="10">
        <f>B2/C2</f>
        <v>2.8312850669872622</v>
      </c>
      <c r="Q2">
        <f>R2*1.75</f>
        <v>1389.5</v>
      </c>
      <c r="R2">
        <v>794</v>
      </c>
      <c r="S2" s="1">
        <f>SUM(K3:K20)</f>
        <v>276660</v>
      </c>
      <c r="T2" s="1">
        <f>L20-G2</f>
        <v>269209.65306122461</v>
      </c>
    </row>
    <row r="3" spans="1:21" x14ac:dyDescent="0.3">
      <c r="A3" s="3">
        <v>2018</v>
      </c>
      <c r="B3" s="21">
        <f>[1]HP_HH!B3</f>
        <v>3226683</v>
      </c>
      <c r="C3" s="21">
        <f>[1]HP_HH!C3</f>
        <v>1139651</v>
      </c>
      <c r="E3">
        <f t="shared" ref="E3:E20" si="0">D$2+D$21*(A3-A$2)</f>
        <v>2.8200253998311346</v>
      </c>
      <c r="F3" s="2">
        <f>B3/E3</f>
        <v>1144203.5239091166</v>
      </c>
      <c r="G3" s="1">
        <f t="shared" ref="G3:G20" si="1">F3</f>
        <v>1144203.5239091166</v>
      </c>
      <c r="H3" s="1">
        <f>G3-G2</f>
        <v>10480.52390911663</v>
      </c>
      <c r="I3" s="1"/>
      <c r="J3" s="9">
        <f>A2</f>
        <v>2017</v>
      </c>
      <c r="K3" s="22">
        <v>8621</v>
      </c>
      <c r="L3" s="1">
        <f>K3+C2</f>
        <v>1142344</v>
      </c>
      <c r="M3" s="1">
        <v>1139651</v>
      </c>
      <c r="N3" s="1">
        <f>L3-M3</f>
        <v>2693</v>
      </c>
      <c r="O3" s="5">
        <f>1-M3/L3</f>
        <v>2.3574334876359515E-3</v>
      </c>
      <c r="P3" s="10">
        <f>B3/M3</f>
        <v>2.8312904564643033</v>
      </c>
      <c r="Q3">
        <f>Q2*0.8</f>
        <v>1111.6000000000001</v>
      </c>
      <c r="S3" s="1"/>
      <c r="U3" s="11">
        <f>O3*100</f>
        <v>0.23574334876359515</v>
      </c>
    </row>
    <row r="4" spans="1:21" x14ac:dyDescent="0.3">
      <c r="A4" s="3">
        <v>2019</v>
      </c>
      <c r="B4" s="21">
        <f>[1]HP_HH!B4</f>
        <v>3252956</v>
      </c>
      <c r="C4" s="21">
        <f>[1]HP_HH!C4</f>
        <v>1189099</v>
      </c>
      <c r="E4">
        <f t="shared" si="0"/>
        <v>2.8087657326750071</v>
      </c>
      <c r="F4" s="2">
        <f t="shared" ref="F4:F20" si="2">B4/E4</f>
        <v>1158144.2916928341</v>
      </c>
      <c r="G4" s="1">
        <f t="shared" si="1"/>
        <v>1158144.2916928341</v>
      </c>
      <c r="H4" s="1">
        <f t="shared" ref="H4:H36" si="3">G4-G3</f>
        <v>13940.767783717485</v>
      </c>
      <c r="I4" s="1"/>
      <c r="J4" s="9">
        <f t="shared" ref="J4:J36" si="4">A3</f>
        <v>2018</v>
      </c>
      <c r="K4" s="4">
        <f t="shared" ref="K4:K20" si="5">K3+R$2</f>
        <v>9415</v>
      </c>
      <c r="L4" s="1">
        <f>L3+K4</f>
        <v>1151759</v>
      </c>
      <c r="M4" s="1">
        <f t="shared" ref="M4:M36" si="6">MIN(G4,L4*0.995)</f>
        <v>1146000.2050000001</v>
      </c>
      <c r="N4" s="1">
        <f t="shared" ref="N4:N36" si="7">L4-M4</f>
        <v>5758.7949999999255</v>
      </c>
      <c r="O4" s="5">
        <f t="shared" ref="O4:O36" si="8">1-M4/L4</f>
        <v>4.9999999999998934E-3</v>
      </c>
      <c r="P4" s="10">
        <f t="shared" ref="P4:P36" si="9">B4/M4</f>
        <v>2.8385300332472454</v>
      </c>
      <c r="S4" s="1"/>
      <c r="U4" s="11">
        <f t="shared" ref="U4:U36" si="10">O4*100</f>
        <v>0.49999999999998934</v>
      </c>
    </row>
    <row r="5" spans="1:21" x14ac:dyDescent="0.3">
      <c r="A5" s="3">
        <v>2020</v>
      </c>
      <c r="B5" s="21">
        <f>[1]HP_HH!B5</f>
        <v>3279214</v>
      </c>
      <c r="C5" s="21">
        <f>[1]HP_HH!C5</f>
        <v>1200128</v>
      </c>
      <c r="E5">
        <f t="shared" si="0"/>
        <v>2.7975060655188799</v>
      </c>
      <c r="F5" s="2">
        <f t="shared" si="2"/>
        <v>1172191.9178008193</v>
      </c>
      <c r="G5" s="1">
        <f t="shared" si="1"/>
        <v>1172191.9178008193</v>
      </c>
      <c r="H5" s="1">
        <f t="shared" si="3"/>
        <v>14047.626107985154</v>
      </c>
      <c r="I5" s="1"/>
      <c r="J5" s="9">
        <f t="shared" si="4"/>
        <v>2019</v>
      </c>
      <c r="K5" s="4">
        <f t="shared" si="5"/>
        <v>10209</v>
      </c>
      <c r="L5" s="1">
        <f t="shared" ref="L5:L26" si="11">L4+K5</f>
        <v>1161968</v>
      </c>
      <c r="M5" s="1">
        <f t="shared" si="6"/>
        <v>1156158.1599999999</v>
      </c>
      <c r="N5" s="1">
        <f t="shared" si="7"/>
        <v>5809.8400000000838</v>
      </c>
      <c r="O5" s="5">
        <f t="shared" si="8"/>
        <v>5.0000000000001155E-3</v>
      </c>
      <c r="P5" s="10">
        <f t="shared" si="9"/>
        <v>2.8363022581616346</v>
      </c>
      <c r="S5" s="1"/>
      <c r="U5" s="11">
        <f t="shared" si="10"/>
        <v>0.50000000000001155</v>
      </c>
    </row>
    <row r="6" spans="1:21" x14ac:dyDescent="0.3">
      <c r="A6" s="3">
        <v>2021</v>
      </c>
      <c r="B6" s="21">
        <f>[1]HP_HH!B6</f>
        <v>3305218</v>
      </c>
      <c r="C6" s="21">
        <f>[1]HP_HH!C6</f>
        <v>1211114</v>
      </c>
      <c r="E6">
        <f t="shared" si="0"/>
        <v>2.7862463983627523</v>
      </c>
      <c r="F6" s="2">
        <f t="shared" si="2"/>
        <v>1186261.919240956</v>
      </c>
      <c r="G6" s="1">
        <f t="shared" si="1"/>
        <v>1186261.919240956</v>
      </c>
      <c r="H6" s="1">
        <f t="shared" si="3"/>
        <v>14070.001440136693</v>
      </c>
      <c r="I6" s="1"/>
      <c r="J6" s="9">
        <f t="shared" si="4"/>
        <v>2020</v>
      </c>
      <c r="K6" s="4">
        <f t="shared" si="5"/>
        <v>11003</v>
      </c>
      <c r="L6" s="1">
        <f t="shared" si="11"/>
        <v>1172971</v>
      </c>
      <c r="M6" s="1">
        <f t="shared" si="6"/>
        <v>1167106.145</v>
      </c>
      <c r="N6" s="1">
        <f t="shared" si="7"/>
        <v>5864.8549999999814</v>
      </c>
      <c r="O6" s="5">
        <f t="shared" si="8"/>
        <v>5.0000000000000044E-3</v>
      </c>
      <c r="P6" s="10">
        <f t="shared" si="9"/>
        <v>2.831977206323423</v>
      </c>
      <c r="S6" s="1"/>
      <c r="U6" s="11">
        <f t="shared" si="10"/>
        <v>0.50000000000000044</v>
      </c>
    </row>
    <row r="7" spans="1:21" x14ac:dyDescent="0.3">
      <c r="A7" s="3">
        <v>2022</v>
      </c>
      <c r="B7" s="21">
        <f>[1]HP_HH!B7</f>
        <v>3330635</v>
      </c>
      <c r="C7" s="21">
        <f>[1]HP_HH!C7</f>
        <v>1222044</v>
      </c>
      <c r="E7">
        <f t="shared" si="0"/>
        <v>2.7749867312066248</v>
      </c>
      <c r="F7" s="2">
        <f t="shared" si="2"/>
        <v>1200234.5678070206</v>
      </c>
      <c r="G7" s="1">
        <f t="shared" si="1"/>
        <v>1200234.5678070206</v>
      </c>
      <c r="H7" s="1">
        <f t="shared" si="3"/>
        <v>13972.648566064658</v>
      </c>
      <c r="I7" s="1"/>
      <c r="J7" s="9">
        <f t="shared" si="4"/>
        <v>2021</v>
      </c>
      <c r="K7" s="4">
        <f t="shared" si="5"/>
        <v>11797</v>
      </c>
      <c r="L7" s="1">
        <f t="shared" si="11"/>
        <v>1184768</v>
      </c>
      <c r="M7" s="1">
        <f t="shared" si="6"/>
        <v>1178844.1599999999</v>
      </c>
      <c r="N7" s="1">
        <f t="shared" si="7"/>
        <v>5923.8400000000838</v>
      </c>
      <c r="O7" s="5">
        <f t="shared" si="8"/>
        <v>5.0000000000001155E-3</v>
      </c>
      <c r="P7" s="10">
        <f t="shared" si="9"/>
        <v>2.8253395257944871</v>
      </c>
      <c r="S7" s="1"/>
      <c r="U7" s="11">
        <f t="shared" si="10"/>
        <v>0.50000000000001155</v>
      </c>
    </row>
    <row r="8" spans="1:21" x14ac:dyDescent="0.3">
      <c r="A8" s="3">
        <v>2023</v>
      </c>
      <c r="B8" s="21">
        <f>[1]HP_HH!B8</f>
        <v>3355547</v>
      </c>
      <c r="C8" s="21">
        <f>[1]HP_HH!C8</f>
        <v>1233070</v>
      </c>
      <c r="E8">
        <f t="shared" si="0"/>
        <v>2.7637270640504972</v>
      </c>
      <c r="F8" s="2">
        <f t="shared" si="2"/>
        <v>1214138.3437053787</v>
      </c>
      <c r="G8" s="1">
        <f t="shared" si="1"/>
        <v>1214138.3437053787</v>
      </c>
      <c r="H8" s="1">
        <f t="shared" si="3"/>
        <v>13903.775898358086</v>
      </c>
      <c r="I8" s="1"/>
      <c r="J8" s="9">
        <f t="shared" si="4"/>
        <v>2022</v>
      </c>
      <c r="K8" s="4">
        <f t="shared" si="5"/>
        <v>12591</v>
      </c>
      <c r="L8" s="1">
        <f t="shared" si="11"/>
        <v>1197359</v>
      </c>
      <c r="M8" s="1">
        <f t="shared" si="6"/>
        <v>1191372.2050000001</v>
      </c>
      <c r="N8" s="1">
        <f t="shared" si="7"/>
        <v>5986.7949999999255</v>
      </c>
      <c r="O8" s="5">
        <f t="shared" si="8"/>
        <v>4.9999999999998934E-3</v>
      </c>
      <c r="P8" s="10">
        <f t="shared" si="9"/>
        <v>2.8165396052697065</v>
      </c>
      <c r="S8" s="1"/>
      <c r="U8" s="11">
        <f t="shared" si="10"/>
        <v>0.49999999999998934</v>
      </c>
    </row>
    <row r="9" spans="1:21" x14ac:dyDescent="0.3">
      <c r="A9" s="3">
        <v>2024</v>
      </c>
      <c r="B9" s="21">
        <f>[1]HP_HH!B9</f>
        <v>3379897</v>
      </c>
      <c r="C9" s="21">
        <f>[1]HP_HH!C9</f>
        <v>1244238</v>
      </c>
      <c r="E9">
        <f t="shared" si="0"/>
        <v>2.75246739689437</v>
      </c>
      <c r="F9" s="2">
        <f t="shared" si="2"/>
        <v>1227951.6930204381</v>
      </c>
      <c r="G9" s="1">
        <f t="shared" si="1"/>
        <v>1227951.6930204381</v>
      </c>
      <c r="H9" s="1">
        <f t="shared" si="3"/>
        <v>13813.349315059371</v>
      </c>
      <c r="I9" s="1"/>
      <c r="J9" s="9">
        <f t="shared" si="4"/>
        <v>2023</v>
      </c>
      <c r="K9" s="4">
        <f t="shared" si="5"/>
        <v>13385</v>
      </c>
      <c r="L9" s="1">
        <f t="shared" si="11"/>
        <v>1210744</v>
      </c>
      <c r="M9" s="1">
        <f t="shared" si="6"/>
        <v>1204690.28</v>
      </c>
      <c r="N9" s="1">
        <f t="shared" si="7"/>
        <v>6053.7199999999721</v>
      </c>
      <c r="O9" s="5">
        <f t="shared" si="8"/>
        <v>5.0000000000000044E-3</v>
      </c>
      <c r="P9" s="10">
        <f t="shared" si="9"/>
        <v>2.8056149004539157</v>
      </c>
      <c r="S9" s="1"/>
      <c r="U9" s="11">
        <f t="shared" si="10"/>
        <v>0.50000000000000044</v>
      </c>
    </row>
    <row r="10" spans="1:21" x14ac:dyDescent="0.3">
      <c r="A10" s="3">
        <v>2025</v>
      </c>
      <c r="B10" s="21">
        <f>[1]HP_HH!B10</f>
        <v>3403611</v>
      </c>
      <c r="C10" s="21">
        <f>[1]HP_HH!C10</f>
        <v>1255724</v>
      </c>
      <c r="E10">
        <f t="shared" si="0"/>
        <v>2.7412077297382424</v>
      </c>
      <c r="F10" s="2">
        <f t="shared" si="2"/>
        <v>1241646.5060548368</v>
      </c>
      <c r="G10" s="1">
        <f t="shared" si="1"/>
        <v>1241646.5060548368</v>
      </c>
      <c r="H10" s="1">
        <f t="shared" si="3"/>
        <v>13694.813034398714</v>
      </c>
      <c r="I10" s="1"/>
      <c r="J10" s="9">
        <f t="shared" si="4"/>
        <v>2024</v>
      </c>
      <c r="K10" s="4">
        <f t="shared" si="5"/>
        <v>14179</v>
      </c>
      <c r="L10" s="1">
        <f t="shared" si="11"/>
        <v>1224923</v>
      </c>
      <c r="M10" s="1">
        <f t="shared" si="6"/>
        <v>1218798.385</v>
      </c>
      <c r="N10" s="1">
        <f t="shared" si="7"/>
        <v>6124.6149999999907</v>
      </c>
      <c r="O10" s="5">
        <f t="shared" si="8"/>
        <v>5.0000000000000044E-3</v>
      </c>
      <c r="P10" s="10">
        <f t="shared" si="9"/>
        <v>2.792595594061277</v>
      </c>
      <c r="S10" s="1"/>
      <c r="U10" s="11">
        <f t="shared" si="10"/>
        <v>0.50000000000000044</v>
      </c>
    </row>
    <row r="11" spans="1:21" x14ac:dyDescent="0.3">
      <c r="A11">
        <v>2026</v>
      </c>
      <c r="B11" s="21">
        <f>[1]HP_HH!B11</f>
        <v>3426700</v>
      </c>
      <c r="C11" s="21">
        <f>[1]HP_HH!C11</f>
        <v>1267420</v>
      </c>
      <c r="E11">
        <f t="shared" si="0"/>
        <v>2.7299480625821149</v>
      </c>
      <c r="F11" s="2">
        <f t="shared" si="2"/>
        <v>1255225.3454810653</v>
      </c>
      <c r="G11" s="1">
        <f t="shared" si="1"/>
        <v>1255225.3454810653</v>
      </c>
      <c r="H11" s="1">
        <f t="shared" si="3"/>
        <v>13578.839426228544</v>
      </c>
      <c r="I11" s="1"/>
      <c r="J11" s="9">
        <f t="shared" si="4"/>
        <v>2025</v>
      </c>
      <c r="K11" s="4">
        <f t="shared" si="5"/>
        <v>14973</v>
      </c>
      <c r="L11" s="1">
        <f t="shared" si="11"/>
        <v>1239896</v>
      </c>
      <c r="M11" s="1">
        <f t="shared" si="6"/>
        <v>1233696.52</v>
      </c>
      <c r="N11" s="1">
        <f t="shared" si="7"/>
        <v>6199.4799999999814</v>
      </c>
      <c r="O11" s="5">
        <f t="shared" si="8"/>
        <v>5.0000000000000044E-3</v>
      </c>
      <c r="P11" s="10">
        <f t="shared" si="9"/>
        <v>2.7775874734574106</v>
      </c>
      <c r="S11" s="1"/>
      <c r="U11" s="11">
        <f t="shared" si="10"/>
        <v>0.50000000000000044</v>
      </c>
    </row>
    <row r="12" spans="1:21" x14ac:dyDescent="0.3">
      <c r="A12">
        <v>2027</v>
      </c>
      <c r="B12" s="21">
        <f>[1]HP_HH!B12</f>
        <v>3449327</v>
      </c>
      <c r="C12" s="21">
        <f>[1]HP_HH!C12</f>
        <v>1278942</v>
      </c>
      <c r="E12">
        <f t="shared" si="0"/>
        <v>2.7186883954259873</v>
      </c>
      <c r="F12" s="2">
        <f t="shared" si="2"/>
        <v>1268746.7257385082</v>
      </c>
      <c r="G12" s="1">
        <f t="shared" si="1"/>
        <v>1268746.7257385082</v>
      </c>
      <c r="H12" s="1">
        <f t="shared" si="3"/>
        <v>13521.380257442826</v>
      </c>
      <c r="I12" s="1"/>
      <c r="J12" s="9">
        <f t="shared" si="4"/>
        <v>2026</v>
      </c>
      <c r="K12" s="4">
        <f t="shared" si="5"/>
        <v>15767</v>
      </c>
      <c r="L12" s="1">
        <f t="shared" si="11"/>
        <v>1255663</v>
      </c>
      <c r="M12" s="1">
        <f t="shared" si="6"/>
        <v>1249384.6850000001</v>
      </c>
      <c r="N12" s="1">
        <f t="shared" si="7"/>
        <v>6278.3149999999441</v>
      </c>
      <c r="O12" s="5">
        <f t="shared" si="8"/>
        <v>5.0000000000000044E-3</v>
      </c>
      <c r="P12" s="10">
        <f t="shared" si="9"/>
        <v>2.7608206194715761</v>
      </c>
      <c r="S12" s="1"/>
      <c r="U12" s="11">
        <f t="shared" si="10"/>
        <v>0.50000000000000044</v>
      </c>
    </row>
    <row r="13" spans="1:21" x14ac:dyDescent="0.3">
      <c r="A13">
        <v>2028</v>
      </c>
      <c r="B13" s="21">
        <f>[1]HP_HH!B13</f>
        <v>3471651</v>
      </c>
      <c r="C13" s="21">
        <f>[1]HP_HH!C13</f>
        <v>1290508</v>
      </c>
      <c r="E13">
        <f t="shared" si="0"/>
        <v>2.7074287282698597</v>
      </c>
      <c r="F13" s="2">
        <f t="shared" si="2"/>
        <v>1282268.6572504919</v>
      </c>
      <c r="G13" s="1">
        <f t="shared" si="1"/>
        <v>1282268.6572504919</v>
      </c>
      <c r="H13" s="1">
        <f t="shared" si="3"/>
        <v>13521.931511983741</v>
      </c>
      <c r="I13" s="1"/>
      <c r="J13" s="9">
        <f t="shared" si="4"/>
        <v>2027</v>
      </c>
      <c r="K13" s="4">
        <f t="shared" si="5"/>
        <v>16561</v>
      </c>
      <c r="L13" s="1">
        <f t="shared" si="11"/>
        <v>1272224</v>
      </c>
      <c r="M13" s="1">
        <f t="shared" si="6"/>
        <v>1265862.8799999999</v>
      </c>
      <c r="N13" s="1">
        <f t="shared" si="7"/>
        <v>6361.1200000001118</v>
      </c>
      <c r="O13" s="5">
        <f t="shared" si="8"/>
        <v>5.0000000000001155E-3</v>
      </c>
      <c r="P13" s="10">
        <f t="shared" si="9"/>
        <v>2.7425174202122116</v>
      </c>
      <c r="S13" s="1"/>
      <c r="U13" s="11">
        <f t="shared" si="10"/>
        <v>0.50000000000001155</v>
      </c>
    </row>
    <row r="14" spans="1:21" x14ac:dyDescent="0.3">
      <c r="A14">
        <v>2029</v>
      </c>
      <c r="B14" s="21">
        <f>[1]HP_HH!B14</f>
        <v>3493321</v>
      </c>
      <c r="C14" s="21">
        <f>[1]HP_HH!C14</f>
        <v>1302382</v>
      </c>
      <c r="E14">
        <f t="shared" si="0"/>
        <v>2.6961690611137326</v>
      </c>
      <c r="F14" s="2">
        <f t="shared" si="2"/>
        <v>1295660.9622087199</v>
      </c>
      <c r="G14" s="1">
        <f t="shared" si="1"/>
        <v>1295660.9622087199</v>
      </c>
      <c r="H14" s="1">
        <f t="shared" si="3"/>
        <v>13392.304958228022</v>
      </c>
      <c r="I14" s="1"/>
      <c r="J14" s="9">
        <f t="shared" si="4"/>
        <v>2028</v>
      </c>
      <c r="K14" s="4">
        <f t="shared" si="5"/>
        <v>17355</v>
      </c>
      <c r="L14" s="1">
        <f t="shared" si="11"/>
        <v>1289579</v>
      </c>
      <c r="M14" s="1">
        <f t="shared" si="6"/>
        <v>1283131.105</v>
      </c>
      <c r="N14" s="1">
        <f t="shared" si="7"/>
        <v>6447.8950000000186</v>
      </c>
      <c r="O14" s="5">
        <f t="shared" si="8"/>
        <v>5.0000000000000044E-3</v>
      </c>
      <c r="P14" s="10">
        <f t="shared" si="9"/>
        <v>2.7224973242309485</v>
      </c>
      <c r="S14" s="1"/>
      <c r="U14" s="11">
        <f t="shared" si="10"/>
        <v>0.50000000000000044</v>
      </c>
    </row>
    <row r="15" spans="1:21" x14ac:dyDescent="0.3">
      <c r="A15">
        <v>2030</v>
      </c>
      <c r="B15" s="21">
        <f>[1]HP_HH!B15</f>
        <v>3514382</v>
      </c>
      <c r="C15" s="21">
        <f>[1]HP_HH!C15</f>
        <v>1314428</v>
      </c>
      <c r="E15">
        <f t="shared" si="0"/>
        <v>2.684909393957605</v>
      </c>
      <c r="F15" s="2">
        <f t="shared" si="2"/>
        <v>1308938.7701160884</v>
      </c>
      <c r="G15" s="1">
        <f t="shared" si="1"/>
        <v>1308938.7701160884</v>
      </c>
      <c r="H15" s="1">
        <f t="shared" si="3"/>
        <v>13277.807907368522</v>
      </c>
      <c r="I15" s="1"/>
      <c r="J15" s="9">
        <f t="shared" si="4"/>
        <v>2029</v>
      </c>
      <c r="K15" s="4">
        <f t="shared" si="5"/>
        <v>18149</v>
      </c>
      <c r="L15" s="1">
        <f t="shared" si="11"/>
        <v>1307728</v>
      </c>
      <c r="M15" s="1">
        <f t="shared" si="6"/>
        <v>1301189.3600000001</v>
      </c>
      <c r="N15" s="1">
        <f t="shared" si="7"/>
        <v>6538.6399999998976</v>
      </c>
      <c r="O15" s="5">
        <f t="shared" si="8"/>
        <v>4.9999999999998934E-3</v>
      </c>
      <c r="P15" s="10">
        <f t="shared" si="9"/>
        <v>2.7008997368376879</v>
      </c>
      <c r="S15" s="1"/>
      <c r="U15" s="11">
        <f t="shared" si="10"/>
        <v>0.49999999999998934</v>
      </c>
    </row>
    <row r="16" spans="1:21" x14ac:dyDescent="0.3">
      <c r="A16">
        <v>2031</v>
      </c>
      <c r="B16" s="21">
        <f>[1]HP_HH!B16</f>
        <v>3534940</v>
      </c>
      <c r="C16" s="21">
        <f>[1]HP_HH!C16</f>
        <v>1326529</v>
      </c>
      <c r="E16">
        <f t="shared" si="0"/>
        <v>2.6736497268014774</v>
      </c>
      <c r="F16" s="2">
        <f t="shared" si="2"/>
        <v>1322140.280592737</v>
      </c>
      <c r="G16" s="1">
        <f t="shared" si="1"/>
        <v>1322140.280592737</v>
      </c>
      <c r="H16" s="1">
        <f t="shared" si="3"/>
        <v>13201.510476648575</v>
      </c>
      <c r="I16" s="1"/>
      <c r="J16" s="9">
        <f t="shared" si="4"/>
        <v>2030</v>
      </c>
      <c r="K16" s="4">
        <f t="shared" si="5"/>
        <v>18943</v>
      </c>
      <c r="L16" s="1">
        <f t="shared" si="11"/>
        <v>1326671</v>
      </c>
      <c r="M16" s="1">
        <f t="shared" si="6"/>
        <v>1320037.645</v>
      </c>
      <c r="N16" s="1">
        <f t="shared" si="7"/>
        <v>6633.3549999999814</v>
      </c>
      <c r="O16" s="5">
        <f t="shared" si="8"/>
        <v>5.0000000000000044E-3</v>
      </c>
      <c r="P16" s="10">
        <f t="shared" si="9"/>
        <v>2.6779084773752797</v>
      </c>
      <c r="S16" s="1"/>
      <c r="U16" s="11">
        <f t="shared" si="10"/>
        <v>0.50000000000000044</v>
      </c>
    </row>
    <row r="17" spans="1:21" x14ac:dyDescent="0.3">
      <c r="A17">
        <v>2032</v>
      </c>
      <c r="B17" s="21">
        <f>[1]HP_HH!B17</f>
        <v>3555059</v>
      </c>
      <c r="C17" s="21">
        <f>[1]HP_HH!C17</f>
        <v>1338827</v>
      </c>
      <c r="E17">
        <f t="shared" si="0"/>
        <v>2.6623900596453498</v>
      </c>
      <c r="F17" s="2">
        <f t="shared" si="2"/>
        <v>1335288.5641683775</v>
      </c>
      <c r="G17" s="1">
        <f t="shared" si="1"/>
        <v>1335288.5641683775</v>
      </c>
      <c r="H17" s="1">
        <f t="shared" si="3"/>
        <v>13148.283575640526</v>
      </c>
      <c r="I17" s="1"/>
      <c r="J17" s="9">
        <f t="shared" si="4"/>
        <v>2031</v>
      </c>
      <c r="K17" s="4">
        <f t="shared" si="5"/>
        <v>19737</v>
      </c>
      <c r="L17" s="1">
        <f t="shared" si="11"/>
        <v>1346408</v>
      </c>
      <c r="M17" s="1">
        <f t="shared" si="6"/>
        <v>1335288.5641683775</v>
      </c>
      <c r="N17" s="1">
        <f t="shared" si="7"/>
        <v>11119.435831622453</v>
      </c>
      <c r="O17" s="5">
        <f t="shared" si="8"/>
        <v>8.2585931096832432E-3</v>
      </c>
      <c r="P17" s="10">
        <f t="shared" si="9"/>
        <v>2.6623900596453498</v>
      </c>
      <c r="S17" s="1"/>
      <c r="U17" s="11">
        <f t="shared" si="10"/>
        <v>0.82585931096832432</v>
      </c>
    </row>
    <row r="18" spans="1:21" x14ac:dyDescent="0.3">
      <c r="A18">
        <v>2033</v>
      </c>
      <c r="B18" s="21">
        <f>[1]HP_HH!B18</f>
        <v>3575087</v>
      </c>
      <c r="C18" s="21">
        <f>[1]HP_HH!C18</f>
        <v>1351179</v>
      </c>
      <c r="E18">
        <f t="shared" si="0"/>
        <v>2.6511303924892227</v>
      </c>
      <c r="F18" s="2">
        <f t="shared" si="2"/>
        <v>1348514.2074220076</v>
      </c>
      <c r="G18" s="1">
        <f t="shared" si="1"/>
        <v>1348514.2074220076</v>
      </c>
      <c r="H18" s="1">
        <f t="shared" si="3"/>
        <v>13225.643253630027</v>
      </c>
      <c r="I18" s="1"/>
      <c r="J18" s="9">
        <f t="shared" si="4"/>
        <v>2032</v>
      </c>
      <c r="K18" s="4">
        <f t="shared" si="5"/>
        <v>20531</v>
      </c>
      <c r="L18" s="1">
        <f t="shared" si="11"/>
        <v>1366939</v>
      </c>
      <c r="M18" s="6">
        <f t="shared" si="6"/>
        <v>1348514.2074220076</v>
      </c>
      <c r="N18" s="1">
        <f t="shared" si="7"/>
        <v>18424.792577992426</v>
      </c>
      <c r="O18" s="5">
        <f t="shared" si="8"/>
        <v>1.3478869633533286E-2</v>
      </c>
      <c r="P18" s="10">
        <f t="shared" si="9"/>
        <v>2.6511303924892227</v>
      </c>
      <c r="S18" s="1"/>
      <c r="U18" s="11">
        <f t="shared" si="10"/>
        <v>1.3478869633533286</v>
      </c>
    </row>
    <row r="19" spans="1:21" x14ac:dyDescent="0.3">
      <c r="A19">
        <v>2034</v>
      </c>
      <c r="B19" s="21">
        <f>[1]HP_HH!B19</f>
        <v>3594665</v>
      </c>
      <c r="C19" s="21">
        <f>[1]HP_HH!C19</f>
        <v>1363103</v>
      </c>
      <c r="E19">
        <f t="shared" si="0"/>
        <v>2.6398707253330951</v>
      </c>
      <c r="F19" s="2">
        <f t="shared" si="2"/>
        <v>1361682.20871741</v>
      </c>
      <c r="G19" s="1">
        <f t="shared" si="1"/>
        <v>1361682.20871741</v>
      </c>
      <c r="H19" s="1">
        <f t="shared" si="3"/>
        <v>13168.001295402413</v>
      </c>
      <c r="I19" s="1"/>
      <c r="J19" s="9">
        <f t="shared" si="4"/>
        <v>2033</v>
      </c>
      <c r="K19" s="4">
        <f t="shared" si="5"/>
        <v>21325</v>
      </c>
      <c r="L19" s="1">
        <f t="shared" si="11"/>
        <v>1388264</v>
      </c>
      <c r="M19" s="1">
        <f t="shared" si="6"/>
        <v>1361682.20871741</v>
      </c>
      <c r="N19" s="1">
        <f t="shared" si="7"/>
        <v>26581.791282590013</v>
      </c>
      <c r="O19" s="5">
        <f t="shared" si="8"/>
        <v>1.9147504568720386E-2</v>
      </c>
      <c r="P19" s="10">
        <f t="shared" si="9"/>
        <v>2.6398707253330951</v>
      </c>
      <c r="S19" s="1"/>
      <c r="U19" s="11">
        <f t="shared" si="10"/>
        <v>1.9147504568720386</v>
      </c>
    </row>
    <row r="20" spans="1:21" x14ac:dyDescent="0.3">
      <c r="A20">
        <v>2035</v>
      </c>
      <c r="B20" s="21">
        <f>[1]HP_HH!B20</f>
        <v>3614009</v>
      </c>
      <c r="C20" s="21">
        <f>[1]HP_HH!C20</f>
        <v>1374874</v>
      </c>
      <c r="D20">
        <f>B20/C20</f>
        <v>2.6286110581769675</v>
      </c>
      <c r="E20">
        <f t="shared" si="0"/>
        <v>2.6286110581769675</v>
      </c>
      <c r="F20" s="2">
        <f t="shared" si="2"/>
        <v>1374874</v>
      </c>
      <c r="G20" s="7">
        <f t="shared" si="1"/>
        <v>1374874</v>
      </c>
      <c r="H20" s="1">
        <f t="shared" si="3"/>
        <v>13191.791282590013</v>
      </c>
      <c r="I20" s="1">
        <f>G20/0.95-G20</f>
        <v>72361.789473684272</v>
      </c>
      <c r="J20" s="9">
        <f t="shared" si="4"/>
        <v>2034</v>
      </c>
      <c r="K20" s="4">
        <f t="shared" si="5"/>
        <v>22119</v>
      </c>
      <c r="L20" s="7">
        <f>G20/0.98</f>
        <v>1402932.6530612246</v>
      </c>
      <c r="M20" s="1">
        <f t="shared" si="6"/>
        <v>1374874</v>
      </c>
      <c r="N20" s="1">
        <f t="shared" si="7"/>
        <v>28058.653061224613</v>
      </c>
      <c r="O20" s="5">
        <f t="shared" si="8"/>
        <v>2.0000000000000129E-2</v>
      </c>
      <c r="P20" s="10">
        <f t="shared" si="9"/>
        <v>2.6286110581769675</v>
      </c>
      <c r="S20" s="1"/>
      <c r="U20" s="11">
        <f t="shared" si="10"/>
        <v>2.0000000000000129</v>
      </c>
    </row>
    <row r="21" spans="1:21" x14ac:dyDescent="0.3">
      <c r="A21">
        <v>2036</v>
      </c>
      <c r="B21" s="21">
        <f>[1]HP_HH!B21</f>
        <v>3633412</v>
      </c>
      <c r="C21" s="21">
        <f>[1]HP_HH!C21</f>
        <v>1386705</v>
      </c>
      <c r="D21">
        <f>(D20-D2)/(A20-A2)</f>
        <v>-1.1259667156127485E-2</v>
      </c>
      <c r="G21" s="1">
        <f t="shared" ref="G21:G36" si="12">C21</f>
        <v>1386705</v>
      </c>
      <c r="H21" s="1">
        <f t="shared" si="3"/>
        <v>11831</v>
      </c>
      <c r="I21" s="1">
        <f t="shared" ref="I21:I36" si="13">G21/0.95-G21</f>
        <v>72984.473684210563</v>
      </c>
      <c r="J21" s="9">
        <f t="shared" si="4"/>
        <v>2035</v>
      </c>
      <c r="K21" s="8">
        <f t="shared" ref="K21:K28" si="14">K20-Q$2</f>
        <v>20729.5</v>
      </c>
      <c r="L21" s="1">
        <f t="shared" si="11"/>
        <v>1423662.1530612246</v>
      </c>
      <c r="M21" s="1">
        <f t="shared" si="6"/>
        <v>1386705</v>
      </c>
      <c r="N21" s="1">
        <f t="shared" si="7"/>
        <v>36957.153061224613</v>
      </c>
      <c r="O21" s="5">
        <f t="shared" si="8"/>
        <v>2.5959215802539681E-2</v>
      </c>
      <c r="P21" s="10">
        <f t="shared" si="9"/>
        <v>2.6201766056947946</v>
      </c>
      <c r="U21" s="11">
        <f t="shared" si="10"/>
        <v>2.5959215802539681</v>
      </c>
    </row>
    <row r="22" spans="1:21" x14ac:dyDescent="0.3">
      <c r="A22">
        <v>2037</v>
      </c>
      <c r="B22" s="21">
        <f>[1]HP_HH!B22</f>
        <v>3652483</v>
      </c>
      <c r="C22" s="21">
        <f>[1]HP_HH!C22</f>
        <v>1398112</v>
      </c>
      <c r="G22" s="1">
        <f t="shared" si="12"/>
        <v>1398112</v>
      </c>
      <c r="H22" s="1">
        <f t="shared" si="3"/>
        <v>11407</v>
      </c>
      <c r="I22" s="1">
        <f t="shared" si="13"/>
        <v>73584.842105263146</v>
      </c>
      <c r="J22" s="9">
        <f t="shared" si="4"/>
        <v>2036</v>
      </c>
      <c r="K22" s="8">
        <f t="shared" si="14"/>
        <v>19340</v>
      </c>
      <c r="L22" s="1">
        <f t="shared" si="11"/>
        <v>1443002.1530612246</v>
      </c>
      <c r="M22" s="1">
        <f t="shared" si="6"/>
        <v>1398112</v>
      </c>
      <c r="N22" s="1">
        <f t="shared" si="7"/>
        <v>44890.153061224613</v>
      </c>
      <c r="O22" s="5">
        <f t="shared" si="8"/>
        <v>3.110886076364705E-2</v>
      </c>
      <c r="P22" s="10">
        <f t="shared" si="9"/>
        <v>2.6124394898262802</v>
      </c>
      <c r="U22" s="11">
        <f t="shared" si="10"/>
        <v>3.110886076364705</v>
      </c>
    </row>
    <row r="23" spans="1:21" x14ac:dyDescent="0.3">
      <c r="A23">
        <v>2038</v>
      </c>
      <c r="B23" s="21">
        <f>[1]HP_HH!B23</f>
        <v>3671119</v>
      </c>
      <c r="C23" s="21">
        <f>[1]HP_HH!C23</f>
        <v>1408884</v>
      </c>
      <c r="G23" s="1">
        <f t="shared" si="12"/>
        <v>1408884</v>
      </c>
      <c r="H23" s="1">
        <f t="shared" si="3"/>
        <v>10772</v>
      </c>
      <c r="I23" s="1">
        <f t="shared" si="13"/>
        <v>74151.789473684272</v>
      </c>
      <c r="J23" s="9">
        <f t="shared" si="4"/>
        <v>2037</v>
      </c>
      <c r="K23" s="8">
        <f t="shared" si="14"/>
        <v>17950.5</v>
      </c>
      <c r="L23" s="1">
        <f t="shared" si="11"/>
        <v>1460952.6530612246</v>
      </c>
      <c r="M23" s="1">
        <f t="shared" si="6"/>
        <v>1408884</v>
      </c>
      <c r="N23" s="1">
        <f t="shared" si="7"/>
        <v>52068.653061224613</v>
      </c>
      <c r="O23" s="5">
        <f t="shared" si="8"/>
        <v>3.5640205691896965E-2</v>
      </c>
      <c r="P23" s="10">
        <f t="shared" si="9"/>
        <v>2.6056928746440446</v>
      </c>
      <c r="U23" s="11">
        <f t="shared" si="10"/>
        <v>3.5640205691896965</v>
      </c>
    </row>
    <row r="24" spans="1:21" x14ac:dyDescent="0.3">
      <c r="A24">
        <v>2039</v>
      </c>
      <c r="B24" s="21">
        <f>[1]HP_HH!B24</f>
        <v>3689331</v>
      </c>
      <c r="C24" s="21">
        <f>[1]HP_HH!C24</f>
        <v>1419297</v>
      </c>
      <c r="G24" s="1">
        <f t="shared" si="12"/>
        <v>1419297</v>
      </c>
      <c r="H24" s="1">
        <f t="shared" si="3"/>
        <v>10413</v>
      </c>
      <c r="I24" s="1">
        <f t="shared" si="13"/>
        <v>74699.842105263146</v>
      </c>
      <c r="J24" s="9">
        <f t="shared" si="4"/>
        <v>2038</v>
      </c>
      <c r="K24" s="8">
        <f t="shared" si="14"/>
        <v>16561</v>
      </c>
      <c r="L24" s="1">
        <f t="shared" si="11"/>
        <v>1477513.6530612246</v>
      </c>
      <c r="M24" s="1">
        <f t="shared" si="6"/>
        <v>1419297</v>
      </c>
      <c r="N24" s="1">
        <f t="shared" si="7"/>
        <v>58216.653061224613</v>
      </c>
      <c r="O24" s="5">
        <f t="shared" si="8"/>
        <v>3.9401769953602117E-2</v>
      </c>
      <c r="P24" s="10">
        <f t="shared" si="9"/>
        <v>2.5994073122116088</v>
      </c>
      <c r="U24" s="11">
        <f t="shared" si="10"/>
        <v>3.9401769953602117</v>
      </c>
    </row>
    <row r="25" spans="1:21" x14ac:dyDescent="0.3">
      <c r="A25">
        <v>2040</v>
      </c>
      <c r="B25" s="21">
        <f>[1]HP_HH!B25</f>
        <v>3707394</v>
      </c>
      <c r="C25" s="21">
        <f>[1]HP_HH!C25</f>
        <v>1429460</v>
      </c>
      <c r="G25" s="1">
        <f t="shared" si="12"/>
        <v>1429460</v>
      </c>
      <c r="H25" s="1">
        <f t="shared" si="3"/>
        <v>10163</v>
      </c>
      <c r="I25" s="1">
        <f t="shared" si="13"/>
        <v>75234.736842105398</v>
      </c>
      <c r="J25" s="9">
        <f t="shared" si="4"/>
        <v>2039</v>
      </c>
      <c r="K25" s="8">
        <f t="shared" si="14"/>
        <v>15171.5</v>
      </c>
      <c r="L25" s="1">
        <f t="shared" si="11"/>
        <v>1492685.1530612246</v>
      </c>
      <c r="M25" s="1">
        <f t="shared" si="6"/>
        <v>1429460</v>
      </c>
      <c r="N25" s="1">
        <f t="shared" si="7"/>
        <v>63225.153061224613</v>
      </c>
      <c r="O25" s="5">
        <f t="shared" si="8"/>
        <v>4.2356657016090371E-2</v>
      </c>
      <c r="P25" s="10">
        <f t="shared" si="9"/>
        <v>2.5935626040602746</v>
      </c>
      <c r="U25" s="11">
        <f t="shared" si="10"/>
        <v>4.2356657016090367</v>
      </c>
    </row>
    <row r="26" spans="1:21" x14ac:dyDescent="0.3">
      <c r="A26">
        <v>2041</v>
      </c>
      <c r="B26" s="21">
        <f>[1]HP_HH!B26</f>
        <v>3725389</v>
      </c>
      <c r="C26" s="21">
        <f>[1]HP_HH!C26</f>
        <v>1439068</v>
      </c>
      <c r="G26" s="1">
        <f t="shared" si="12"/>
        <v>1439068</v>
      </c>
      <c r="H26" s="1">
        <f t="shared" si="3"/>
        <v>9608</v>
      </c>
      <c r="I26" s="1">
        <f t="shared" si="13"/>
        <v>75740.421052631689</v>
      </c>
      <c r="J26" s="9">
        <f t="shared" si="4"/>
        <v>2040</v>
      </c>
      <c r="K26" s="8">
        <f t="shared" si="14"/>
        <v>13782</v>
      </c>
      <c r="L26" s="1">
        <f t="shared" si="11"/>
        <v>1506467.1530612246</v>
      </c>
      <c r="M26" s="1">
        <f t="shared" si="6"/>
        <v>1439068</v>
      </c>
      <c r="N26" s="1">
        <f t="shared" si="7"/>
        <v>67399.153061224613</v>
      </c>
      <c r="O26" s="5">
        <f t="shared" si="8"/>
        <v>4.4739875625078085E-2</v>
      </c>
      <c r="P26" s="10">
        <f t="shared" si="9"/>
        <v>2.5887511917435453</v>
      </c>
      <c r="U26" s="11">
        <f t="shared" si="10"/>
        <v>4.4739875625078085</v>
      </c>
    </row>
    <row r="27" spans="1:21" x14ac:dyDescent="0.3">
      <c r="A27">
        <v>2042</v>
      </c>
      <c r="B27" s="21">
        <f>[1]HP_HH!B27</f>
        <v>3743102</v>
      </c>
      <c r="C27" s="21">
        <f>[1]HP_HH!C27</f>
        <v>1448011</v>
      </c>
      <c r="G27" s="1">
        <f t="shared" si="12"/>
        <v>1448011</v>
      </c>
      <c r="H27" s="1">
        <f t="shared" si="3"/>
        <v>8943</v>
      </c>
      <c r="I27" s="1">
        <f t="shared" si="13"/>
        <v>76211.105263157981</v>
      </c>
      <c r="J27" s="9">
        <f t="shared" si="4"/>
        <v>2041</v>
      </c>
      <c r="K27" s="8">
        <f t="shared" si="14"/>
        <v>12392.5</v>
      </c>
      <c r="L27" s="1">
        <f t="shared" ref="L27" si="15">L26+K27</f>
        <v>1518859.6530612246</v>
      </c>
      <c r="M27" s="1">
        <f t="shared" si="6"/>
        <v>1448011</v>
      </c>
      <c r="N27" s="1">
        <f t="shared" si="7"/>
        <v>70848.653061224613</v>
      </c>
      <c r="O27" s="5">
        <f t="shared" si="8"/>
        <v>4.6645951071536351E-2</v>
      </c>
      <c r="P27" s="10">
        <f t="shared" si="9"/>
        <v>2.5849955559729865</v>
      </c>
      <c r="U27" s="11">
        <f t="shared" si="10"/>
        <v>4.6645951071536356</v>
      </c>
    </row>
    <row r="28" spans="1:21" x14ac:dyDescent="0.3">
      <c r="A28">
        <v>2043</v>
      </c>
      <c r="B28" s="21">
        <f>[1]HP_HH!B28</f>
        <v>3760531</v>
      </c>
      <c r="C28" s="21">
        <f>[1]HP_HH!C28</f>
        <v>1456519</v>
      </c>
      <c r="G28" s="1">
        <f t="shared" si="12"/>
        <v>1456519</v>
      </c>
      <c r="H28" s="1">
        <f t="shared" si="3"/>
        <v>8508</v>
      </c>
      <c r="I28" s="1">
        <f t="shared" si="13"/>
        <v>76658.894736842252</v>
      </c>
      <c r="J28" s="9">
        <f t="shared" si="4"/>
        <v>2042</v>
      </c>
      <c r="K28" s="8">
        <f t="shared" si="14"/>
        <v>11003</v>
      </c>
      <c r="L28" s="1">
        <f t="shared" ref="L28" si="16">L27+K28</f>
        <v>1529862.6530612246</v>
      </c>
      <c r="M28" s="1">
        <f t="shared" si="6"/>
        <v>1456519</v>
      </c>
      <c r="N28" s="1">
        <f t="shared" si="7"/>
        <v>73343.653061224613</v>
      </c>
      <c r="O28" s="5">
        <f t="shared" si="8"/>
        <v>4.7941331801561016E-2</v>
      </c>
      <c r="P28" s="10">
        <f t="shared" si="9"/>
        <v>2.5818619599195065</v>
      </c>
      <c r="U28" s="11">
        <f t="shared" si="10"/>
        <v>4.794133180156102</v>
      </c>
    </row>
    <row r="29" spans="1:21" x14ac:dyDescent="0.3">
      <c r="A29">
        <v>2044</v>
      </c>
      <c r="B29" s="21">
        <f>[1]HP_HH!B29</f>
        <v>3777573</v>
      </c>
      <c r="C29" s="21">
        <f>[1]HP_HH!C29</f>
        <v>1464525</v>
      </c>
      <c r="G29" s="1">
        <f t="shared" si="12"/>
        <v>1464525</v>
      </c>
      <c r="H29" s="1">
        <f t="shared" si="3"/>
        <v>8006</v>
      </c>
      <c r="I29" s="1">
        <f t="shared" si="13"/>
        <v>77080.263157894835</v>
      </c>
      <c r="J29" s="9">
        <f t="shared" si="4"/>
        <v>2043</v>
      </c>
      <c r="K29" s="8">
        <f>K28-Q$3</f>
        <v>9891.4</v>
      </c>
      <c r="L29" s="1">
        <f t="shared" ref="L29" si="17">L28+K29</f>
        <v>1539754.0530612245</v>
      </c>
      <c r="M29" s="1">
        <f t="shared" si="6"/>
        <v>1464525</v>
      </c>
      <c r="N29" s="1">
        <f t="shared" si="7"/>
        <v>75229.05306122452</v>
      </c>
      <c r="O29" s="5">
        <f t="shared" si="8"/>
        <v>4.8857837335553489E-2</v>
      </c>
      <c r="P29" s="10">
        <f t="shared" si="9"/>
        <v>2.5793844420545913</v>
      </c>
      <c r="U29" s="11">
        <f t="shared" si="10"/>
        <v>4.8857837335553489</v>
      </c>
    </row>
    <row r="30" spans="1:21" x14ac:dyDescent="0.3">
      <c r="A30">
        <v>2045</v>
      </c>
      <c r="B30" s="21">
        <f>[1]HP_HH!B30</f>
        <v>3794268</v>
      </c>
      <c r="C30" s="21">
        <f>[1]HP_HH!C30</f>
        <v>1472035</v>
      </c>
      <c r="G30" s="1">
        <f t="shared" si="12"/>
        <v>1472035</v>
      </c>
      <c r="H30" s="1">
        <f t="shared" si="3"/>
        <v>7510</v>
      </c>
      <c r="I30" s="1">
        <f t="shared" si="13"/>
        <v>77475.526315789437</v>
      </c>
      <c r="J30" s="9">
        <f t="shared" si="4"/>
        <v>2044</v>
      </c>
      <c r="K30" s="8">
        <f>K29-Q$3</f>
        <v>8779.7999999999993</v>
      </c>
      <c r="L30" s="1">
        <f t="shared" ref="L30" si="18">L29+K30</f>
        <v>1548533.8530612246</v>
      </c>
      <c r="M30" s="1">
        <f t="shared" si="6"/>
        <v>1472035</v>
      </c>
      <c r="N30" s="1">
        <f t="shared" si="7"/>
        <v>76498.853061224567</v>
      </c>
      <c r="O30" s="5">
        <f t="shared" si="8"/>
        <v>4.9400827053278529E-2</v>
      </c>
      <c r="P30" s="10">
        <f t="shared" si="9"/>
        <v>2.5775664301460224</v>
      </c>
      <c r="U30" s="11">
        <f t="shared" si="10"/>
        <v>4.9400827053278533</v>
      </c>
    </row>
    <row r="31" spans="1:21" x14ac:dyDescent="0.3">
      <c r="A31">
        <v>2046</v>
      </c>
      <c r="B31" s="21">
        <f>[1]HP_HH!B31</f>
        <v>3811014</v>
      </c>
      <c r="C31" s="21">
        <f>[1]HP_HH!C31</f>
        <v>1479226</v>
      </c>
      <c r="G31" s="1">
        <f t="shared" si="12"/>
        <v>1479226</v>
      </c>
      <c r="H31" s="1">
        <f t="shared" si="3"/>
        <v>7191</v>
      </c>
      <c r="I31" s="1">
        <f t="shared" si="13"/>
        <v>77854</v>
      </c>
      <c r="J31" s="9">
        <f t="shared" si="4"/>
        <v>2045</v>
      </c>
      <c r="K31" s="8">
        <f>K30-Q$3</f>
        <v>7668.1999999999989</v>
      </c>
      <c r="L31" s="1">
        <f t="shared" ref="L31" si="19">L30+K31</f>
        <v>1556202.0530612245</v>
      </c>
      <c r="M31" s="1">
        <f t="shared" si="6"/>
        <v>1479226</v>
      </c>
      <c r="N31" s="1">
        <f t="shared" si="7"/>
        <v>76976.05306122452</v>
      </c>
      <c r="O31" s="5">
        <f t="shared" si="8"/>
        <v>4.9464048007007766E-2</v>
      </c>
      <c r="P31" s="10">
        <f t="shared" si="9"/>
        <v>2.5763568244473798</v>
      </c>
      <c r="U31" s="11">
        <f t="shared" si="10"/>
        <v>4.9464048007007761</v>
      </c>
    </row>
    <row r="32" spans="1:21" x14ac:dyDescent="0.3">
      <c r="A32">
        <v>2047</v>
      </c>
      <c r="B32" s="21">
        <f>[1]HP_HH!B32</f>
        <v>3827871</v>
      </c>
      <c r="C32" s="21">
        <f>[1]HP_HH!C32</f>
        <v>1485984</v>
      </c>
      <c r="G32" s="1">
        <f t="shared" si="12"/>
        <v>1485984</v>
      </c>
      <c r="H32" s="1">
        <f t="shared" si="3"/>
        <v>6758</v>
      </c>
      <c r="I32" s="1">
        <f t="shared" si="13"/>
        <v>78209.684210526291</v>
      </c>
      <c r="J32" s="9">
        <f t="shared" si="4"/>
        <v>2046</v>
      </c>
      <c r="K32" s="1">
        <f t="shared" ref="K32:K36" si="20">L32-L31</f>
        <v>7991.6311493017711</v>
      </c>
      <c r="L32" s="1">
        <f t="shared" ref="L32:L36" si="21">G32+I32</f>
        <v>1564193.6842105263</v>
      </c>
      <c r="M32" s="1">
        <f t="shared" si="6"/>
        <v>1485984</v>
      </c>
      <c r="N32" s="1">
        <f t="shared" si="7"/>
        <v>78209.684210526291</v>
      </c>
      <c r="O32" s="5">
        <f t="shared" si="8"/>
        <v>4.9999999999999933E-2</v>
      </c>
      <c r="P32" s="10">
        <f t="shared" si="9"/>
        <v>2.5759839944440857</v>
      </c>
      <c r="U32" s="11">
        <f t="shared" si="10"/>
        <v>4.9999999999999929</v>
      </c>
    </row>
    <row r="33" spans="1:21" x14ac:dyDescent="0.3">
      <c r="A33">
        <v>2048</v>
      </c>
      <c r="B33" s="21">
        <f>[1]HP_HH!B33</f>
        <v>3844289</v>
      </c>
      <c r="C33" s="21">
        <f>[1]HP_HH!C33</f>
        <v>1492193</v>
      </c>
      <c r="G33" s="1">
        <f t="shared" si="12"/>
        <v>1492193</v>
      </c>
      <c r="H33" s="1">
        <f t="shared" si="3"/>
        <v>6209</v>
      </c>
      <c r="I33" s="1">
        <f t="shared" si="13"/>
        <v>78536.473684210563</v>
      </c>
      <c r="J33" s="9">
        <f t="shared" si="4"/>
        <v>2047</v>
      </c>
      <c r="K33" s="1">
        <f t="shared" si="20"/>
        <v>6535.7894736842718</v>
      </c>
      <c r="L33" s="1">
        <f t="shared" si="21"/>
        <v>1570729.4736842106</v>
      </c>
      <c r="M33" s="1">
        <f t="shared" si="6"/>
        <v>1492193</v>
      </c>
      <c r="N33" s="1">
        <f t="shared" si="7"/>
        <v>78536.473684210563</v>
      </c>
      <c r="O33" s="5">
        <f t="shared" si="8"/>
        <v>5.0000000000000044E-2</v>
      </c>
      <c r="P33" s="10">
        <f t="shared" si="9"/>
        <v>2.576267949253213</v>
      </c>
      <c r="U33" s="11">
        <f t="shared" si="10"/>
        <v>5.0000000000000044</v>
      </c>
    </row>
    <row r="34" spans="1:21" x14ac:dyDescent="0.3">
      <c r="A34">
        <v>2049</v>
      </c>
      <c r="B34" s="21">
        <f>[1]HP_HH!B34</f>
        <v>3860096</v>
      </c>
      <c r="C34" s="21">
        <f>[1]HP_HH!C34</f>
        <v>1497914</v>
      </c>
      <c r="G34" s="1">
        <f t="shared" si="12"/>
        <v>1497914</v>
      </c>
      <c r="H34" s="1">
        <f t="shared" si="3"/>
        <v>5721</v>
      </c>
      <c r="I34" s="1">
        <f t="shared" si="13"/>
        <v>78837.578947368544</v>
      </c>
      <c r="J34" s="9">
        <f t="shared" si="4"/>
        <v>2048</v>
      </c>
      <c r="K34" s="1">
        <f t="shared" si="20"/>
        <v>6022.1052631579805</v>
      </c>
      <c r="L34" s="1">
        <f t="shared" si="21"/>
        <v>1576751.5789473685</v>
      </c>
      <c r="M34" s="1">
        <f t="shared" si="6"/>
        <v>1497914</v>
      </c>
      <c r="N34" s="1">
        <f t="shared" si="7"/>
        <v>78837.578947368544</v>
      </c>
      <c r="O34" s="5">
        <f t="shared" si="8"/>
        <v>5.0000000000000044E-2</v>
      </c>
      <c r="P34" s="10">
        <f t="shared" si="9"/>
        <v>2.5769810549871353</v>
      </c>
      <c r="U34" s="11">
        <f t="shared" si="10"/>
        <v>5.0000000000000044</v>
      </c>
    </row>
    <row r="35" spans="1:21" x14ac:dyDescent="0.3">
      <c r="A35">
        <v>2050</v>
      </c>
      <c r="B35" s="21">
        <f>[1]HP_HH!B35</f>
        <v>3875625</v>
      </c>
      <c r="C35" s="21">
        <f>[1]HP_HH!C35</f>
        <v>1503344</v>
      </c>
      <c r="G35" s="1">
        <f t="shared" si="12"/>
        <v>1503344</v>
      </c>
      <c r="H35" s="1">
        <f t="shared" si="3"/>
        <v>5430</v>
      </c>
      <c r="I35" s="1">
        <f t="shared" si="13"/>
        <v>79123.368421052815</v>
      </c>
      <c r="J35" s="9">
        <f t="shared" si="4"/>
        <v>2049</v>
      </c>
      <c r="K35" s="1">
        <f t="shared" si="20"/>
        <v>5715.7894736842718</v>
      </c>
      <c r="L35" s="1">
        <f t="shared" si="21"/>
        <v>1582467.3684210528</v>
      </c>
      <c r="M35" s="1">
        <f t="shared" si="6"/>
        <v>1503344</v>
      </c>
      <c r="N35" s="1">
        <f t="shared" si="7"/>
        <v>79123.368421052815</v>
      </c>
      <c r="O35" s="5">
        <f t="shared" si="8"/>
        <v>5.0000000000000155E-2</v>
      </c>
      <c r="P35" s="10">
        <f t="shared" si="9"/>
        <v>2.5780027724858714</v>
      </c>
      <c r="U35" s="11">
        <f t="shared" si="10"/>
        <v>5.000000000000016</v>
      </c>
    </row>
    <row r="36" spans="1:21" x14ac:dyDescent="0.3">
      <c r="A36">
        <v>2051</v>
      </c>
      <c r="B36" s="21">
        <f>[1]HP_HH!B36</f>
        <v>3890927</v>
      </c>
      <c r="C36" s="21">
        <f>[1]HP_HH!C36</f>
        <v>1508344</v>
      </c>
      <c r="G36" s="1">
        <f t="shared" si="12"/>
        <v>1508344</v>
      </c>
      <c r="H36" s="1">
        <f t="shared" si="3"/>
        <v>5000</v>
      </c>
      <c r="I36" s="1">
        <f t="shared" si="13"/>
        <v>79386.526315789437</v>
      </c>
      <c r="J36" s="9">
        <f t="shared" si="4"/>
        <v>2050</v>
      </c>
      <c r="K36" s="1">
        <f t="shared" si="20"/>
        <v>5263.1578947366215</v>
      </c>
      <c r="L36" s="1">
        <f t="shared" si="21"/>
        <v>1587730.5263157894</v>
      </c>
      <c r="M36" s="1">
        <f t="shared" si="6"/>
        <v>1508344</v>
      </c>
      <c r="N36" s="1">
        <f t="shared" si="7"/>
        <v>79386.526315789437</v>
      </c>
      <c r="O36" s="5">
        <f t="shared" si="8"/>
        <v>4.9999999999999933E-2</v>
      </c>
      <c r="P36" s="10">
        <f t="shared" si="9"/>
        <v>2.579601868008889</v>
      </c>
      <c r="U36" s="11">
        <f t="shared" si="10"/>
        <v>4.9999999999999929</v>
      </c>
    </row>
    <row r="38" spans="1:21" x14ac:dyDescent="0.3">
      <c r="K38" s="1">
        <f>SUM(K3:K36)</f>
        <v>461457.87325456494</v>
      </c>
      <c r="M38" s="1">
        <f>M36-G2</f>
        <v>374621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0"/>
  <sheetViews>
    <sheetView tabSelected="1" workbookViewId="0">
      <selection activeCell="S26" sqref="S26"/>
    </sheetView>
  </sheetViews>
  <sheetFormatPr defaultRowHeight="14.4" x14ac:dyDescent="0.3"/>
  <cols>
    <col min="4" max="4" width="10.109375" bestFit="1" customWidth="1"/>
    <col min="7" max="8" width="12.5546875" bestFit="1" customWidth="1"/>
    <col min="9" max="9" width="10.109375" bestFit="1" customWidth="1"/>
    <col min="10" max="10" width="10.109375" customWidth="1"/>
    <col min="11" max="11" width="13.5546875" bestFit="1" customWidth="1"/>
    <col min="12" max="12" width="10.109375" bestFit="1" customWidth="1"/>
    <col min="13" max="13" width="10" bestFit="1" customWidth="1"/>
    <col min="14" max="15" width="10" customWidth="1"/>
    <col min="16" max="16" width="10" bestFit="1" customWidth="1"/>
    <col min="17" max="18" width="10" customWidth="1"/>
  </cols>
  <sheetData>
    <row r="1" spans="1:30" x14ac:dyDescent="0.3">
      <c r="A1" t="s">
        <v>0</v>
      </c>
      <c r="B1" t="s">
        <v>1</v>
      </c>
      <c r="C1" t="s">
        <v>2</v>
      </c>
      <c r="H1" t="s">
        <v>3</v>
      </c>
      <c r="I1" t="s">
        <v>4</v>
      </c>
      <c r="J1" t="s">
        <v>5</v>
      </c>
      <c r="K1" t="s">
        <v>12</v>
      </c>
      <c r="L1" t="s">
        <v>6</v>
      </c>
      <c r="M1" t="s">
        <v>7</v>
      </c>
      <c r="P1" t="s">
        <v>8</v>
      </c>
      <c r="Q1" t="s">
        <v>13</v>
      </c>
      <c r="R1" t="s">
        <v>9</v>
      </c>
      <c r="S1" t="s">
        <v>10</v>
      </c>
      <c r="T1" t="s">
        <v>11</v>
      </c>
    </row>
    <row r="2" spans="1:30" x14ac:dyDescent="0.3">
      <c r="A2">
        <v>2017</v>
      </c>
      <c r="B2">
        <f>Data1!B2</f>
        <v>3209893</v>
      </c>
      <c r="C2">
        <f>Data1!C2</f>
        <v>1133723</v>
      </c>
      <c r="E2">
        <f>B2/C2</f>
        <v>2.8312850669872622</v>
      </c>
      <c r="H2" s="2">
        <f>C2</f>
        <v>1133723</v>
      </c>
      <c r="K2">
        <v>2016</v>
      </c>
      <c r="P2" s="1">
        <f>H2</f>
        <v>1133723</v>
      </c>
      <c r="Q2" s="1"/>
      <c r="T2" s="10">
        <f>B2/C2</f>
        <v>2.8312850669872622</v>
      </c>
      <c r="U2">
        <f>V2*1.75</f>
        <v>1662.5</v>
      </c>
      <c r="V2">
        <v>950</v>
      </c>
      <c r="W2" s="1">
        <f>SUM(L3:L20)</f>
        <v>266328</v>
      </c>
      <c r="X2" s="1">
        <f>M20-H2</f>
        <v>268338</v>
      </c>
    </row>
    <row r="3" spans="1:30" x14ac:dyDescent="0.3">
      <c r="A3" s="3">
        <v>2018</v>
      </c>
      <c r="B3">
        <f>Data1!B3</f>
        <v>3226683</v>
      </c>
      <c r="C3">
        <f>Data1!C3</f>
        <v>1139651</v>
      </c>
      <c r="D3" s="2">
        <f>C3-C2</f>
        <v>5928</v>
      </c>
      <c r="F3">
        <f t="shared" ref="F3:F20" si="0">E$2+E$21*(A3-A$2)</f>
        <v>2.8200253998311346</v>
      </c>
      <c r="G3" s="2">
        <f>B3/F3</f>
        <v>1144203.5239091166</v>
      </c>
      <c r="H3" s="1">
        <f t="shared" ref="H3:H20" si="1">G3</f>
        <v>1144203.5239091166</v>
      </c>
      <c r="I3" s="1">
        <f>H3-H2</f>
        <v>10480.52390911663</v>
      </c>
      <c r="J3" s="1"/>
      <c r="K3" s="9">
        <f>A2</f>
        <v>2017</v>
      </c>
      <c r="L3" s="4">
        <f>Data1!K3</f>
        <v>8621</v>
      </c>
      <c r="M3" s="1">
        <f>L3+C2+2010</f>
        <v>1144354</v>
      </c>
      <c r="N3" s="1"/>
      <c r="O3" s="1"/>
      <c r="P3" s="1">
        <v>1139651</v>
      </c>
      <c r="Q3" s="1">
        <f>P3-P2</f>
        <v>5928</v>
      </c>
      <c r="R3" s="1">
        <f>M3-P3</f>
        <v>4703</v>
      </c>
      <c r="S3" s="5">
        <f>1-P3/M3</f>
        <v>4.109742265068328E-3</v>
      </c>
      <c r="T3" s="10">
        <f>B3/P3</f>
        <v>2.8312904564643033</v>
      </c>
      <c r="U3">
        <f>U2*0.8</f>
        <v>1330</v>
      </c>
      <c r="W3" s="1"/>
      <c r="Y3" s="11">
        <f>S3*100</f>
        <v>0.4109742265068328</v>
      </c>
      <c r="AA3" s="12">
        <f t="shared" ref="AA3:AA19" si="2">H3-P3</f>
        <v>4552.5239091166295</v>
      </c>
      <c r="AC3" s="1">
        <f>C3-P3</f>
        <v>0</v>
      </c>
    </row>
    <row r="4" spans="1:30" x14ac:dyDescent="0.3">
      <c r="A4" s="3">
        <v>2019</v>
      </c>
      <c r="B4">
        <f>Data1!B4</f>
        <v>3252956</v>
      </c>
      <c r="C4">
        <f>Data1!C4</f>
        <v>1189099</v>
      </c>
      <c r="D4" s="2">
        <f t="shared" ref="D4:D36" si="3">C4-C3</f>
        <v>49448</v>
      </c>
      <c r="F4">
        <f t="shared" si="0"/>
        <v>2.8087657326750071</v>
      </c>
      <c r="G4" s="2">
        <f t="shared" ref="G4:G20" si="4">B4/F4</f>
        <v>1158144.2916928341</v>
      </c>
      <c r="H4" s="1">
        <f t="shared" si="1"/>
        <v>1158144.2916928341</v>
      </c>
      <c r="I4" s="1">
        <f t="shared" ref="I4:I36" si="5">H4-H3</f>
        <v>13940.767783717485</v>
      </c>
      <c r="J4" s="1"/>
      <c r="K4" s="9">
        <f t="shared" ref="K4:K36" si="6">A3</f>
        <v>2018</v>
      </c>
      <c r="L4" s="4">
        <f t="shared" ref="L4:L12" si="7">L3+V$2</f>
        <v>9571</v>
      </c>
      <c r="M4" s="1">
        <f>M3+L4</f>
        <v>1153925</v>
      </c>
      <c r="N4" s="16">
        <f>Sheet1!C3</f>
        <v>5.9619788058978655E-3</v>
      </c>
      <c r="O4" s="15">
        <f>1-N4</f>
        <v>0.99403802119410212</v>
      </c>
      <c r="P4" s="1">
        <f>MIN(H4,M4*O4)</f>
        <v>1147045.3236064042</v>
      </c>
      <c r="Q4" s="1">
        <f t="shared" ref="Q4:Q36" si="8">P4-P3</f>
        <v>7394.323606404243</v>
      </c>
      <c r="R4" s="1">
        <f t="shared" ref="R4:R36" si="9">M4-P4</f>
        <v>6879.676393595757</v>
      </c>
      <c r="S4" s="5">
        <f t="shared" ref="S4:S36" si="10">1-P4/M4</f>
        <v>5.9619788058978829E-3</v>
      </c>
      <c r="T4" s="10">
        <f t="shared" ref="T4:T36" si="11">B4/P4</f>
        <v>2.8359437356602792</v>
      </c>
      <c r="W4" s="1"/>
      <c r="Y4" s="11">
        <f t="shared" ref="Y4:Y36" si="12">S4*100</f>
        <v>0.59619788058978829</v>
      </c>
      <c r="AA4" s="12">
        <f t="shared" si="2"/>
        <v>11098.968086429872</v>
      </c>
      <c r="AC4" s="1">
        <f t="shared" ref="AC4:AC36" si="13">C4-P4</f>
        <v>42053.676393595757</v>
      </c>
      <c r="AD4" s="1">
        <f>AC4-AC3</f>
        <v>42053.676393595757</v>
      </c>
    </row>
    <row r="5" spans="1:30" x14ac:dyDescent="0.3">
      <c r="A5" s="3">
        <v>2020</v>
      </c>
      <c r="B5">
        <f>Data1!B5</f>
        <v>3279214</v>
      </c>
      <c r="C5">
        <f>Data1!C5</f>
        <v>1200128</v>
      </c>
      <c r="D5" s="2">
        <f t="shared" si="3"/>
        <v>11029</v>
      </c>
      <c r="F5">
        <f t="shared" si="0"/>
        <v>2.7975060655188799</v>
      </c>
      <c r="G5" s="2">
        <f t="shared" si="4"/>
        <v>1172191.9178008193</v>
      </c>
      <c r="H5" s="1">
        <f t="shared" si="1"/>
        <v>1172191.9178008193</v>
      </c>
      <c r="I5" s="1">
        <f t="shared" si="5"/>
        <v>14047.626107985154</v>
      </c>
      <c r="J5" s="1"/>
      <c r="K5" s="9">
        <f t="shared" si="6"/>
        <v>2019</v>
      </c>
      <c r="L5" s="4">
        <f t="shared" si="7"/>
        <v>10521</v>
      </c>
      <c r="M5" s="1">
        <f t="shared" ref="M5:M31" si="14">M4+L5</f>
        <v>1164446</v>
      </c>
      <c r="N5" s="16">
        <f>Sheet1!C4</f>
        <v>7.8142153467274031E-3</v>
      </c>
      <c r="O5" s="15">
        <f t="shared" ref="O5:O26" si="15">1-N5</f>
        <v>0.99218578465327256</v>
      </c>
      <c r="P5" s="1">
        <f t="shared" ref="P5:P36" si="16">MIN(H5,M5*O5)</f>
        <v>1155346.7681963646</v>
      </c>
      <c r="Q5" s="1">
        <f t="shared" si="8"/>
        <v>8301.4445899603888</v>
      </c>
      <c r="R5" s="1">
        <f t="shared" si="9"/>
        <v>9099.2318036353681</v>
      </c>
      <c r="S5" s="5">
        <f t="shared" si="10"/>
        <v>7.8142153467274378E-3</v>
      </c>
      <c r="T5" s="10">
        <f t="shared" si="11"/>
        <v>2.8382941730293214</v>
      </c>
      <c r="V5">
        <v>-700</v>
      </c>
      <c r="W5" s="1"/>
      <c r="Y5" s="11">
        <f t="shared" si="12"/>
        <v>0.78142153467274378</v>
      </c>
      <c r="AA5" s="12">
        <f t="shared" si="2"/>
        <v>16845.149604454637</v>
      </c>
      <c r="AC5" s="1">
        <f t="shared" si="13"/>
        <v>44781.231803635368</v>
      </c>
      <c r="AD5" s="1">
        <f t="shared" ref="AD5:AD36" si="17">AC5-AC4</f>
        <v>2727.5554100396112</v>
      </c>
    </row>
    <row r="6" spans="1:30" x14ac:dyDescent="0.3">
      <c r="A6" s="3">
        <v>2021</v>
      </c>
      <c r="B6">
        <f>Data1!B6</f>
        <v>3305218</v>
      </c>
      <c r="C6">
        <f>Data1!C6</f>
        <v>1211114</v>
      </c>
      <c r="D6" s="2">
        <f t="shared" si="3"/>
        <v>10986</v>
      </c>
      <c r="F6">
        <f t="shared" si="0"/>
        <v>2.7862463983627523</v>
      </c>
      <c r="G6" s="2">
        <f t="shared" si="4"/>
        <v>1186261.919240956</v>
      </c>
      <c r="H6" s="1">
        <f t="shared" si="1"/>
        <v>1186261.919240956</v>
      </c>
      <c r="I6" s="1">
        <f t="shared" si="5"/>
        <v>14070.001440136693</v>
      </c>
      <c r="J6" s="1"/>
      <c r="K6" s="9">
        <f t="shared" si="6"/>
        <v>2020</v>
      </c>
      <c r="L6" s="4">
        <f t="shared" si="7"/>
        <v>11471</v>
      </c>
      <c r="M6" s="1">
        <f t="shared" si="14"/>
        <v>1175917</v>
      </c>
      <c r="N6" s="16">
        <f>Sheet1!C5</f>
        <v>9.6664518875569407E-3</v>
      </c>
      <c r="O6" s="15">
        <f t="shared" si="15"/>
        <v>0.99033354811244301</v>
      </c>
      <c r="P6" s="1">
        <f t="shared" si="16"/>
        <v>1164550.0548957395</v>
      </c>
      <c r="Q6" s="1">
        <f t="shared" si="8"/>
        <v>9203.2866993749049</v>
      </c>
      <c r="R6" s="1">
        <f t="shared" si="9"/>
        <v>11366.945104260463</v>
      </c>
      <c r="S6" s="5">
        <f t="shared" si="10"/>
        <v>9.6664518875571037E-3</v>
      </c>
      <c r="T6" s="10">
        <f t="shared" si="11"/>
        <v>2.8381931597572345</v>
      </c>
      <c r="V6">
        <v>-750</v>
      </c>
      <c r="W6" s="1"/>
      <c r="Y6" s="11">
        <f t="shared" si="12"/>
        <v>0.96664518875571037</v>
      </c>
      <c r="AA6" s="12">
        <f t="shared" si="2"/>
        <v>21711.864345216425</v>
      </c>
      <c r="AC6" s="1">
        <f t="shared" si="13"/>
        <v>46563.945104260463</v>
      </c>
      <c r="AD6" s="1">
        <f t="shared" si="17"/>
        <v>1782.7133006250951</v>
      </c>
    </row>
    <row r="7" spans="1:30" x14ac:dyDescent="0.3">
      <c r="A7" s="3">
        <v>2022</v>
      </c>
      <c r="B7">
        <f>Data1!B7</f>
        <v>3330635</v>
      </c>
      <c r="C7">
        <f>Data1!C7</f>
        <v>1222044</v>
      </c>
      <c r="D7" s="2">
        <f t="shared" si="3"/>
        <v>10930</v>
      </c>
      <c r="F7">
        <f t="shared" si="0"/>
        <v>2.7749867312066248</v>
      </c>
      <c r="G7" s="2">
        <f t="shared" si="4"/>
        <v>1200234.5678070206</v>
      </c>
      <c r="H7" s="1">
        <f t="shared" si="1"/>
        <v>1200234.5678070206</v>
      </c>
      <c r="I7" s="1">
        <f t="shared" si="5"/>
        <v>13972.648566064658</v>
      </c>
      <c r="J7" s="1"/>
      <c r="K7" s="9">
        <f t="shared" si="6"/>
        <v>2021</v>
      </c>
      <c r="L7" s="4">
        <f t="shared" si="7"/>
        <v>12421</v>
      </c>
      <c r="M7" s="1">
        <f t="shared" si="14"/>
        <v>1188338</v>
      </c>
      <c r="N7" s="16">
        <f>Sheet1!C6</f>
        <v>1.1518688428386478E-2</v>
      </c>
      <c r="O7" s="15">
        <f t="shared" si="15"/>
        <v>0.98848131157161356</v>
      </c>
      <c r="P7" s="1">
        <f t="shared" si="16"/>
        <v>1174649.904830388</v>
      </c>
      <c r="Q7" s="1">
        <f t="shared" si="8"/>
        <v>10099.84993464849</v>
      </c>
      <c r="R7" s="1">
        <f t="shared" si="9"/>
        <v>13688.095169611974</v>
      </c>
      <c r="S7" s="5">
        <f t="shared" si="10"/>
        <v>1.1518688428386548E-2</v>
      </c>
      <c r="T7" s="10">
        <f t="shared" si="11"/>
        <v>2.8354278038961085</v>
      </c>
      <c r="V7">
        <v>-500</v>
      </c>
      <c r="W7" s="1"/>
      <c r="Y7" s="11">
        <f t="shared" si="12"/>
        <v>1.1518688428386548</v>
      </c>
      <c r="AA7" s="12">
        <f t="shared" si="2"/>
        <v>25584.662976632593</v>
      </c>
      <c r="AC7" s="1">
        <f t="shared" si="13"/>
        <v>47394.095169611974</v>
      </c>
      <c r="AD7" s="1">
        <f t="shared" si="17"/>
        <v>830.15006535151042</v>
      </c>
    </row>
    <row r="8" spans="1:30" x14ac:dyDescent="0.3">
      <c r="A8" s="3">
        <v>2023</v>
      </c>
      <c r="B8">
        <f>Data1!B8</f>
        <v>3355547</v>
      </c>
      <c r="C8">
        <f>Data1!C8</f>
        <v>1233070</v>
      </c>
      <c r="D8" s="2">
        <f t="shared" si="3"/>
        <v>11026</v>
      </c>
      <c r="F8">
        <f t="shared" si="0"/>
        <v>2.7637270640504972</v>
      </c>
      <c r="G8" s="2">
        <f t="shared" si="4"/>
        <v>1214138.3437053787</v>
      </c>
      <c r="H8" s="1">
        <f t="shared" si="1"/>
        <v>1214138.3437053787</v>
      </c>
      <c r="I8" s="1">
        <f t="shared" si="5"/>
        <v>13903.775898358086</v>
      </c>
      <c r="J8" s="1"/>
      <c r="K8" s="9">
        <f t="shared" si="6"/>
        <v>2022</v>
      </c>
      <c r="L8" s="4">
        <f t="shared" si="7"/>
        <v>13371</v>
      </c>
      <c r="M8" s="1">
        <f t="shared" si="14"/>
        <v>1201709</v>
      </c>
      <c r="N8" s="16">
        <f>Sheet1!C7</f>
        <v>1.3370924969216016E-2</v>
      </c>
      <c r="O8" s="15">
        <f t="shared" si="15"/>
        <v>0.98662907503078401</v>
      </c>
      <c r="P8" s="1">
        <f t="shared" si="16"/>
        <v>1185641.0391261685</v>
      </c>
      <c r="Q8" s="1">
        <f t="shared" si="8"/>
        <v>10991.134295780445</v>
      </c>
      <c r="R8" s="1">
        <f t="shared" si="9"/>
        <v>16067.960873831529</v>
      </c>
      <c r="S8" s="5">
        <f t="shared" si="10"/>
        <v>1.3370924969215991E-2</v>
      </c>
      <c r="T8" s="10">
        <f t="shared" si="11"/>
        <v>2.8301542281912559</v>
      </c>
      <c r="W8" s="1"/>
      <c r="Y8" s="11">
        <f t="shared" si="12"/>
        <v>1.3370924969215991</v>
      </c>
      <c r="AA8" s="12">
        <f t="shared" si="2"/>
        <v>28497.304579210235</v>
      </c>
      <c r="AC8" s="1">
        <f t="shared" si="13"/>
        <v>47428.960873831529</v>
      </c>
      <c r="AD8" s="1">
        <f t="shared" si="17"/>
        <v>34.865704219555482</v>
      </c>
    </row>
    <row r="9" spans="1:30" x14ac:dyDescent="0.3">
      <c r="A9" s="3">
        <v>2024</v>
      </c>
      <c r="B9">
        <f>Data1!B9</f>
        <v>3379897</v>
      </c>
      <c r="C9">
        <f>Data1!C9</f>
        <v>1244238</v>
      </c>
      <c r="D9" s="2">
        <f t="shared" si="3"/>
        <v>11168</v>
      </c>
      <c r="F9">
        <f t="shared" si="0"/>
        <v>2.75246739689437</v>
      </c>
      <c r="G9" s="2">
        <f t="shared" si="4"/>
        <v>1227951.6930204381</v>
      </c>
      <c r="H9" s="1">
        <f t="shared" si="1"/>
        <v>1227951.6930204381</v>
      </c>
      <c r="I9" s="1">
        <f t="shared" si="5"/>
        <v>13813.349315059371</v>
      </c>
      <c r="J9" s="1"/>
      <c r="K9" s="9">
        <f t="shared" si="6"/>
        <v>2023</v>
      </c>
      <c r="L9" s="4">
        <f t="shared" si="7"/>
        <v>14321</v>
      </c>
      <c r="M9" s="1">
        <f t="shared" si="14"/>
        <v>1216030</v>
      </c>
      <c r="N9" s="16">
        <f>Sheet1!C8</f>
        <v>1.5223161510045553E-2</v>
      </c>
      <c r="O9" s="15">
        <f t="shared" si="15"/>
        <v>0.98477683848995445</v>
      </c>
      <c r="P9" s="1">
        <f t="shared" si="16"/>
        <v>1197518.1789089392</v>
      </c>
      <c r="Q9" s="1">
        <f t="shared" si="8"/>
        <v>11877.13978277077</v>
      </c>
      <c r="R9" s="1">
        <f t="shared" si="9"/>
        <v>18511.821091060759</v>
      </c>
      <c r="S9" s="5">
        <f t="shared" si="10"/>
        <v>1.5223161510045657E-2</v>
      </c>
      <c r="T9" s="10">
        <f t="shared" si="11"/>
        <v>2.8224181140026028</v>
      </c>
      <c r="V9">
        <v>-1000</v>
      </c>
      <c r="W9" s="1"/>
      <c r="Y9" s="11">
        <f t="shared" si="12"/>
        <v>1.5223161510045657</v>
      </c>
      <c r="AA9" s="12">
        <f t="shared" si="2"/>
        <v>30433.514111498836</v>
      </c>
      <c r="AC9" s="1">
        <f t="shared" si="13"/>
        <v>46719.821091060759</v>
      </c>
      <c r="AD9" s="1">
        <f t="shared" si="17"/>
        <v>-709.13978277076967</v>
      </c>
    </row>
    <row r="10" spans="1:30" x14ac:dyDescent="0.3">
      <c r="A10" s="3">
        <v>2025</v>
      </c>
      <c r="B10">
        <f>Data1!B10</f>
        <v>3403611</v>
      </c>
      <c r="C10">
        <f>Data1!C10</f>
        <v>1255724</v>
      </c>
      <c r="D10" s="2">
        <f t="shared" si="3"/>
        <v>11486</v>
      </c>
      <c r="F10">
        <f t="shared" si="0"/>
        <v>2.7412077297382424</v>
      </c>
      <c r="G10" s="2">
        <f t="shared" si="4"/>
        <v>1241646.5060548368</v>
      </c>
      <c r="H10" s="1">
        <f t="shared" si="1"/>
        <v>1241646.5060548368</v>
      </c>
      <c r="I10" s="1">
        <f t="shared" si="5"/>
        <v>13694.813034398714</v>
      </c>
      <c r="J10" s="1"/>
      <c r="K10" s="9">
        <f t="shared" si="6"/>
        <v>2024</v>
      </c>
      <c r="L10" s="4">
        <f t="shared" si="7"/>
        <v>15271</v>
      </c>
      <c r="M10" s="1">
        <f t="shared" si="14"/>
        <v>1231301</v>
      </c>
      <c r="N10" s="16">
        <f>Sheet1!C9</f>
        <v>1.7075398050875091E-2</v>
      </c>
      <c r="O10" s="15">
        <f t="shared" si="15"/>
        <v>0.9829246019491249</v>
      </c>
      <c r="P10" s="1">
        <f t="shared" si="16"/>
        <v>1210276.0453045594</v>
      </c>
      <c r="Q10" s="1">
        <f t="shared" si="8"/>
        <v>12757.866395620164</v>
      </c>
      <c r="R10" s="1">
        <f t="shared" si="9"/>
        <v>21024.954695440596</v>
      </c>
      <c r="S10" s="5">
        <f t="shared" si="10"/>
        <v>1.7075398050875101E-2</v>
      </c>
      <c r="T10" s="10">
        <f t="shared" si="11"/>
        <v>2.8122600733979657</v>
      </c>
      <c r="W10" s="1"/>
      <c r="Y10" s="11">
        <f t="shared" si="12"/>
        <v>1.7075398050875101</v>
      </c>
      <c r="AA10" s="12">
        <f t="shared" si="2"/>
        <v>31370.460750277387</v>
      </c>
      <c r="AC10" s="1">
        <f t="shared" si="13"/>
        <v>45447.954695440596</v>
      </c>
      <c r="AD10" s="1">
        <f t="shared" si="17"/>
        <v>-1271.8663956201635</v>
      </c>
    </row>
    <row r="11" spans="1:30" x14ac:dyDescent="0.3">
      <c r="A11">
        <v>2026</v>
      </c>
      <c r="B11">
        <f>Data1!B11</f>
        <v>3426700</v>
      </c>
      <c r="C11">
        <f>Data1!C11</f>
        <v>1267420</v>
      </c>
      <c r="D11" s="2">
        <f t="shared" si="3"/>
        <v>11696</v>
      </c>
      <c r="F11">
        <f t="shared" si="0"/>
        <v>2.7299480625821149</v>
      </c>
      <c r="G11" s="2">
        <f t="shared" si="4"/>
        <v>1255225.3454810653</v>
      </c>
      <c r="H11" s="1">
        <f t="shared" si="1"/>
        <v>1255225.3454810653</v>
      </c>
      <c r="I11" s="1">
        <f t="shared" si="5"/>
        <v>13578.839426228544</v>
      </c>
      <c r="J11" s="1"/>
      <c r="K11" s="9">
        <f t="shared" si="6"/>
        <v>2025</v>
      </c>
      <c r="L11" s="4">
        <f t="shared" si="7"/>
        <v>16221</v>
      </c>
      <c r="M11" s="1">
        <f t="shared" si="14"/>
        <v>1247522</v>
      </c>
      <c r="N11" s="16">
        <f>Sheet1!C10</f>
        <v>1.8927634591704628E-2</v>
      </c>
      <c r="O11" s="15">
        <f t="shared" si="15"/>
        <v>0.98107236540829534</v>
      </c>
      <c r="P11" s="1">
        <f t="shared" si="16"/>
        <v>1223909.3594388873</v>
      </c>
      <c r="Q11" s="1">
        <f t="shared" si="8"/>
        <v>13633.314134327928</v>
      </c>
      <c r="R11" s="1">
        <f t="shared" si="9"/>
        <v>23612.640561112668</v>
      </c>
      <c r="S11" s="5">
        <f t="shared" si="10"/>
        <v>1.8927634591704767E-2</v>
      </c>
      <c r="T11" s="10">
        <f t="shared" si="11"/>
        <v>2.7997988360600514</v>
      </c>
      <c r="V11">
        <v>-2000</v>
      </c>
      <c r="W11" s="1"/>
      <c r="Y11" s="11">
        <f t="shared" si="12"/>
        <v>1.8927634591704767</v>
      </c>
      <c r="AA11" s="12">
        <f t="shared" si="2"/>
        <v>31315.986042178003</v>
      </c>
      <c r="AC11" s="1">
        <f t="shared" si="13"/>
        <v>43510.640561112668</v>
      </c>
      <c r="AD11" s="1">
        <f t="shared" si="17"/>
        <v>-1937.3141343279276</v>
      </c>
    </row>
    <row r="12" spans="1:30" x14ac:dyDescent="0.3">
      <c r="A12">
        <v>2027</v>
      </c>
      <c r="B12">
        <f>Data1!B12</f>
        <v>3449327</v>
      </c>
      <c r="C12">
        <f>Data1!C12</f>
        <v>1278942</v>
      </c>
      <c r="D12" s="2">
        <f t="shared" si="3"/>
        <v>11522</v>
      </c>
      <c r="F12">
        <f t="shared" si="0"/>
        <v>2.7186883954259873</v>
      </c>
      <c r="G12" s="2">
        <f t="shared" si="4"/>
        <v>1268746.7257385082</v>
      </c>
      <c r="H12" s="1">
        <f t="shared" si="1"/>
        <v>1268746.7257385082</v>
      </c>
      <c r="I12" s="1">
        <f t="shared" si="5"/>
        <v>13521.380257442826</v>
      </c>
      <c r="J12" s="1"/>
      <c r="K12" s="9">
        <f t="shared" si="6"/>
        <v>2026</v>
      </c>
      <c r="L12" s="4">
        <f t="shared" si="7"/>
        <v>17171</v>
      </c>
      <c r="M12" s="1">
        <f t="shared" si="14"/>
        <v>1264693</v>
      </c>
      <c r="N12" s="16">
        <f>Sheet1!C11</f>
        <v>2.0779871132534166E-2</v>
      </c>
      <c r="O12" s="15">
        <f t="shared" si="15"/>
        <v>0.97922012886746579</v>
      </c>
      <c r="P12" s="1">
        <f t="shared" si="16"/>
        <v>1238412.8424377819</v>
      </c>
      <c r="Q12" s="1">
        <f t="shared" si="8"/>
        <v>14503.482998894528</v>
      </c>
      <c r="R12" s="1">
        <f t="shared" si="9"/>
        <v>26280.157562218141</v>
      </c>
      <c r="S12" s="5">
        <f t="shared" si="10"/>
        <v>2.0779871132534211E-2</v>
      </c>
      <c r="T12" s="10">
        <f t="shared" si="11"/>
        <v>2.7852803861514341</v>
      </c>
      <c r="W12" s="1"/>
      <c r="Y12" s="11">
        <f t="shared" si="12"/>
        <v>2.0779871132534211</v>
      </c>
      <c r="AA12" s="12">
        <f t="shared" si="2"/>
        <v>30333.883300726302</v>
      </c>
      <c r="AC12" s="1">
        <f t="shared" si="13"/>
        <v>40529.157562218141</v>
      </c>
      <c r="AD12" s="1">
        <f t="shared" si="17"/>
        <v>-2981.4829988945276</v>
      </c>
    </row>
    <row r="13" spans="1:30" x14ac:dyDescent="0.3">
      <c r="A13">
        <v>2028</v>
      </c>
      <c r="B13">
        <f>Data1!B13</f>
        <v>3471651</v>
      </c>
      <c r="C13">
        <f>Data1!C13</f>
        <v>1290508</v>
      </c>
      <c r="D13" s="2">
        <f t="shared" si="3"/>
        <v>11566</v>
      </c>
      <c r="F13">
        <f t="shared" si="0"/>
        <v>2.7074287282698597</v>
      </c>
      <c r="G13" s="2">
        <f t="shared" si="4"/>
        <v>1282268.6572504919</v>
      </c>
      <c r="H13" s="1">
        <f t="shared" si="1"/>
        <v>1282268.6572504919</v>
      </c>
      <c r="I13" s="1">
        <f t="shared" si="5"/>
        <v>13521.931511983741</v>
      </c>
      <c r="J13" s="1"/>
      <c r="K13" s="9">
        <f t="shared" si="6"/>
        <v>2027</v>
      </c>
      <c r="L13" s="4">
        <f t="shared" ref="L13:L21" si="18">L12</f>
        <v>17171</v>
      </c>
      <c r="M13" s="1">
        <f t="shared" si="14"/>
        <v>1281864</v>
      </c>
      <c r="N13" s="16">
        <f>Sheet1!C12</f>
        <v>2.2632107673363704E-2</v>
      </c>
      <c r="O13" s="15">
        <f t="shared" si="15"/>
        <v>0.97736789232663634</v>
      </c>
      <c r="P13" s="1">
        <f t="shared" si="16"/>
        <v>1252852.7159293913</v>
      </c>
      <c r="Q13" s="1">
        <f t="shared" si="8"/>
        <v>14439.873491609469</v>
      </c>
      <c r="R13" s="1">
        <f t="shared" si="9"/>
        <v>29011.284070608672</v>
      </c>
      <c r="S13" s="5">
        <f t="shared" si="10"/>
        <v>2.2632107673363655E-2</v>
      </c>
      <c r="T13" s="10">
        <f t="shared" si="11"/>
        <v>2.7709969063878828</v>
      </c>
      <c r="V13">
        <v>-1500</v>
      </c>
      <c r="W13" s="1"/>
      <c r="Y13" s="11">
        <f t="shared" si="12"/>
        <v>2.2632107673363655</v>
      </c>
      <c r="AA13" s="12">
        <f t="shared" si="2"/>
        <v>29415.941321100574</v>
      </c>
      <c r="AC13" s="1">
        <f t="shared" si="13"/>
        <v>37655.284070608672</v>
      </c>
      <c r="AD13" s="1">
        <f t="shared" si="17"/>
        <v>-2873.8734916094691</v>
      </c>
    </row>
    <row r="14" spans="1:30" x14ac:dyDescent="0.3">
      <c r="A14">
        <v>2029</v>
      </c>
      <c r="B14">
        <f>Data1!B14</f>
        <v>3493321</v>
      </c>
      <c r="C14">
        <f>Data1!C14</f>
        <v>1302382</v>
      </c>
      <c r="D14" s="2">
        <f t="shared" si="3"/>
        <v>11874</v>
      </c>
      <c r="F14">
        <f t="shared" si="0"/>
        <v>2.6961690611137326</v>
      </c>
      <c r="G14" s="2">
        <f t="shared" si="4"/>
        <v>1295660.9622087199</v>
      </c>
      <c r="H14" s="1">
        <f t="shared" si="1"/>
        <v>1295660.9622087199</v>
      </c>
      <c r="I14" s="1">
        <f t="shared" si="5"/>
        <v>13392.304958228022</v>
      </c>
      <c r="J14" s="1"/>
      <c r="K14" s="9">
        <f t="shared" si="6"/>
        <v>2028</v>
      </c>
      <c r="L14" s="4">
        <f t="shared" si="18"/>
        <v>17171</v>
      </c>
      <c r="M14" s="1">
        <f t="shared" si="14"/>
        <v>1299035</v>
      </c>
      <c r="N14" s="16">
        <f>Sheet1!C13</f>
        <v>2.4484344214193241E-2</v>
      </c>
      <c r="O14" s="15">
        <f t="shared" si="15"/>
        <v>0.97551565578580679</v>
      </c>
      <c r="P14" s="1">
        <f t="shared" si="16"/>
        <v>1267228.9799137155</v>
      </c>
      <c r="Q14" s="1">
        <f t="shared" si="8"/>
        <v>14376.263984324178</v>
      </c>
      <c r="R14" s="1">
        <f t="shared" si="9"/>
        <v>31806.020086284494</v>
      </c>
      <c r="S14" s="5">
        <f t="shared" si="10"/>
        <v>2.448434421419321E-2</v>
      </c>
      <c r="T14" s="10">
        <f t="shared" si="11"/>
        <v>2.7566612312147858</v>
      </c>
      <c r="W14" s="1"/>
      <c r="Y14" s="11">
        <f t="shared" si="12"/>
        <v>2.448434421419321</v>
      </c>
      <c r="AA14" s="12">
        <f t="shared" si="2"/>
        <v>28431.982295004418</v>
      </c>
      <c r="AC14" s="1">
        <f t="shared" si="13"/>
        <v>35153.020086284494</v>
      </c>
      <c r="AD14" s="1">
        <f t="shared" si="17"/>
        <v>-2502.2639843241777</v>
      </c>
    </row>
    <row r="15" spans="1:30" x14ac:dyDescent="0.3">
      <c r="A15">
        <v>2030</v>
      </c>
      <c r="B15">
        <f>Data1!B15</f>
        <v>3514382</v>
      </c>
      <c r="C15">
        <f>Data1!C15</f>
        <v>1314428</v>
      </c>
      <c r="D15" s="2">
        <f t="shared" si="3"/>
        <v>12046</v>
      </c>
      <c r="F15">
        <f t="shared" si="0"/>
        <v>2.684909393957605</v>
      </c>
      <c r="G15" s="2">
        <f t="shared" si="4"/>
        <v>1308938.7701160884</v>
      </c>
      <c r="H15" s="1">
        <f t="shared" si="1"/>
        <v>1308938.7701160884</v>
      </c>
      <c r="I15" s="1">
        <f t="shared" si="5"/>
        <v>13277.807907368522</v>
      </c>
      <c r="J15" s="1"/>
      <c r="K15" s="9">
        <f t="shared" si="6"/>
        <v>2029</v>
      </c>
      <c r="L15" s="4">
        <f t="shared" si="18"/>
        <v>17171</v>
      </c>
      <c r="M15" s="1">
        <f t="shared" si="14"/>
        <v>1316206</v>
      </c>
      <c r="N15" s="16">
        <f>Sheet1!C14</f>
        <v>2.6336580755022779E-2</v>
      </c>
      <c r="O15" s="15">
        <f t="shared" si="15"/>
        <v>0.97366341924497724</v>
      </c>
      <c r="P15" s="1">
        <f t="shared" si="16"/>
        <v>1281541.6343907544</v>
      </c>
      <c r="Q15" s="1">
        <f t="shared" si="8"/>
        <v>14312.654477038886</v>
      </c>
      <c r="R15" s="1">
        <f t="shared" si="9"/>
        <v>34664.365609245608</v>
      </c>
      <c r="S15" s="5">
        <f t="shared" si="10"/>
        <v>2.6336580755022876E-2</v>
      </c>
      <c r="T15" s="10">
        <f t="shared" si="11"/>
        <v>2.7423080965065481</v>
      </c>
      <c r="V15" s="1">
        <v>-870</v>
      </c>
      <c r="W15" s="1"/>
      <c r="Y15" s="11">
        <f t="shared" si="12"/>
        <v>2.6336580755022876</v>
      </c>
      <c r="AA15" s="12">
        <f t="shared" si="2"/>
        <v>27397.135725334054</v>
      </c>
      <c r="AC15" s="1">
        <f t="shared" si="13"/>
        <v>32886.365609245608</v>
      </c>
      <c r="AD15" s="1">
        <f t="shared" si="17"/>
        <v>-2266.6544770388864</v>
      </c>
    </row>
    <row r="16" spans="1:30" x14ac:dyDescent="0.3">
      <c r="A16">
        <v>2031</v>
      </c>
      <c r="B16">
        <f>Data1!B16</f>
        <v>3534940</v>
      </c>
      <c r="C16">
        <f>Data1!C16</f>
        <v>1326529</v>
      </c>
      <c r="D16" s="2">
        <f t="shared" si="3"/>
        <v>12101</v>
      </c>
      <c r="F16">
        <f t="shared" si="0"/>
        <v>2.6736497268014774</v>
      </c>
      <c r="G16" s="2">
        <f t="shared" si="4"/>
        <v>1322140.280592737</v>
      </c>
      <c r="H16" s="1">
        <f t="shared" si="1"/>
        <v>1322140.280592737</v>
      </c>
      <c r="I16" s="1">
        <f t="shared" si="5"/>
        <v>13201.510476648575</v>
      </c>
      <c r="J16" s="1"/>
      <c r="K16" s="9">
        <f t="shared" si="6"/>
        <v>2030</v>
      </c>
      <c r="L16" s="4">
        <f t="shared" si="18"/>
        <v>17171</v>
      </c>
      <c r="M16" s="1">
        <f t="shared" si="14"/>
        <v>1333377</v>
      </c>
      <c r="N16" s="16">
        <f>Sheet1!C15</f>
        <v>2.8188817295852316E-2</v>
      </c>
      <c r="O16" s="15">
        <f t="shared" si="15"/>
        <v>0.97181118270414768</v>
      </c>
      <c r="P16" s="1">
        <f t="shared" si="16"/>
        <v>1295790.6793605082</v>
      </c>
      <c r="Q16" s="1">
        <f t="shared" si="8"/>
        <v>14249.044969753828</v>
      </c>
      <c r="R16" s="1">
        <f t="shared" si="9"/>
        <v>37586.32063949178</v>
      </c>
      <c r="S16" s="5">
        <f t="shared" si="10"/>
        <v>2.8188817295852431E-2</v>
      </c>
      <c r="T16" s="10">
        <f t="shared" si="11"/>
        <v>2.728017770389076</v>
      </c>
      <c r="W16" s="1"/>
      <c r="Y16" s="11">
        <f t="shared" si="12"/>
        <v>2.8188817295852431</v>
      </c>
      <c r="AA16" s="12">
        <f t="shared" si="2"/>
        <v>26349.601232228801</v>
      </c>
      <c r="AC16" s="1">
        <f t="shared" si="13"/>
        <v>30738.32063949178</v>
      </c>
      <c r="AD16" s="1">
        <f t="shared" si="17"/>
        <v>-2148.0449697538279</v>
      </c>
    </row>
    <row r="17" spans="1:30" x14ac:dyDescent="0.3">
      <c r="A17">
        <v>2032</v>
      </c>
      <c r="B17">
        <f>Data1!B17</f>
        <v>3555059</v>
      </c>
      <c r="C17">
        <f>Data1!C17</f>
        <v>1338827</v>
      </c>
      <c r="D17" s="2">
        <f t="shared" si="3"/>
        <v>12298</v>
      </c>
      <c r="F17">
        <f t="shared" si="0"/>
        <v>2.6623900596453498</v>
      </c>
      <c r="G17" s="2">
        <f t="shared" si="4"/>
        <v>1335288.5641683775</v>
      </c>
      <c r="H17" s="1">
        <f t="shared" si="1"/>
        <v>1335288.5641683775</v>
      </c>
      <c r="I17" s="1">
        <f t="shared" si="5"/>
        <v>13148.283575640526</v>
      </c>
      <c r="J17" s="1"/>
      <c r="K17" s="9">
        <f t="shared" si="6"/>
        <v>2031</v>
      </c>
      <c r="L17" s="4">
        <f t="shared" si="18"/>
        <v>17171</v>
      </c>
      <c r="M17" s="1">
        <f t="shared" si="14"/>
        <v>1350548</v>
      </c>
      <c r="N17" s="16">
        <f>Sheet1!C16</f>
        <v>3.0041053836681854E-2</v>
      </c>
      <c r="O17" s="15">
        <f t="shared" si="15"/>
        <v>0.96995894616331813</v>
      </c>
      <c r="P17" s="1">
        <f t="shared" si="16"/>
        <v>1309976.114822977</v>
      </c>
      <c r="Q17" s="1">
        <f t="shared" si="8"/>
        <v>14185.435462468769</v>
      </c>
      <c r="R17" s="1">
        <f t="shared" si="9"/>
        <v>40571.88517702301</v>
      </c>
      <c r="S17" s="5">
        <f t="shared" si="10"/>
        <v>3.0041053836681875E-2</v>
      </c>
      <c r="T17" s="10">
        <f t="shared" si="11"/>
        <v>2.7138349774266008</v>
      </c>
      <c r="W17" s="1"/>
      <c r="Y17" s="11">
        <f t="shared" si="12"/>
        <v>3.0041053836681875</v>
      </c>
      <c r="AA17" s="12">
        <f t="shared" si="2"/>
        <v>25312.449345400557</v>
      </c>
      <c r="AC17" s="1">
        <f t="shared" si="13"/>
        <v>28850.88517702301</v>
      </c>
      <c r="AD17" s="1">
        <f t="shared" si="17"/>
        <v>-1887.4354624687694</v>
      </c>
    </row>
    <row r="18" spans="1:30" x14ac:dyDescent="0.3">
      <c r="A18">
        <v>2033</v>
      </c>
      <c r="B18">
        <f>Data1!B18</f>
        <v>3575087</v>
      </c>
      <c r="C18">
        <f>Data1!C18</f>
        <v>1351179</v>
      </c>
      <c r="D18" s="2">
        <f t="shared" si="3"/>
        <v>12352</v>
      </c>
      <c r="F18">
        <f t="shared" si="0"/>
        <v>2.6511303924892227</v>
      </c>
      <c r="G18" s="2">
        <f t="shared" si="4"/>
        <v>1348514.2074220076</v>
      </c>
      <c r="H18" s="1">
        <f t="shared" si="1"/>
        <v>1348514.2074220076</v>
      </c>
      <c r="I18" s="1">
        <f t="shared" si="5"/>
        <v>13225.643253630027</v>
      </c>
      <c r="J18" s="1"/>
      <c r="K18" s="9">
        <f t="shared" si="6"/>
        <v>2032</v>
      </c>
      <c r="L18" s="4">
        <f t="shared" si="18"/>
        <v>17171</v>
      </c>
      <c r="M18" s="1">
        <f t="shared" si="14"/>
        <v>1367719</v>
      </c>
      <c r="N18" s="16">
        <f>Sheet1!C17</f>
        <v>3.1893290377511388E-2</v>
      </c>
      <c r="O18" s="15">
        <f t="shared" si="15"/>
        <v>0.96810670962248857</v>
      </c>
      <c r="P18" s="1">
        <f t="shared" si="16"/>
        <v>1324097.9407781605</v>
      </c>
      <c r="Q18" s="1">
        <f t="shared" si="8"/>
        <v>14121.825955183478</v>
      </c>
      <c r="R18" s="1">
        <f t="shared" si="9"/>
        <v>43621.059221839532</v>
      </c>
      <c r="S18" s="5">
        <f t="shared" si="10"/>
        <v>3.189329037751143E-2</v>
      </c>
      <c r="T18" s="10">
        <f t="shared" si="11"/>
        <v>2.7000170379382613</v>
      </c>
      <c r="W18" s="1"/>
      <c r="Y18" s="11">
        <f t="shared" si="12"/>
        <v>3.189329037751143</v>
      </c>
      <c r="AA18" s="12">
        <f t="shared" si="2"/>
        <v>24416.266643847106</v>
      </c>
      <c r="AC18" s="1">
        <f t="shared" si="13"/>
        <v>27081.059221839532</v>
      </c>
      <c r="AD18" s="1">
        <f t="shared" si="17"/>
        <v>-1769.8259551834781</v>
      </c>
    </row>
    <row r="19" spans="1:30" x14ac:dyDescent="0.3">
      <c r="A19">
        <v>2034</v>
      </c>
      <c r="B19">
        <f>Data1!B19</f>
        <v>3594665</v>
      </c>
      <c r="C19">
        <f>Data1!C19</f>
        <v>1363103</v>
      </c>
      <c r="D19" s="2">
        <f t="shared" si="3"/>
        <v>11924</v>
      </c>
      <c r="F19">
        <f t="shared" si="0"/>
        <v>2.6398707253330951</v>
      </c>
      <c r="G19" s="2">
        <f t="shared" si="4"/>
        <v>1361682.20871741</v>
      </c>
      <c r="H19" s="1">
        <f t="shared" si="1"/>
        <v>1361682.20871741</v>
      </c>
      <c r="I19" s="1">
        <f t="shared" si="5"/>
        <v>13168.001295402413</v>
      </c>
      <c r="J19" s="1"/>
      <c r="K19" s="9">
        <f t="shared" si="6"/>
        <v>2033</v>
      </c>
      <c r="L19" s="4">
        <f t="shared" si="18"/>
        <v>17171</v>
      </c>
      <c r="M19" s="1">
        <f t="shared" si="14"/>
        <v>1384890</v>
      </c>
      <c r="N19" s="16">
        <f>Sheet1!C18</f>
        <v>3.3745526918340922E-2</v>
      </c>
      <c r="O19" s="15">
        <f t="shared" si="15"/>
        <v>0.96625447308165913</v>
      </c>
      <c r="P19" s="1">
        <f t="shared" si="16"/>
        <v>1338156.1572260589</v>
      </c>
      <c r="Q19" s="1">
        <f t="shared" si="8"/>
        <v>14058.21644789842</v>
      </c>
      <c r="R19" s="1">
        <f t="shared" si="9"/>
        <v>46733.842773941113</v>
      </c>
      <c r="S19" s="5">
        <f t="shared" si="10"/>
        <v>3.3745526918340873E-2</v>
      </c>
      <c r="T19" s="10">
        <f t="shared" si="11"/>
        <v>2.6862821506957668</v>
      </c>
      <c r="W19" s="1"/>
      <c r="Y19" s="11">
        <f t="shared" si="12"/>
        <v>3.3745526918340873</v>
      </c>
      <c r="AA19" s="12">
        <f t="shared" si="2"/>
        <v>23526.0514913511</v>
      </c>
      <c r="AC19" s="1">
        <f t="shared" si="13"/>
        <v>24946.842773941113</v>
      </c>
      <c r="AD19" s="1">
        <f t="shared" si="17"/>
        <v>-2134.2164478984196</v>
      </c>
    </row>
    <row r="20" spans="1:30" x14ac:dyDescent="0.3">
      <c r="A20">
        <v>2035</v>
      </c>
      <c r="B20">
        <f>Data1!B20</f>
        <v>3614009</v>
      </c>
      <c r="C20">
        <f>Data1!C20</f>
        <v>1374874</v>
      </c>
      <c r="D20" s="2">
        <f t="shared" si="3"/>
        <v>11771</v>
      </c>
      <c r="E20">
        <f>B20/C20</f>
        <v>2.6286110581769675</v>
      </c>
      <c r="F20">
        <f t="shared" si="0"/>
        <v>2.6286110581769675</v>
      </c>
      <c r="G20" s="2">
        <f t="shared" si="4"/>
        <v>1374874</v>
      </c>
      <c r="H20" s="6">
        <f t="shared" si="1"/>
        <v>1374874</v>
      </c>
      <c r="I20" s="1">
        <f t="shared" si="5"/>
        <v>13191.791282590013</v>
      </c>
      <c r="J20" s="1">
        <f>H20/0.96-H20</f>
        <v>57286.416666666744</v>
      </c>
      <c r="K20" s="9">
        <f t="shared" si="6"/>
        <v>2034</v>
      </c>
      <c r="L20" s="4">
        <f t="shared" si="18"/>
        <v>17171</v>
      </c>
      <c r="M20" s="1">
        <f t="shared" si="14"/>
        <v>1402061</v>
      </c>
      <c r="N20" s="16">
        <f>Sheet1!C19</f>
        <v>3.5597763459170456E-2</v>
      </c>
      <c r="O20" s="15">
        <f t="shared" si="15"/>
        <v>0.96440223654082957</v>
      </c>
      <c r="P20" s="1">
        <f t="shared" si="16"/>
        <v>1352150.764166672</v>
      </c>
      <c r="Q20" s="1">
        <f t="shared" si="8"/>
        <v>13994.606940613128</v>
      </c>
      <c r="R20" s="1">
        <f t="shared" si="9"/>
        <v>49910.235833327984</v>
      </c>
      <c r="S20" s="5">
        <f t="shared" si="10"/>
        <v>3.5597763459170428E-2</v>
      </c>
      <c r="T20" s="10">
        <f t="shared" si="11"/>
        <v>2.6727855323347076</v>
      </c>
      <c r="W20" s="1"/>
      <c r="Y20" s="11">
        <f t="shared" si="12"/>
        <v>3.5597763459170428</v>
      </c>
      <c r="AA20" s="12">
        <f t="shared" ref="AA20:AA36" si="19">H20-P20</f>
        <v>22723.235833327984</v>
      </c>
      <c r="AC20" s="1">
        <f t="shared" si="13"/>
        <v>22723.235833327984</v>
      </c>
      <c r="AD20" s="1">
        <f t="shared" si="17"/>
        <v>-2223.6069406131282</v>
      </c>
    </row>
    <row r="21" spans="1:30" x14ac:dyDescent="0.3">
      <c r="A21">
        <v>2036</v>
      </c>
      <c r="B21">
        <f>Data1!B21</f>
        <v>3633412</v>
      </c>
      <c r="C21">
        <f>Data1!C21</f>
        <v>1386705</v>
      </c>
      <c r="D21" s="2">
        <f t="shared" si="3"/>
        <v>11831</v>
      </c>
      <c r="E21">
        <f>(E20-E2)/(A20-A2)</f>
        <v>-1.1259667156127485E-2</v>
      </c>
      <c r="H21" s="1">
        <f t="shared" ref="H21:H36" si="20">C21</f>
        <v>1386705</v>
      </c>
      <c r="I21" s="1">
        <f t="shared" si="5"/>
        <v>11831</v>
      </c>
      <c r="J21" s="1">
        <f t="shared" ref="J21:J36" si="21">H21/0.96-H21</f>
        <v>57779.375</v>
      </c>
      <c r="K21" s="14">
        <f t="shared" si="6"/>
        <v>2035</v>
      </c>
      <c r="L21" s="4">
        <f t="shared" si="18"/>
        <v>17171</v>
      </c>
      <c r="M21" s="1">
        <f t="shared" si="14"/>
        <v>1419232</v>
      </c>
      <c r="N21" s="16">
        <f>Sheet1!C20</f>
        <v>3.744999999999999E-2</v>
      </c>
      <c r="O21" s="15">
        <f t="shared" si="15"/>
        <v>0.96255000000000002</v>
      </c>
      <c r="P21" s="1">
        <f t="shared" si="16"/>
        <v>1366081.7616000001</v>
      </c>
      <c r="Q21" s="1">
        <f t="shared" si="8"/>
        <v>13930.99743332807</v>
      </c>
      <c r="R21" s="1">
        <f t="shared" si="9"/>
        <v>53150.238399999915</v>
      </c>
      <c r="S21" s="5">
        <f t="shared" si="10"/>
        <v>3.7449999999999983E-2</v>
      </c>
      <c r="T21" s="10">
        <f t="shared" si="11"/>
        <v>2.6597324568219314</v>
      </c>
      <c r="Y21" s="11">
        <f t="shared" si="12"/>
        <v>3.7449999999999983</v>
      </c>
      <c r="AA21" s="12">
        <f t="shared" si="19"/>
        <v>20623.238399999915</v>
      </c>
      <c r="AC21" s="1">
        <f t="shared" si="13"/>
        <v>20623.238399999915</v>
      </c>
      <c r="AD21" s="1">
        <f t="shared" si="17"/>
        <v>-2099.9974333280697</v>
      </c>
    </row>
    <row r="22" spans="1:30" x14ac:dyDescent="0.3">
      <c r="A22">
        <v>2037</v>
      </c>
      <c r="B22">
        <f>Data1!B22</f>
        <v>3652483</v>
      </c>
      <c r="C22">
        <f>Data1!C22</f>
        <v>1398112</v>
      </c>
      <c r="D22" s="2">
        <f t="shared" si="3"/>
        <v>11407</v>
      </c>
      <c r="H22" s="1">
        <f t="shared" si="20"/>
        <v>1398112</v>
      </c>
      <c r="I22" s="1">
        <f t="shared" si="5"/>
        <v>11407</v>
      </c>
      <c r="J22" s="1">
        <f t="shared" si="21"/>
        <v>58254.666666666744</v>
      </c>
      <c r="K22" s="9">
        <f t="shared" si="6"/>
        <v>2036</v>
      </c>
      <c r="L22" s="4">
        <f>L21-800</f>
        <v>16371</v>
      </c>
      <c r="M22" s="1">
        <f t="shared" si="14"/>
        <v>1435603</v>
      </c>
      <c r="N22" s="16">
        <f>Sheet1!C21</f>
        <v>3.8376118270414761E-2</v>
      </c>
      <c r="O22" s="15">
        <f t="shared" si="15"/>
        <v>0.96162388172958524</v>
      </c>
      <c r="P22" s="1">
        <f t="shared" si="16"/>
        <v>1380510.1294826379</v>
      </c>
      <c r="Q22" s="1">
        <f t="shared" si="8"/>
        <v>14428.367882637773</v>
      </c>
      <c r="R22" s="1">
        <f t="shared" si="9"/>
        <v>55092.870517362142</v>
      </c>
      <c r="S22" s="5">
        <f t="shared" si="10"/>
        <v>3.837611827041465E-2</v>
      </c>
      <c r="T22" s="10">
        <f t="shared" si="11"/>
        <v>2.6457487866233986</v>
      </c>
      <c r="Y22" s="11">
        <f t="shared" si="12"/>
        <v>3.837611827041465</v>
      </c>
      <c r="AA22" s="12">
        <f t="shared" si="19"/>
        <v>17601.870517362142</v>
      </c>
      <c r="AC22" s="1">
        <f t="shared" si="13"/>
        <v>17601.870517362142</v>
      </c>
      <c r="AD22" s="1">
        <f t="shared" si="17"/>
        <v>-3021.3678826377727</v>
      </c>
    </row>
    <row r="23" spans="1:30" x14ac:dyDescent="0.3">
      <c r="A23">
        <v>2038</v>
      </c>
      <c r="B23">
        <f>Data1!B23</f>
        <v>3671119</v>
      </c>
      <c r="C23">
        <f>Data1!C23</f>
        <v>1408884</v>
      </c>
      <c r="D23" s="2">
        <f t="shared" si="3"/>
        <v>10772</v>
      </c>
      <c r="H23" s="1">
        <f t="shared" si="20"/>
        <v>1408884</v>
      </c>
      <c r="I23" s="1">
        <f t="shared" si="5"/>
        <v>10772</v>
      </c>
      <c r="J23" s="1">
        <f t="shared" si="21"/>
        <v>58703.5</v>
      </c>
      <c r="K23" s="9">
        <f t="shared" si="6"/>
        <v>2037</v>
      </c>
      <c r="L23" s="4">
        <f t="shared" ref="L23:L25" si="22">L22-800</f>
        <v>15571</v>
      </c>
      <c r="M23" s="1">
        <f t="shared" si="14"/>
        <v>1451174</v>
      </c>
      <c r="N23" s="16">
        <f>Sheet1!C22</f>
        <v>3.8876118270414761E-2</v>
      </c>
      <c r="O23" s="15">
        <f t="shared" si="15"/>
        <v>0.96112388172958529</v>
      </c>
      <c r="P23" s="1">
        <f t="shared" si="16"/>
        <v>1394757.9879450493</v>
      </c>
      <c r="Q23" s="1">
        <f t="shared" si="8"/>
        <v>14247.858462411445</v>
      </c>
      <c r="R23" s="1">
        <f t="shared" si="9"/>
        <v>56416.012054950697</v>
      </c>
      <c r="S23" s="5">
        <f t="shared" si="10"/>
        <v>3.8876118270414595E-2</v>
      </c>
      <c r="T23" s="10">
        <f t="shared" si="11"/>
        <v>2.6320831511485379</v>
      </c>
      <c r="Y23" s="11">
        <f t="shared" si="12"/>
        <v>3.8876118270414595</v>
      </c>
      <c r="AA23" s="12">
        <f t="shared" si="19"/>
        <v>14126.012054950697</v>
      </c>
      <c r="AC23" s="1">
        <f t="shared" si="13"/>
        <v>14126.012054950697</v>
      </c>
      <c r="AD23" s="1">
        <f t="shared" si="17"/>
        <v>-3475.8584624114446</v>
      </c>
    </row>
    <row r="24" spans="1:30" x14ac:dyDescent="0.3">
      <c r="A24">
        <v>2039</v>
      </c>
      <c r="B24">
        <f>Data1!B24</f>
        <v>3689331</v>
      </c>
      <c r="C24">
        <f>Data1!C24</f>
        <v>1419297</v>
      </c>
      <c r="D24" s="2">
        <f t="shared" si="3"/>
        <v>10413</v>
      </c>
      <c r="H24" s="1">
        <f t="shared" si="20"/>
        <v>1419297</v>
      </c>
      <c r="I24" s="1">
        <f t="shared" si="5"/>
        <v>10413</v>
      </c>
      <c r="J24" s="1">
        <f t="shared" si="21"/>
        <v>59137.375</v>
      </c>
      <c r="K24" s="9">
        <f t="shared" si="6"/>
        <v>2038</v>
      </c>
      <c r="L24" s="4">
        <f t="shared" si="22"/>
        <v>14771</v>
      </c>
      <c r="M24" s="1">
        <f t="shared" si="14"/>
        <v>1465945</v>
      </c>
      <c r="N24" s="16">
        <f>Sheet1!C23</f>
        <v>3.9376118270414762E-2</v>
      </c>
      <c r="O24" s="15">
        <f t="shared" si="15"/>
        <v>0.96062388172958524</v>
      </c>
      <c r="P24" s="1">
        <f t="shared" si="16"/>
        <v>1408221.7763020769</v>
      </c>
      <c r="Q24" s="1">
        <f t="shared" si="8"/>
        <v>13463.788357027574</v>
      </c>
      <c r="R24" s="1">
        <f t="shared" si="9"/>
        <v>57723.223697923124</v>
      </c>
      <c r="S24" s="5">
        <f t="shared" si="10"/>
        <v>3.9376118270414762E-2</v>
      </c>
      <c r="T24" s="10">
        <f t="shared" si="11"/>
        <v>2.6198508374781753</v>
      </c>
      <c r="Y24" s="11">
        <f t="shared" si="12"/>
        <v>3.9376118270414762</v>
      </c>
      <c r="AA24" s="12">
        <f t="shared" si="19"/>
        <v>11075.223697923124</v>
      </c>
      <c r="AC24" s="1">
        <f t="shared" si="13"/>
        <v>11075.223697923124</v>
      </c>
      <c r="AD24" s="1">
        <f t="shared" si="17"/>
        <v>-3050.7883570275735</v>
      </c>
    </row>
    <row r="25" spans="1:30" x14ac:dyDescent="0.3">
      <c r="A25">
        <v>2040</v>
      </c>
      <c r="B25">
        <f>Data1!B25</f>
        <v>3707394</v>
      </c>
      <c r="C25">
        <f>Data1!C25</f>
        <v>1429460</v>
      </c>
      <c r="D25" s="2">
        <f t="shared" si="3"/>
        <v>10163</v>
      </c>
      <c r="H25" s="1">
        <f t="shared" si="20"/>
        <v>1429460</v>
      </c>
      <c r="I25" s="1">
        <f t="shared" si="5"/>
        <v>10163</v>
      </c>
      <c r="J25" s="1">
        <f t="shared" si="21"/>
        <v>59560.833333333489</v>
      </c>
      <c r="K25" s="9">
        <f t="shared" si="6"/>
        <v>2039</v>
      </c>
      <c r="L25" s="4">
        <f t="shared" si="22"/>
        <v>13971</v>
      </c>
      <c r="M25" s="1">
        <f t="shared" si="14"/>
        <v>1479916</v>
      </c>
      <c r="N25" s="16">
        <f>Sheet1!C24</f>
        <v>3.9876118270414762E-2</v>
      </c>
      <c r="O25" s="15">
        <f t="shared" si="15"/>
        <v>0.96012388172958518</v>
      </c>
      <c r="P25" s="1">
        <f t="shared" si="16"/>
        <v>1420902.6945537208</v>
      </c>
      <c r="Q25" s="1">
        <f t="shared" si="8"/>
        <v>12680.918251643889</v>
      </c>
      <c r="R25" s="1">
        <f t="shared" si="9"/>
        <v>59013.305446279235</v>
      </c>
      <c r="S25" s="5">
        <f t="shared" si="10"/>
        <v>3.9876118270414818E-2</v>
      </c>
      <c r="T25" s="10">
        <f t="shared" si="11"/>
        <v>2.6091821869367515</v>
      </c>
      <c r="Y25" s="11">
        <f t="shared" si="12"/>
        <v>3.9876118270414818</v>
      </c>
      <c r="AA25" s="12">
        <f t="shared" si="19"/>
        <v>8557.3054462792352</v>
      </c>
      <c r="AC25" s="1">
        <f t="shared" si="13"/>
        <v>8557.3054462792352</v>
      </c>
      <c r="AD25" s="1">
        <f t="shared" si="17"/>
        <v>-2517.9182516438887</v>
      </c>
    </row>
    <row r="26" spans="1:30" x14ac:dyDescent="0.3">
      <c r="A26">
        <v>2041</v>
      </c>
      <c r="B26">
        <f>Data1!B26</f>
        <v>3725389</v>
      </c>
      <c r="C26">
        <f>Data1!C26</f>
        <v>1439068</v>
      </c>
      <c r="D26" s="2">
        <f t="shared" si="3"/>
        <v>9608</v>
      </c>
      <c r="H26" s="1">
        <f t="shared" si="20"/>
        <v>1439068</v>
      </c>
      <c r="I26" s="1">
        <f t="shared" si="5"/>
        <v>9608</v>
      </c>
      <c r="J26" s="1">
        <f t="shared" si="21"/>
        <v>59961.166666666744</v>
      </c>
      <c r="K26" s="9">
        <f t="shared" si="6"/>
        <v>2040</v>
      </c>
      <c r="L26" s="4">
        <f>L25-900</f>
        <v>13071</v>
      </c>
      <c r="M26" s="1">
        <f t="shared" si="14"/>
        <v>1492987</v>
      </c>
      <c r="N26" s="16">
        <f>Sheet1!C25</f>
        <v>0.04</v>
      </c>
      <c r="O26" s="15">
        <f t="shared" si="15"/>
        <v>0.96</v>
      </c>
      <c r="P26" s="1">
        <f t="shared" si="16"/>
        <v>1433267.52</v>
      </c>
      <c r="Q26" s="1">
        <f t="shared" si="8"/>
        <v>12364.825446279254</v>
      </c>
      <c r="R26" s="1">
        <f t="shared" si="9"/>
        <v>59719.479999999981</v>
      </c>
      <c r="S26" s="5">
        <f t="shared" si="10"/>
        <v>4.0000000000000036E-2</v>
      </c>
      <c r="T26" s="10">
        <f t="shared" si="11"/>
        <v>2.5992279515271508</v>
      </c>
      <c r="Y26" s="11">
        <f t="shared" si="12"/>
        <v>4.0000000000000036</v>
      </c>
      <c r="AA26" s="12">
        <f t="shared" si="19"/>
        <v>5800.4799999999814</v>
      </c>
      <c r="AC26" s="1">
        <f t="shared" si="13"/>
        <v>5800.4799999999814</v>
      </c>
      <c r="AD26" s="1">
        <f t="shared" si="17"/>
        <v>-2756.8254462792538</v>
      </c>
    </row>
    <row r="27" spans="1:30" x14ac:dyDescent="0.3">
      <c r="A27">
        <v>2042</v>
      </c>
      <c r="B27">
        <f>Data1!B27</f>
        <v>3743102</v>
      </c>
      <c r="C27">
        <f>Data1!C27</f>
        <v>1448011</v>
      </c>
      <c r="D27" s="2">
        <f t="shared" si="3"/>
        <v>8943</v>
      </c>
      <c r="H27" s="1">
        <f t="shared" si="20"/>
        <v>1448011</v>
      </c>
      <c r="I27" s="1">
        <f t="shared" si="5"/>
        <v>8943</v>
      </c>
      <c r="J27" s="1">
        <f t="shared" si="21"/>
        <v>60333.791666666744</v>
      </c>
      <c r="K27" s="9">
        <f t="shared" si="6"/>
        <v>2041</v>
      </c>
      <c r="L27" s="4">
        <f>L26-1500</f>
        <v>11571</v>
      </c>
      <c r="M27" s="1">
        <f t="shared" si="14"/>
        <v>1504558</v>
      </c>
      <c r="N27" s="16"/>
      <c r="O27" s="15">
        <v>0.96</v>
      </c>
      <c r="P27" s="1">
        <f t="shared" si="16"/>
        <v>1444375.68</v>
      </c>
      <c r="Q27" s="1">
        <f t="shared" si="8"/>
        <v>11108.159999999916</v>
      </c>
      <c r="R27" s="1">
        <f t="shared" si="9"/>
        <v>60182.320000000065</v>
      </c>
      <c r="S27" s="5">
        <f t="shared" si="10"/>
        <v>4.0000000000000036E-2</v>
      </c>
      <c r="T27" s="10">
        <f t="shared" si="11"/>
        <v>2.5915016791199363</v>
      </c>
      <c r="Y27" s="11">
        <f t="shared" si="12"/>
        <v>4.0000000000000036</v>
      </c>
      <c r="AA27" s="12">
        <f t="shared" si="19"/>
        <v>3635.3200000000652</v>
      </c>
      <c r="AC27" s="1">
        <f t="shared" si="13"/>
        <v>3635.3200000000652</v>
      </c>
      <c r="AD27" s="1">
        <f t="shared" si="17"/>
        <v>-2165.1599999999162</v>
      </c>
    </row>
    <row r="28" spans="1:30" x14ac:dyDescent="0.3">
      <c r="A28">
        <v>2043</v>
      </c>
      <c r="B28">
        <f>Data1!B28</f>
        <v>3760531</v>
      </c>
      <c r="C28">
        <f>Data1!C28</f>
        <v>1456519</v>
      </c>
      <c r="D28" s="2">
        <f t="shared" si="3"/>
        <v>8508</v>
      </c>
      <c r="H28" s="1">
        <f t="shared" si="20"/>
        <v>1456519</v>
      </c>
      <c r="I28" s="1">
        <f t="shared" si="5"/>
        <v>8508</v>
      </c>
      <c r="J28" s="1">
        <f t="shared" si="21"/>
        <v>60688.291666666744</v>
      </c>
      <c r="K28" s="9">
        <f t="shared" si="6"/>
        <v>2042</v>
      </c>
      <c r="L28" s="4">
        <f>L27-1000</f>
        <v>10571</v>
      </c>
      <c r="M28" s="1">
        <f t="shared" si="14"/>
        <v>1515129</v>
      </c>
      <c r="N28" s="1"/>
      <c r="O28" s="15">
        <v>0.96</v>
      </c>
      <c r="P28" s="1">
        <f t="shared" si="16"/>
        <v>1454523.8399999999</v>
      </c>
      <c r="Q28" s="1">
        <f t="shared" si="8"/>
        <v>10148.159999999916</v>
      </c>
      <c r="R28" s="1">
        <f t="shared" si="9"/>
        <v>60605.160000000149</v>
      </c>
      <c r="S28" s="5">
        <f t="shared" si="10"/>
        <v>4.0000000000000147E-2</v>
      </c>
      <c r="T28" s="10">
        <f t="shared" si="11"/>
        <v>2.585403481595737</v>
      </c>
      <c r="Y28" s="11">
        <f t="shared" si="12"/>
        <v>4.0000000000000142</v>
      </c>
      <c r="AA28" s="12">
        <f t="shared" si="19"/>
        <v>1995.160000000149</v>
      </c>
      <c r="AC28" s="1">
        <f t="shared" si="13"/>
        <v>1995.160000000149</v>
      </c>
      <c r="AD28" s="1">
        <f t="shared" si="17"/>
        <v>-1640.1599999999162</v>
      </c>
    </row>
    <row r="29" spans="1:30" x14ac:dyDescent="0.3">
      <c r="A29">
        <v>2044</v>
      </c>
      <c r="B29">
        <f>Data1!B29</f>
        <v>3777573</v>
      </c>
      <c r="C29">
        <f>Data1!C29</f>
        <v>1464525</v>
      </c>
      <c r="D29" s="2">
        <f t="shared" si="3"/>
        <v>8006</v>
      </c>
      <c r="H29" s="1">
        <f t="shared" si="20"/>
        <v>1464525</v>
      </c>
      <c r="I29" s="1">
        <f t="shared" si="5"/>
        <v>8006</v>
      </c>
      <c r="J29" s="1">
        <f t="shared" si="21"/>
        <v>61021.875</v>
      </c>
      <c r="K29" s="13">
        <f t="shared" si="6"/>
        <v>2043</v>
      </c>
      <c r="L29" s="4">
        <f>L28-750</f>
        <v>9821</v>
      </c>
      <c r="M29" s="1">
        <f t="shared" si="14"/>
        <v>1524950</v>
      </c>
      <c r="N29" s="1"/>
      <c r="O29" s="15">
        <v>0.96</v>
      </c>
      <c r="P29" s="1">
        <f t="shared" si="16"/>
        <v>1463952</v>
      </c>
      <c r="Q29" s="1">
        <f t="shared" si="8"/>
        <v>9428.160000000149</v>
      </c>
      <c r="R29" s="1">
        <f t="shared" si="9"/>
        <v>60998</v>
      </c>
      <c r="S29" s="5">
        <f t="shared" si="10"/>
        <v>4.0000000000000036E-2</v>
      </c>
      <c r="T29" s="10">
        <f t="shared" si="11"/>
        <v>2.5803940293124366</v>
      </c>
      <c r="Y29" s="11">
        <f t="shared" si="12"/>
        <v>4.0000000000000036</v>
      </c>
      <c r="AA29" s="12">
        <f t="shared" si="19"/>
        <v>573</v>
      </c>
      <c r="AC29" s="1">
        <f t="shared" si="13"/>
        <v>573</v>
      </c>
      <c r="AD29" s="1">
        <f t="shared" si="17"/>
        <v>-1422.160000000149</v>
      </c>
    </row>
    <row r="30" spans="1:30" x14ac:dyDescent="0.3">
      <c r="A30">
        <v>2045</v>
      </c>
      <c r="B30">
        <f>Data1!B30</f>
        <v>3794268</v>
      </c>
      <c r="C30">
        <f>Data1!C30</f>
        <v>1472035</v>
      </c>
      <c r="D30" s="2">
        <f t="shared" si="3"/>
        <v>7510</v>
      </c>
      <c r="H30" s="1">
        <f t="shared" si="20"/>
        <v>1472035</v>
      </c>
      <c r="I30" s="1">
        <f t="shared" si="5"/>
        <v>7510</v>
      </c>
      <c r="J30" s="1">
        <f t="shared" si="21"/>
        <v>61334.791666666744</v>
      </c>
      <c r="K30" s="9">
        <f t="shared" si="6"/>
        <v>2044</v>
      </c>
      <c r="L30" s="4">
        <f>(L29+L31)/2</f>
        <v>8617.2010309278357</v>
      </c>
      <c r="M30" s="1">
        <f t="shared" si="14"/>
        <v>1533567.2010309279</v>
      </c>
      <c r="N30" s="1"/>
      <c r="O30" s="15">
        <v>0.96</v>
      </c>
      <c r="P30" s="1">
        <f t="shared" si="16"/>
        <v>1472035</v>
      </c>
      <c r="Q30" s="1">
        <f t="shared" si="8"/>
        <v>8083</v>
      </c>
      <c r="R30" s="1">
        <f t="shared" si="9"/>
        <v>61532.201030927943</v>
      </c>
      <c r="S30" s="5">
        <f t="shared" si="10"/>
        <v>4.012357657986132E-2</v>
      </c>
      <c r="T30" s="10">
        <f t="shared" si="11"/>
        <v>2.5775664301460224</v>
      </c>
      <c r="Y30" s="11">
        <f t="shared" si="12"/>
        <v>4.012357657986132</v>
      </c>
      <c r="AA30" s="12">
        <f t="shared" si="19"/>
        <v>0</v>
      </c>
      <c r="AC30" s="1">
        <f t="shared" si="13"/>
        <v>0</v>
      </c>
      <c r="AD30" s="1">
        <f t="shared" si="17"/>
        <v>-573</v>
      </c>
    </row>
    <row r="31" spans="1:30" x14ac:dyDescent="0.3">
      <c r="A31">
        <v>2046</v>
      </c>
      <c r="B31">
        <f>Data1!B31</f>
        <v>3811014</v>
      </c>
      <c r="C31">
        <f>Data1!C31</f>
        <v>1479226</v>
      </c>
      <c r="D31" s="2">
        <f t="shared" si="3"/>
        <v>7191</v>
      </c>
      <c r="H31" s="1">
        <f t="shared" si="20"/>
        <v>1479226</v>
      </c>
      <c r="I31" s="1">
        <f t="shared" si="5"/>
        <v>7191</v>
      </c>
      <c r="J31" s="1">
        <f t="shared" si="21"/>
        <v>61634.416666666744</v>
      </c>
      <c r="K31" s="9">
        <f t="shared" si="6"/>
        <v>2045</v>
      </c>
      <c r="L31" s="4">
        <f>I31/0.97</f>
        <v>7413.4020618556706</v>
      </c>
      <c r="M31" s="1">
        <f t="shared" si="14"/>
        <v>1540980.6030927836</v>
      </c>
      <c r="N31" s="1"/>
      <c r="O31" s="15">
        <v>0.96</v>
      </c>
      <c r="P31" s="1">
        <f t="shared" si="16"/>
        <v>1479226</v>
      </c>
      <c r="Q31" s="1">
        <f t="shared" si="8"/>
        <v>7191</v>
      </c>
      <c r="R31" s="1">
        <f t="shared" si="9"/>
        <v>61754.603092783596</v>
      </c>
      <c r="S31" s="5">
        <f t="shared" si="10"/>
        <v>4.0074873732246052E-2</v>
      </c>
      <c r="T31" s="10">
        <f t="shared" si="11"/>
        <v>2.5763568244473798</v>
      </c>
      <c r="Y31" s="11">
        <f t="shared" si="12"/>
        <v>4.0074873732246052</v>
      </c>
      <c r="AA31" s="12">
        <f t="shared" si="19"/>
        <v>0</v>
      </c>
      <c r="AC31" s="1">
        <f t="shared" si="13"/>
        <v>0</v>
      </c>
      <c r="AD31" s="1">
        <f t="shared" si="17"/>
        <v>0</v>
      </c>
    </row>
    <row r="32" spans="1:30" x14ac:dyDescent="0.3">
      <c r="A32">
        <v>2047</v>
      </c>
      <c r="B32">
        <f>Data1!B32</f>
        <v>3827871</v>
      </c>
      <c r="C32">
        <f>Data1!C32</f>
        <v>1485984</v>
      </c>
      <c r="D32" s="2">
        <f t="shared" si="3"/>
        <v>6758</v>
      </c>
      <c r="H32" s="1">
        <f t="shared" si="20"/>
        <v>1485984</v>
      </c>
      <c r="I32" s="1">
        <f t="shared" si="5"/>
        <v>6758</v>
      </c>
      <c r="J32" s="1">
        <f t="shared" si="21"/>
        <v>61916</v>
      </c>
      <c r="K32" s="9">
        <f t="shared" si="6"/>
        <v>2046</v>
      </c>
      <c r="L32" s="4">
        <f t="shared" ref="L32:L35" si="23">I32/0.97</f>
        <v>6967.0103092783511</v>
      </c>
      <c r="M32" s="1">
        <f t="shared" ref="M32:M35" si="24">M31+L32</f>
        <v>1547947.6134020619</v>
      </c>
      <c r="N32" s="1"/>
      <c r="O32" s="15">
        <v>0.96</v>
      </c>
      <c r="P32" s="1">
        <f t="shared" si="16"/>
        <v>1485984</v>
      </c>
      <c r="Q32" s="1">
        <f t="shared" si="8"/>
        <v>6758</v>
      </c>
      <c r="R32" s="1">
        <f t="shared" si="9"/>
        <v>61963.613402061863</v>
      </c>
      <c r="S32" s="5">
        <f t="shared" si="10"/>
        <v>4.0029528690495475E-2</v>
      </c>
      <c r="T32" s="10">
        <f t="shared" si="11"/>
        <v>2.5759839944440857</v>
      </c>
      <c r="Y32" s="11">
        <f t="shared" si="12"/>
        <v>4.0029528690495475</v>
      </c>
      <c r="AA32" s="12">
        <f t="shared" si="19"/>
        <v>0</v>
      </c>
      <c r="AC32" s="1">
        <f t="shared" si="13"/>
        <v>0</v>
      </c>
      <c r="AD32" s="1">
        <f t="shared" si="17"/>
        <v>0</v>
      </c>
    </row>
    <row r="33" spans="1:30" x14ac:dyDescent="0.3">
      <c r="A33">
        <v>2048</v>
      </c>
      <c r="B33">
        <f>Data1!B33</f>
        <v>3844289</v>
      </c>
      <c r="C33">
        <f>Data1!C33</f>
        <v>1492193</v>
      </c>
      <c r="D33" s="2">
        <f t="shared" si="3"/>
        <v>6209</v>
      </c>
      <c r="H33" s="1">
        <f t="shared" si="20"/>
        <v>1492193</v>
      </c>
      <c r="I33" s="1">
        <f t="shared" si="5"/>
        <v>6209</v>
      </c>
      <c r="J33" s="1">
        <f t="shared" si="21"/>
        <v>62174.708333333489</v>
      </c>
      <c r="K33" s="9">
        <f t="shared" si="6"/>
        <v>2047</v>
      </c>
      <c r="L33" s="4">
        <f t="shared" si="23"/>
        <v>6401.0309278350514</v>
      </c>
      <c r="M33" s="1">
        <f t="shared" si="24"/>
        <v>1554348.6443298969</v>
      </c>
      <c r="N33" s="1"/>
      <c r="O33" s="15">
        <v>0.96</v>
      </c>
      <c r="P33" s="1">
        <f t="shared" si="16"/>
        <v>1492174.698556701</v>
      </c>
      <c r="Q33" s="1">
        <f t="shared" si="8"/>
        <v>6190.6985567009542</v>
      </c>
      <c r="R33" s="1">
        <f t="shared" si="9"/>
        <v>62173.945773195941</v>
      </c>
      <c r="S33" s="5">
        <f t="shared" si="10"/>
        <v>4.0000000000000036E-2</v>
      </c>
      <c r="T33" s="10">
        <f t="shared" si="11"/>
        <v>2.576299547042562</v>
      </c>
      <c r="Y33" s="11">
        <f t="shared" si="12"/>
        <v>4.0000000000000036</v>
      </c>
      <c r="AA33" s="12">
        <f t="shared" si="19"/>
        <v>18.301443299045786</v>
      </c>
      <c r="AC33" s="1">
        <f t="shared" si="13"/>
        <v>18.301443299045786</v>
      </c>
      <c r="AD33" s="1">
        <f t="shared" si="17"/>
        <v>18.301443299045786</v>
      </c>
    </row>
    <row r="34" spans="1:30" x14ac:dyDescent="0.3">
      <c r="A34">
        <v>2049</v>
      </c>
      <c r="B34">
        <f>Data1!B34</f>
        <v>3860096</v>
      </c>
      <c r="C34">
        <f>Data1!C34</f>
        <v>1497914</v>
      </c>
      <c r="D34" s="2">
        <f t="shared" si="3"/>
        <v>5721</v>
      </c>
      <c r="H34" s="1">
        <f t="shared" si="20"/>
        <v>1497914</v>
      </c>
      <c r="I34" s="1">
        <f t="shared" si="5"/>
        <v>5721</v>
      </c>
      <c r="J34" s="1">
        <f t="shared" si="21"/>
        <v>62413.083333333489</v>
      </c>
      <c r="K34" s="9">
        <f t="shared" si="6"/>
        <v>2048</v>
      </c>
      <c r="L34" s="4">
        <f t="shared" si="23"/>
        <v>5897.9381443298971</v>
      </c>
      <c r="M34" s="1">
        <f t="shared" si="24"/>
        <v>1560246.5824742268</v>
      </c>
      <c r="N34" s="1"/>
      <c r="O34" s="15">
        <v>0.96</v>
      </c>
      <c r="P34" s="1">
        <f t="shared" si="16"/>
        <v>1497836.7191752577</v>
      </c>
      <c r="Q34" s="1">
        <f t="shared" si="8"/>
        <v>5662.0206185567658</v>
      </c>
      <c r="R34" s="1">
        <f t="shared" si="9"/>
        <v>62409.86329896911</v>
      </c>
      <c r="S34" s="5">
        <f t="shared" si="10"/>
        <v>4.0000000000000036E-2</v>
      </c>
      <c r="T34" s="10">
        <f t="shared" si="11"/>
        <v>2.5771140142200912</v>
      </c>
      <c r="Y34" s="11">
        <f t="shared" si="12"/>
        <v>4.0000000000000036</v>
      </c>
      <c r="AA34" s="12">
        <f t="shared" si="19"/>
        <v>77.280824742279947</v>
      </c>
      <c r="AC34" s="1">
        <f t="shared" si="13"/>
        <v>77.280824742279947</v>
      </c>
      <c r="AD34" s="1">
        <f t="shared" si="17"/>
        <v>58.979381443234161</v>
      </c>
    </row>
    <row r="35" spans="1:30" x14ac:dyDescent="0.3">
      <c r="A35">
        <v>2050</v>
      </c>
      <c r="B35">
        <f>Data1!B35</f>
        <v>3875625</v>
      </c>
      <c r="C35">
        <f>Data1!C35</f>
        <v>1503344</v>
      </c>
      <c r="D35" s="2">
        <f t="shared" si="3"/>
        <v>5430</v>
      </c>
      <c r="H35" s="1">
        <f t="shared" si="20"/>
        <v>1503344</v>
      </c>
      <c r="I35" s="1">
        <f t="shared" si="5"/>
        <v>5430</v>
      </c>
      <c r="J35" s="1">
        <f t="shared" si="21"/>
        <v>62639.333333333489</v>
      </c>
      <c r="K35" s="9">
        <f t="shared" si="6"/>
        <v>2049</v>
      </c>
      <c r="L35" s="4">
        <f t="shared" si="23"/>
        <v>5597.9381443298971</v>
      </c>
      <c r="M35" s="1">
        <f t="shared" si="24"/>
        <v>1565844.5206185568</v>
      </c>
      <c r="N35" s="1"/>
      <c r="O35" s="15">
        <v>0.96</v>
      </c>
      <c r="P35" s="1">
        <f t="shared" si="16"/>
        <v>1503210.7397938145</v>
      </c>
      <c r="Q35" s="1">
        <f t="shared" si="8"/>
        <v>5374.0206185567658</v>
      </c>
      <c r="R35" s="1">
        <f t="shared" si="9"/>
        <v>62633.78082474228</v>
      </c>
      <c r="S35" s="5">
        <f t="shared" si="10"/>
        <v>4.0000000000000036E-2</v>
      </c>
      <c r="T35" s="10">
        <f t="shared" si="11"/>
        <v>2.5782313134162371</v>
      </c>
      <c r="Y35" s="11">
        <f t="shared" si="12"/>
        <v>4.0000000000000036</v>
      </c>
      <c r="AA35" s="12">
        <f t="shared" si="19"/>
        <v>133.26020618551411</v>
      </c>
      <c r="AC35" s="1">
        <f t="shared" si="13"/>
        <v>133.26020618551411</v>
      </c>
      <c r="AD35" s="1">
        <f t="shared" si="17"/>
        <v>55.979381443234161</v>
      </c>
    </row>
    <row r="36" spans="1:30" x14ac:dyDescent="0.3">
      <c r="A36">
        <v>2051</v>
      </c>
      <c r="B36">
        <f>Data1!B36</f>
        <v>3890927</v>
      </c>
      <c r="C36">
        <f>Data1!C36</f>
        <v>1508344</v>
      </c>
      <c r="D36" s="2">
        <f t="shared" si="3"/>
        <v>5000</v>
      </c>
      <c r="H36" s="1">
        <f t="shared" si="20"/>
        <v>1508344</v>
      </c>
      <c r="I36" s="1">
        <f t="shared" si="5"/>
        <v>5000</v>
      </c>
      <c r="J36" s="1">
        <f t="shared" si="21"/>
        <v>62847.666666666744</v>
      </c>
      <c r="K36" s="9">
        <f t="shared" si="6"/>
        <v>2050</v>
      </c>
      <c r="L36" s="1">
        <f t="shared" ref="L36" si="25">M36-M35</f>
        <v>5347.1460481099784</v>
      </c>
      <c r="M36" s="1">
        <f t="shared" ref="M36" si="26">H36+J36</f>
        <v>1571191.6666666667</v>
      </c>
      <c r="N36" s="1"/>
      <c r="O36" s="15">
        <v>0.96</v>
      </c>
      <c r="P36" s="1">
        <f t="shared" si="16"/>
        <v>1508344</v>
      </c>
      <c r="Q36" s="1">
        <f t="shared" si="8"/>
        <v>5133.2602061855141</v>
      </c>
      <c r="R36" s="1">
        <f t="shared" si="9"/>
        <v>62847.666666666744</v>
      </c>
      <c r="S36" s="5">
        <f t="shared" si="10"/>
        <v>4.0000000000000036E-2</v>
      </c>
      <c r="T36" s="10">
        <f t="shared" si="11"/>
        <v>2.579601868008889</v>
      </c>
      <c r="Y36" s="11">
        <f t="shared" si="12"/>
        <v>4.0000000000000036</v>
      </c>
      <c r="AA36" s="12">
        <f t="shared" si="19"/>
        <v>0</v>
      </c>
      <c r="AC36" s="1">
        <f t="shared" si="13"/>
        <v>0</v>
      </c>
      <c r="AD36" s="1">
        <f t="shared" si="17"/>
        <v>-133.26020618551411</v>
      </c>
    </row>
    <row r="38" spans="1:30" x14ac:dyDescent="0.3">
      <c r="H38" s="1">
        <f>H36-H2</f>
        <v>374621</v>
      </c>
      <c r="L38" s="1">
        <f>SUM(L3:L36)</f>
        <v>435458.66666666657</v>
      </c>
    </row>
    <row r="40" spans="1:30" x14ac:dyDescent="0.3">
      <c r="L40" s="1">
        <f>SUM(L6:L15)</f>
        <v>151760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30"/>
  <sheetViews>
    <sheetView workbookViewId="0">
      <selection activeCell="F12" sqref="F12"/>
    </sheetView>
  </sheetViews>
  <sheetFormatPr defaultRowHeight="14.4" x14ac:dyDescent="0.3"/>
  <cols>
    <col min="2" max="2" width="7" bestFit="1" customWidth="1"/>
    <col min="6" max="6" width="21.33203125" bestFit="1" customWidth="1"/>
  </cols>
  <sheetData>
    <row r="2" spans="1:7" x14ac:dyDescent="0.3">
      <c r="A2">
        <v>2017</v>
      </c>
      <c r="B2" s="17">
        <f>Data2!S3</f>
        <v>4.109742265068328E-3</v>
      </c>
      <c r="C2" s="19">
        <f>B2</f>
        <v>4.109742265068328E-3</v>
      </c>
      <c r="G2">
        <v>2018</v>
      </c>
    </row>
    <row r="3" spans="1:7" x14ac:dyDescent="0.3">
      <c r="A3">
        <f>Data2!K4</f>
        <v>2018</v>
      </c>
      <c r="C3" s="19">
        <f>C2+B$23</f>
        <v>5.9619788058978655E-3</v>
      </c>
      <c r="G3">
        <v>2020</v>
      </c>
    </row>
    <row r="4" spans="1:7" x14ac:dyDescent="0.3">
      <c r="A4">
        <f>Data2!K5</f>
        <v>2019</v>
      </c>
      <c r="C4" s="19">
        <f t="shared" ref="C4:C20" si="0">C3+B$23</f>
        <v>7.8142153467274031E-3</v>
      </c>
      <c r="G4">
        <v>2025</v>
      </c>
    </row>
    <row r="5" spans="1:7" x14ac:dyDescent="0.3">
      <c r="A5">
        <f>Data2!K6</f>
        <v>2020</v>
      </c>
      <c r="C5" s="19">
        <f t="shared" si="0"/>
        <v>9.6664518875569407E-3</v>
      </c>
      <c r="G5">
        <v>2030</v>
      </c>
    </row>
    <row r="6" spans="1:7" x14ac:dyDescent="0.3">
      <c r="A6">
        <f>Data2!K7</f>
        <v>2021</v>
      </c>
      <c r="C6" s="19">
        <f t="shared" si="0"/>
        <v>1.1518688428386478E-2</v>
      </c>
      <c r="G6">
        <v>2035</v>
      </c>
    </row>
    <row r="7" spans="1:7" x14ac:dyDescent="0.3">
      <c r="A7">
        <f>Data2!K8</f>
        <v>2022</v>
      </c>
      <c r="C7" s="19">
        <f t="shared" si="0"/>
        <v>1.3370924969216016E-2</v>
      </c>
      <c r="G7">
        <v>2040</v>
      </c>
    </row>
    <row r="8" spans="1:7" x14ac:dyDescent="0.3">
      <c r="A8">
        <f>Data2!K9</f>
        <v>2023</v>
      </c>
      <c r="C8" s="19">
        <f t="shared" si="0"/>
        <v>1.5223161510045553E-2</v>
      </c>
      <c r="G8">
        <v>2045</v>
      </c>
    </row>
    <row r="9" spans="1:7" x14ac:dyDescent="0.3">
      <c r="A9">
        <f>Data2!K10</f>
        <v>2024</v>
      </c>
      <c r="C9" s="19">
        <f t="shared" si="0"/>
        <v>1.7075398050875091E-2</v>
      </c>
      <c r="G9">
        <v>2050</v>
      </c>
    </row>
    <row r="10" spans="1:7" x14ac:dyDescent="0.3">
      <c r="A10">
        <f>Data2!K11</f>
        <v>2025</v>
      </c>
      <c r="C10" s="19">
        <f t="shared" si="0"/>
        <v>1.8927634591704628E-2</v>
      </c>
    </row>
    <row r="11" spans="1:7" x14ac:dyDescent="0.3">
      <c r="A11">
        <f>Data2!K12</f>
        <v>2026</v>
      </c>
      <c r="C11" s="19">
        <f t="shared" si="0"/>
        <v>2.0779871132534166E-2</v>
      </c>
    </row>
    <row r="12" spans="1:7" x14ac:dyDescent="0.3">
      <c r="A12">
        <f>Data2!K13</f>
        <v>2027</v>
      </c>
      <c r="C12" s="19">
        <f t="shared" si="0"/>
        <v>2.2632107673363704E-2</v>
      </c>
    </row>
    <row r="13" spans="1:7" x14ac:dyDescent="0.3">
      <c r="A13">
        <f>Data2!K14</f>
        <v>2028</v>
      </c>
      <c r="C13" s="19">
        <f t="shared" si="0"/>
        <v>2.4484344214193241E-2</v>
      </c>
    </row>
    <row r="14" spans="1:7" x14ac:dyDescent="0.3">
      <c r="A14">
        <f>Data2!K15</f>
        <v>2029</v>
      </c>
      <c r="C14" s="19">
        <f t="shared" si="0"/>
        <v>2.6336580755022779E-2</v>
      </c>
    </row>
    <row r="15" spans="1:7" x14ac:dyDescent="0.3">
      <c r="A15">
        <f>Data2!K16</f>
        <v>2030</v>
      </c>
      <c r="C15" s="19">
        <f t="shared" si="0"/>
        <v>2.8188817295852316E-2</v>
      </c>
    </row>
    <row r="16" spans="1:7" x14ac:dyDescent="0.3">
      <c r="A16">
        <f>Data2!K17</f>
        <v>2031</v>
      </c>
      <c r="C16" s="19">
        <f t="shared" si="0"/>
        <v>3.0041053836681854E-2</v>
      </c>
    </row>
    <row r="17" spans="1:6" x14ac:dyDescent="0.3">
      <c r="A17">
        <f>Data2!K18</f>
        <v>2032</v>
      </c>
      <c r="C17" s="19">
        <f t="shared" si="0"/>
        <v>3.1893290377511388E-2</v>
      </c>
    </row>
    <row r="18" spans="1:6" x14ac:dyDescent="0.3">
      <c r="A18">
        <f>Data2!K19</f>
        <v>2033</v>
      </c>
      <c r="C18" s="19">
        <f t="shared" si="0"/>
        <v>3.3745526918340922E-2</v>
      </c>
    </row>
    <row r="19" spans="1:6" x14ac:dyDescent="0.3">
      <c r="A19">
        <f>Data2!K20</f>
        <v>2034</v>
      </c>
      <c r="C19" s="19">
        <f t="shared" si="0"/>
        <v>3.5597763459170456E-2</v>
      </c>
    </row>
    <row r="20" spans="1:6" x14ac:dyDescent="0.3">
      <c r="A20">
        <f>Data2!K21</f>
        <v>2035</v>
      </c>
      <c r="B20" s="20">
        <v>3.7449999999999997E-2</v>
      </c>
      <c r="C20" s="19">
        <f t="shared" si="0"/>
        <v>3.744999999999999E-2</v>
      </c>
    </row>
    <row r="21" spans="1:6" x14ac:dyDescent="0.3">
      <c r="A21">
        <f>Data2!K22</f>
        <v>2036</v>
      </c>
      <c r="C21" s="19">
        <f>C20+F21</f>
        <v>3.8376118270414761E-2</v>
      </c>
      <c r="E21" s="18">
        <v>0.5</v>
      </c>
      <c r="F21" s="20">
        <f>B$23*E21</f>
        <v>9.2611827041476857E-4</v>
      </c>
    </row>
    <row r="22" spans="1:6" x14ac:dyDescent="0.3">
      <c r="A22">
        <f>Data2!K23</f>
        <v>2037</v>
      </c>
      <c r="B22" s="20">
        <f>B20-B2</f>
        <v>3.3340257734931669E-2</v>
      </c>
      <c r="C22" s="19">
        <f t="shared" ref="C22:C24" si="1">C21+0.0005</f>
        <v>3.8876118270414761E-2</v>
      </c>
      <c r="E22" s="18">
        <v>0.4</v>
      </c>
      <c r="F22" s="20">
        <f t="shared" ref="F22:F25" si="2">B$23*E22</f>
        <v>7.4089461633181487E-4</v>
      </c>
    </row>
    <row r="23" spans="1:6" x14ac:dyDescent="0.3">
      <c r="A23">
        <f>Data2!K24</f>
        <v>2038</v>
      </c>
      <c r="B23" s="16">
        <f>B22/18</f>
        <v>1.8522365408295371E-3</v>
      </c>
      <c r="C23" s="19">
        <f t="shared" si="1"/>
        <v>3.9376118270414762E-2</v>
      </c>
      <c r="E23" s="18">
        <v>0.3</v>
      </c>
      <c r="F23" s="20">
        <f t="shared" si="2"/>
        <v>5.5567096224886107E-4</v>
      </c>
    </row>
    <row r="24" spans="1:6" x14ac:dyDescent="0.3">
      <c r="A24">
        <f>Data2!K25</f>
        <v>2039</v>
      </c>
      <c r="C24" s="19">
        <f t="shared" si="1"/>
        <v>3.9876118270414762E-2</v>
      </c>
      <c r="E24" s="18">
        <v>0.1</v>
      </c>
      <c r="F24" s="20">
        <f t="shared" si="2"/>
        <v>1.8522365408295372E-4</v>
      </c>
    </row>
    <row r="25" spans="1:6" x14ac:dyDescent="0.3">
      <c r="A25">
        <f>Data2!K26</f>
        <v>2040</v>
      </c>
      <c r="C25" s="19">
        <v>0.04</v>
      </c>
      <c r="E25" s="18">
        <v>0.1</v>
      </c>
      <c r="F25" s="20">
        <f t="shared" si="2"/>
        <v>1.8522365408295372E-4</v>
      </c>
    </row>
    <row r="26" spans="1:6" x14ac:dyDescent="0.3">
      <c r="A26">
        <f>Data2!K27</f>
        <v>2041</v>
      </c>
      <c r="C26" s="19"/>
    </row>
    <row r="27" spans="1:6" x14ac:dyDescent="0.3">
      <c r="A27">
        <f>Data2!K28</f>
        <v>2042</v>
      </c>
      <c r="C27" s="19"/>
    </row>
    <row r="28" spans="1:6" x14ac:dyDescent="0.3">
      <c r="A28">
        <f>Data2!K29</f>
        <v>2043</v>
      </c>
      <c r="C28" s="19"/>
    </row>
    <row r="29" spans="1:6" x14ac:dyDescent="0.3">
      <c r="A29">
        <f>Data2!K30</f>
        <v>2044</v>
      </c>
      <c r="C29" s="19"/>
    </row>
    <row r="30" spans="1:6" x14ac:dyDescent="0.3">
      <c r="A30">
        <f>Data2!K31</f>
        <v>2045</v>
      </c>
      <c r="C30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Data1</vt:lpstr>
      <vt:lpstr>Data2</vt:lpstr>
      <vt:lpstr>Sheet1</vt:lpstr>
      <vt:lpstr>Chart1</vt:lpstr>
      <vt:lpstr>Chart2</vt:lpstr>
      <vt:lpstr>Chart2a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Messen, Dmitry</dc:creator>
  <cp:lastModifiedBy>Messen, Dmitry</cp:lastModifiedBy>
  <dcterms:created xsi:type="dcterms:W3CDTF">2018-05-23T19:44:44Z</dcterms:created>
  <dcterms:modified xsi:type="dcterms:W3CDTF">2018-09-13T20:35:03Z</dcterms:modified>
</cp:coreProperties>
</file>