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ocioec\Current_Projects\XPEF20\input_data\"/>
    </mc:Choice>
  </mc:AlternateContent>
  <xr:revisionPtr revIDLastSave="0" documentId="13_ncr:1_{6A87D799-977B-499E-A36A-49BA9AF1C8BE}" xr6:coauthVersionLast="36" xr6:coauthVersionMax="36" xr10:uidLastSave="{00000000-0000-0000-0000-000000000000}"/>
  <bookViews>
    <workbookView xWindow="0" yWindow="0" windowWidth="12288" windowHeight="5340" xr2:uid="{00000000-000D-0000-FFFF-FFFF00000000}"/>
  </bookViews>
  <sheets>
    <sheet name="Data2" sheetId="3" r:id="rId1"/>
    <sheet name="Chart2" sheetId="4" r:id="rId2"/>
    <sheet name="Chart2a" sheetId="11" r:id="rId3"/>
    <sheet name="Data1" sheetId="1" r:id="rId4"/>
    <sheet name="Chart1" sheetId="2" r:id="rId5"/>
    <sheet name="Sheet1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3" l="1"/>
  <c r="L13" i="3" l="1"/>
  <c r="L4" i="3"/>
  <c r="N26" i="3" l="1"/>
  <c r="O26" i="3" s="1"/>
  <c r="L3" i="3" l="1"/>
  <c r="C36" i="1" l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5" i="3" l="1"/>
  <c r="B2" i="3"/>
  <c r="C36" i="3"/>
  <c r="B36" i="3"/>
  <c r="B34" i="3"/>
  <c r="C32" i="3"/>
  <c r="B32" i="3"/>
  <c r="B30" i="3"/>
  <c r="C28" i="3"/>
  <c r="B28" i="3"/>
  <c r="C27" i="3"/>
  <c r="B26" i="3"/>
  <c r="C25" i="3"/>
  <c r="C24" i="3"/>
  <c r="B24" i="3"/>
  <c r="C23" i="3"/>
  <c r="B23" i="3"/>
  <c r="C21" i="3"/>
  <c r="C20" i="3"/>
  <c r="B20" i="3"/>
  <c r="B18" i="3"/>
  <c r="C17" i="3"/>
  <c r="C16" i="3"/>
  <c r="B16" i="3"/>
  <c r="C13" i="3"/>
  <c r="C12" i="3"/>
  <c r="B12" i="3"/>
  <c r="C11" i="3"/>
  <c r="C8" i="3"/>
  <c r="B8" i="3"/>
  <c r="B6" i="3"/>
  <c r="C5" i="3"/>
  <c r="C4" i="3"/>
  <c r="B4" i="3"/>
  <c r="C3" i="3"/>
  <c r="G3" i="3" s="1"/>
  <c r="C38" i="3" l="1"/>
  <c r="C10" i="3"/>
  <c r="B11" i="3"/>
  <c r="C30" i="3"/>
  <c r="C6" i="3"/>
  <c r="B19" i="3"/>
  <c r="C31" i="3"/>
  <c r="B7" i="3"/>
  <c r="B14" i="3"/>
  <c r="C19" i="3"/>
  <c r="C26" i="3"/>
  <c r="C33" i="3"/>
  <c r="C18" i="3"/>
  <c r="C2" i="3"/>
  <c r="C9" i="3"/>
  <c r="B15" i="3"/>
  <c r="B22" i="3"/>
  <c r="C34" i="3"/>
  <c r="B31" i="3"/>
  <c r="C7" i="3"/>
  <c r="C14" i="3"/>
  <c r="B27" i="3"/>
  <c r="B3" i="3"/>
  <c r="E3" i="3" s="1"/>
  <c r="B10" i="3"/>
  <c r="C15" i="3"/>
  <c r="C22" i="3"/>
  <c r="C29" i="3"/>
  <c r="B35" i="3"/>
  <c r="B5" i="3"/>
  <c r="B9" i="3"/>
  <c r="B13" i="3"/>
  <c r="B17" i="3"/>
  <c r="B21" i="3"/>
  <c r="B25" i="3"/>
  <c r="B29" i="3"/>
  <c r="B33" i="3"/>
  <c r="D36" i="3" l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M2" i="1" l="1"/>
  <c r="K36" i="3" l="1"/>
  <c r="H36" i="3"/>
  <c r="K35" i="3"/>
  <c r="H35" i="3"/>
  <c r="J35" i="3" s="1"/>
  <c r="K34" i="3"/>
  <c r="H34" i="3"/>
  <c r="J34" i="3" s="1"/>
  <c r="K33" i="3"/>
  <c r="H33" i="3"/>
  <c r="K32" i="3"/>
  <c r="H32" i="3"/>
  <c r="J32" i="3" s="1"/>
  <c r="K31" i="3"/>
  <c r="A30" i="5" s="1"/>
  <c r="H31" i="3"/>
  <c r="J31" i="3" s="1"/>
  <c r="K30" i="3"/>
  <c r="A29" i="5" s="1"/>
  <c r="H30" i="3"/>
  <c r="J30" i="3" s="1"/>
  <c r="K29" i="3"/>
  <c r="A28" i="5" s="1"/>
  <c r="H29" i="3"/>
  <c r="J29" i="3" s="1"/>
  <c r="K28" i="3"/>
  <c r="A27" i="5" s="1"/>
  <c r="H28" i="3"/>
  <c r="K27" i="3"/>
  <c r="A26" i="5" s="1"/>
  <c r="H27" i="3"/>
  <c r="J27" i="3" s="1"/>
  <c r="K26" i="3"/>
  <c r="A25" i="5" s="1"/>
  <c r="H26" i="3"/>
  <c r="J26" i="3" s="1"/>
  <c r="K25" i="3"/>
  <c r="A24" i="5" s="1"/>
  <c r="H25" i="3"/>
  <c r="K24" i="3"/>
  <c r="A23" i="5" s="1"/>
  <c r="H24" i="3"/>
  <c r="J24" i="3" s="1"/>
  <c r="K23" i="3"/>
  <c r="A22" i="5" s="1"/>
  <c r="H23" i="3"/>
  <c r="J23" i="3" s="1"/>
  <c r="K22" i="3"/>
  <c r="A21" i="5" s="1"/>
  <c r="H22" i="3"/>
  <c r="J22" i="3" s="1"/>
  <c r="K21" i="3"/>
  <c r="A20" i="5" s="1"/>
  <c r="H21" i="3"/>
  <c r="J21" i="3" s="1"/>
  <c r="K20" i="3"/>
  <c r="A19" i="5" s="1"/>
  <c r="E20" i="3"/>
  <c r="E21" i="3" s="1"/>
  <c r="K19" i="3"/>
  <c r="A18" i="5" s="1"/>
  <c r="K18" i="3"/>
  <c r="A17" i="5" s="1"/>
  <c r="K17" i="3"/>
  <c r="A16" i="5" s="1"/>
  <c r="K16" i="3"/>
  <c r="A15" i="5" s="1"/>
  <c r="K15" i="3"/>
  <c r="A14" i="5" s="1"/>
  <c r="K14" i="3"/>
  <c r="A13" i="5" s="1"/>
  <c r="K13" i="3"/>
  <c r="A12" i="5" s="1"/>
  <c r="K12" i="3"/>
  <c r="A11" i="5" s="1"/>
  <c r="K11" i="3"/>
  <c r="A10" i="5" s="1"/>
  <c r="K10" i="3"/>
  <c r="A9" i="5" s="1"/>
  <c r="K9" i="3"/>
  <c r="A8" i="5" s="1"/>
  <c r="K8" i="3"/>
  <c r="A7" i="5" s="1"/>
  <c r="K7" i="3"/>
  <c r="A6" i="5" s="1"/>
  <c r="K6" i="3"/>
  <c r="A5" i="5" s="1"/>
  <c r="K5" i="3"/>
  <c r="A4" i="5" s="1"/>
  <c r="K4" i="3"/>
  <c r="A3" i="5" s="1"/>
  <c r="K3" i="3"/>
  <c r="U2" i="3"/>
  <c r="U3" i="3" s="1"/>
  <c r="T2" i="3"/>
  <c r="H2" i="3"/>
  <c r="P2" i="3" s="1"/>
  <c r="F20" i="3" l="1"/>
  <c r="F11" i="3"/>
  <c r="F8" i="3"/>
  <c r="F9" i="3"/>
  <c r="F12" i="3"/>
  <c r="F7" i="3"/>
  <c r="F16" i="3"/>
  <c r="F15" i="3"/>
  <c r="F19" i="3"/>
  <c r="F4" i="3"/>
  <c r="F17" i="3"/>
  <c r="F14" i="3"/>
  <c r="F6" i="3"/>
  <c r="F13" i="3"/>
  <c r="F5" i="3"/>
  <c r="F10" i="3"/>
  <c r="F18" i="3"/>
  <c r="G19" i="3"/>
  <c r="H19" i="3" s="1"/>
  <c r="I24" i="3"/>
  <c r="I29" i="3"/>
  <c r="J28" i="3"/>
  <c r="I32" i="3"/>
  <c r="H38" i="3"/>
  <c r="J36" i="3"/>
  <c r="M36" i="3" s="1"/>
  <c r="P36" i="3" s="1"/>
  <c r="I25" i="3"/>
  <c r="J25" i="3"/>
  <c r="I33" i="3"/>
  <c r="J33" i="3"/>
  <c r="L5" i="3"/>
  <c r="L6" i="3" s="1"/>
  <c r="I30" i="3"/>
  <c r="I23" i="3"/>
  <c r="I28" i="3"/>
  <c r="M4" i="3"/>
  <c r="I27" i="3"/>
  <c r="I31" i="3"/>
  <c r="I22" i="3"/>
  <c r="I36" i="3"/>
  <c r="I35" i="3"/>
  <c r="I26" i="3"/>
  <c r="I34" i="3"/>
  <c r="Q2" i="1"/>
  <c r="Q3" i="1" s="1"/>
  <c r="P2" i="1"/>
  <c r="P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G27" i="1"/>
  <c r="I27" i="1" s="1"/>
  <c r="G26" i="1"/>
  <c r="G25" i="1"/>
  <c r="I25" i="1" s="1"/>
  <c r="G24" i="1"/>
  <c r="I24" i="1" s="1"/>
  <c r="G23" i="1"/>
  <c r="G22" i="1"/>
  <c r="I22" i="1" s="1"/>
  <c r="G21" i="1"/>
  <c r="I21" i="1" s="1"/>
  <c r="D20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L3" i="1"/>
  <c r="G2" i="1"/>
  <c r="D2" i="1"/>
  <c r="AF26" i="3" l="1"/>
  <c r="AF35" i="3"/>
  <c r="L35" i="3" s="1"/>
  <c r="AF28" i="3"/>
  <c r="L28" i="3" s="1"/>
  <c r="AF36" i="3"/>
  <c r="L36" i="3" s="1"/>
  <c r="AF30" i="3"/>
  <c r="L30" i="3" s="1"/>
  <c r="AF32" i="3"/>
  <c r="L32" i="3" s="1"/>
  <c r="AF31" i="3"/>
  <c r="L31" i="3" s="1"/>
  <c r="AF29" i="3"/>
  <c r="L29" i="3" s="1"/>
  <c r="AF27" i="3"/>
  <c r="L27" i="3" s="1"/>
  <c r="AF33" i="3"/>
  <c r="L33" i="3" s="1"/>
  <c r="AF34" i="3"/>
  <c r="L34" i="3" s="1"/>
  <c r="L7" i="3"/>
  <c r="L8" i="3" s="1"/>
  <c r="L9" i="3" s="1"/>
  <c r="L10" i="3" s="1"/>
  <c r="L11" i="3" s="1"/>
  <c r="L12" i="3" s="1"/>
  <c r="G7" i="3"/>
  <c r="H7" i="3" s="1"/>
  <c r="G10" i="3"/>
  <c r="H10" i="3" s="1"/>
  <c r="G11" i="3"/>
  <c r="H11" i="3" s="1"/>
  <c r="G14" i="3"/>
  <c r="H14" i="3" s="1"/>
  <c r="G8" i="3"/>
  <c r="H8" i="3" s="1"/>
  <c r="G15" i="3"/>
  <c r="H15" i="3" s="1"/>
  <c r="G6" i="3"/>
  <c r="H6" i="3" s="1"/>
  <c r="G5" i="3"/>
  <c r="H5" i="3" s="1"/>
  <c r="G13" i="3"/>
  <c r="H13" i="3" s="1"/>
  <c r="G4" i="3"/>
  <c r="H4" i="3" s="1"/>
  <c r="G20" i="3"/>
  <c r="H20" i="3" s="1"/>
  <c r="J20" i="3" s="1"/>
  <c r="G9" i="3"/>
  <c r="H9" i="3" s="1"/>
  <c r="G16" i="3"/>
  <c r="H16" i="3" s="1"/>
  <c r="G18" i="3"/>
  <c r="H18" i="3" s="1"/>
  <c r="I19" i="3" s="1"/>
  <c r="G17" i="3"/>
  <c r="H17" i="3" s="1"/>
  <c r="G12" i="3"/>
  <c r="H12" i="3" s="1"/>
  <c r="H3" i="3"/>
  <c r="T36" i="3"/>
  <c r="M5" i="3"/>
  <c r="S2" i="1"/>
  <c r="L4" i="1"/>
  <c r="L5" i="1" s="1"/>
  <c r="L6" i="1" s="1"/>
  <c r="D21" i="1"/>
  <c r="E13" i="1" s="1"/>
  <c r="F13" i="1" s="1"/>
  <c r="G13" i="1" s="1"/>
  <c r="H23" i="1"/>
  <c r="K21" i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N3" i="1"/>
  <c r="H26" i="1"/>
  <c r="L34" i="1"/>
  <c r="M34" i="1" s="1"/>
  <c r="H22" i="1"/>
  <c r="O3" i="1"/>
  <c r="U3" i="1" s="1"/>
  <c r="L35" i="1"/>
  <c r="H28" i="1"/>
  <c r="I23" i="1"/>
  <c r="I26" i="1"/>
  <c r="H24" i="1"/>
  <c r="L32" i="1"/>
  <c r="L36" i="1"/>
  <c r="I28" i="1"/>
  <c r="L33" i="1"/>
  <c r="H27" i="1"/>
  <c r="H25" i="1"/>
  <c r="H29" i="1"/>
  <c r="H30" i="1"/>
  <c r="H31" i="1"/>
  <c r="H32" i="1"/>
  <c r="H33" i="1"/>
  <c r="H34" i="1"/>
  <c r="H35" i="1"/>
  <c r="H36" i="1"/>
  <c r="L38" i="3" l="1"/>
  <c r="P3" i="3"/>
  <c r="I17" i="3"/>
  <c r="I9" i="3"/>
  <c r="I15" i="3"/>
  <c r="I11" i="3"/>
  <c r="I10" i="3"/>
  <c r="I12" i="3"/>
  <c r="I5" i="3"/>
  <c r="I16" i="3"/>
  <c r="I20" i="3"/>
  <c r="I21" i="3"/>
  <c r="I14" i="3"/>
  <c r="I6" i="3"/>
  <c r="I7" i="3"/>
  <c r="I13" i="3"/>
  <c r="I8" i="3"/>
  <c r="I3" i="3"/>
  <c r="I18" i="3"/>
  <c r="I4" i="3"/>
  <c r="AA36" i="3"/>
  <c r="AC36" i="3"/>
  <c r="S36" i="3"/>
  <c r="Y36" i="3" s="1"/>
  <c r="R36" i="3"/>
  <c r="O34" i="1"/>
  <c r="U34" i="1" s="1"/>
  <c r="P34" i="1"/>
  <c r="E18" i="1"/>
  <c r="F18" i="1" s="1"/>
  <c r="G18" i="1" s="1"/>
  <c r="E10" i="1"/>
  <c r="F10" i="1" s="1"/>
  <c r="G10" i="1" s="1"/>
  <c r="E17" i="1"/>
  <c r="F17" i="1" s="1"/>
  <c r="G17" i="1" s="1"/>
  <c r="E12" i="1"/>
  <c r="F12" i="1" s="1"/>
  <c r="G12" i="1" s="1"/>
  <c r="H13" i="1" s="1"/>
  <c r="E20" i="1"/>
  <c r="F20" i="1" s="1"/>
  <c r="G20" i="1" s="1"/>
  <c r="E8" i="1"/>
  <c r="F8" i="1" s="1"/>
  <c r="G8" i="1" s="1"/>
  <c r="E5" i="1"/>
  <c r="F5" i="1" s="1"/>
  <c r="G5" i="1" s="1"/>
  <c r="M5" i="1" s="1"/>
  <c r="N5" i="1" s="1"/>
  <c r="E4" i="1"/>
  <c r="F4" i="1" s="1"/>
  <c r="G4" i="1" s="1"/>
  <c r="M4" i="1" s="1"/>
  <c r="P4" i="1" s="1"/>
  <c r="E11" i="1"/>
  <c r="F11" i="1" s="1"/>
  <c r="G11" i="1" s="1"/>
  <c r="M6" i="3"/>
  <c r="E3" i="1"/>
  <c r="F3" i="1" s="1"/>
  <c r="G3" i="1" s="1"/>
  <c r="H3" i="1" s="1"/>
  <c r="E14" i="1"/>
  <c r="F14" i="1" s="1"/>
  <c r="G14" i="1" s="1"/>
  <c r="H14" i="1" s="1"/>
  <c r="E15" i="1"/>
  <c r="F15" i="1" s="1"/>
  <c r="G15" i="1" s="1"/>
  <c r="E9" i="1"/>
  <c r="F9" i="1" s="1"/>
  <c r="G9" i="1" s="1"/>
  <c r="H9" i="1" s="1"/>
  <c r="E6" i="1"/>
  <c r="F6" i="1" s="1"/>
  <c r="G6" i="1" s="1"/>
  <c r="M6" i="1" s="1"/>
  <c r="E7" i="1"/>
  <c r="F7" i="1" s="1"/>
  <c r="G7" i="1" s="1"/>
  <c r="E19" i="1"/>
  <c r="F19" i="1" s="1"/>
  <c r="G19" i="1" s="1"/>
  <c r="E16" i="1"/>
  <c r="F16" i="1" s="1"/>
  <c r="G16" i="1" s="1"/>
  <c r="N34" i="1"/>
  <c r="K34" i="1"/>
  <c r="K35" i="1"/>
  <c r="M35" i="1"/>
  <c r="L7" i="1"/>
  <c r="M33" i="1"/>
  <c r="K33" i="1"/>
  <c r="M32" i="1"/>
  <c r="M36" i="1"/>
  <c r="K36" i="1"/>
  <c r="AC3" i="3" l="1"/>
  <c r="T3" i="3"/>
  <c r="Q3" i="3"/>
  <c r="S3" i="3"/>
  <c r="R3" i="3"/>
  <c r="AA3" i="3"/>
  <c r="H11" i="1"/>
  <c r="O33" i="1"/>
  <c r="U33" i="1" s="1"/>
  <c r="P33" i="1"/>
  <c r="H19" i="1"/>
  <c r="H10" i="1"/>
  <c r="H7" i="1"/>
  <c r="H18" i="1"/>
  <c r="O35" i="1"/>
  <c r="U35" i="1" s="1"/>
  <c r="P35" i="1"/>
  <c r="O36" i="1"/>
  <c r="U36" i="1" s="1"/>
  <c r="M38" i="1"/>
  <c r="P36" i="1"/>
  <c r="O32" i="1"/>
  <c r="U32" i="1" s="1"/>
  <c r="P32" i="1"/>
  <c r="H8" i="1"/>
  <c r="H17" i="1"/>
  <c r="H20" i="1"/>
  <c r="H12" i="1"/>
  <c r="O5" i="1"/>
  <c r="U5" i="1" s="1"/>
  <c r="P5" i="1"/>
  <c r="H21" i="1"/>
  <c r="H4" i="1"/>
  <c r="L20" i="1"/>
  <c r="M20" i="1" s="1"/>
  <c r="O6" i="1"/>
  <c r="U6" i="1" s="1"/>
  <c r="P6" i="1"/>
  <c r="I20" i="1"/>
  <c r="H5" i="1"/>
  <c r="H6" i="1"/>
  <c r="H15" i="1"/>
  <c r="M7" i="3"/>
  <c r="H16" i="1"/>
  <c r="N36" i="1"/>
  <c r="N33" i="1"/>
  <c r="N35" i="1"/>
  <c r="N6" i="1"/>
  <c r="N32" i="1"/>
  <c r="M7" i="1"/>
  <c r="L8" i="1"/>
  <c r="O4" i="1"/>
  <c r="U4" i="1" s="1"/>
  <c r="N4" i="1"/>
  <c r="Y3" i="3" l="1"/>
  <c r="B2" i="5"/>
  <c r="L14" i="3"/>
  <c r="L15" i="3" s="1"/>
  <c r="L16" i="3" s="1"/>
  <c r="L17" i="3" s="1"/>
  <c r="L18" i="3" s="1"/>
  <c r="L19" i="3" s="1"/>
  <c r="L20" i="3" s="1"/>
  <c r="L21" i="3" s="1"/>
  <c r="O20" i="1"/>
  <c r="U20" i="1" s="1"/>
  <c r="P20" i="1"/>
  <c r="O7" i="1"/>
  <c r="U7" i="1" s="1"/>
  <c r="P7" i="1"/>
  <c r="T2" i="1"/>
  <c r="L21" i="1"/>
  <c r="M21" i="1" s="1"/>
  <c r="M8" i="3"/>
  <c r="N7" i="1"/>
  <c r="M8" i="1"/>
  <c r="L9" i="1"/>
  <c r="N20" i="1"/>
  <c r="B22" i="5" l="1"/>
  <c r="B23" i="5" s="1"/>
  <c r="C2" i="5"/>
  <c r="L40" i="3"/>
  <c r="O8" i="1"/>
  <c r="U8" i="1" s="1"/>
  <c r="P8" i="1"/>
  <c r="L22" i="1"/>
  <c r="M22" i="1" s="1"/>
  <c r="W2" i="3"/>
  <c r="M9" i="3"/>
  <c r="O21" i="1"/>
  <c r="U21" i="1" s="1"/>
  <c r="P21" i="1"/>
  <c r="N8" i="1"/>
  <c r="M9" i="1"/>
  <c r="L10" i="1"/>
  <c r="N21" i="1"/>
  <c r="C3" i="5" l="1"/>
  <c r="C4" i="5"/>
  <c r="N4" i="3"/>
  <c r="O4" i="3" s="1"/>
  <c r="P4" i="3" s="1"/>
  <c r="F25" i="5"/>
  <c r="F24" i="5"/>
  <c r="F23" i="5"/>
  <c r="F21" i="5"/>
  <c r="F22" i="5"/>
  <c r="L23" i="1"/>
  <c r="M23" i="1" s="1"/>
  <c r="O9" i="1"/>
  <c r="U9" i="1" s="1"/>
  <c r="P9" i="1"/>
  <c r="M10" i="3"/>
  <c r="O22" i="1"/>
  <c r="U22" i="1" s="1"/>
  <c r="P22" i="1"/>
  <c r="N9" i="1"/>
  <c r="N22" i="1"/>
  <c r="L11" i="1"/>
  <c r="M10" i="1"/>
  <c r="T4" i="3" l="1"/>
  <c r="R4" i="3"/>
  <c r="S4" i="3"/>
  <c r="Y4" i="3" s="1"/>
  <c r="AC4" i="3"/>
  <c r="AD4" i="3" s="1"/>
  <c r="AA4" i="3"/>
  <c r="Q4" i="3"/>
  <c r="N5" i="3"/>
  <c r="O5" i="3" s="1"/>
  <c r="P5" i="3" s="1"/>
  <c r="C5" i="5"/>
  <c r="L24" i="1"/>
  <c r="M24" i="1" s="1"/>
  <c r="O10" i="1"/>
  <c r="U10" i="1" s="1"/>
  <c r="P10" i="1"/>
  <c r="M11" i="3"/>
  <c r="O23" i="1"/>
  <c r="U23" i="1" s="1"/>
  <c r="P23" i="1"/>
  <c r="N23" i="1"/>
  <c r="N10" i="1"/>
  <c r="M11" i="1"/>
  <c r="L12" i="1"/>
  <c r="AA5" i="3" l="1"/>
  <c r="Q5" i="3"/>
  <c r="R5" i="3"/>
  <c r="AC5" i="3"/>
  <c r="AD5" i="3" s="1"/>
  <c r="S5" i="3"/>
  <c r="Y5" i="3" s="1"/>
  <c r="T5" i="3"/>
  <c r="C6" i="5"/>
  <c r="N6" i="3"/>
  <c r="O6" i="3" s="1"/>
  <c r="P6" i="3" s="1"/>
  <c r="L25" i="1"/>
  <c r="M25" i="1" s="1"/>
  <c r="O11" i="1"/>
  <c r="U11" i="1" s="1"/>
  <c r="P11" i="1"/>
  <c r="M12" i="3"/>
  <c r="O24" i="1"/>
  <c r="U24" i="1" s="1"/>
  <c r="P24" i="1"/>
  <c r="N11" i="1"/>
  <c r="N24" i="1"/>
  <c r="M12" i="1"/>
  <c r="L13" i="1"/>
  <c r="C7" i="5" l="1"/>
  <c r="N7" i="3"/>
  <c r="O7" i="3" s="1"/>
  <c r="P7" i="3" s="1"/>
  <c r="AC6" i="3"/>
  <c r="AD6" i="3" s="1"/>
  <c r="AA6" i="3"/>
  <c r="T6" i="3"/>
  <c r="S6" i="3"/>
  <c r="Y6" i="3" s="1"/>
  <c r="Q6" i="3"/>
  <c r="R6" i="3"/>
  <c r="L26" i="1"/>
  <c r="L27" i="1" s="1"/>
  <c r="L28" i="1" s="1"/>
  <c r="M28" i="1" s="1"/>
  <c r="N28" i="1" s="1"/>
  <c r="O12" i="1"/>
  <c r="U12" i="1" s="1"/>
  <c r="P12" i="1"/>
  <c r="M13" i="3"/>
  <c r="O25" i="1"/>
  <c r="U25" i="1" s="1"/>
  <c r="P25" i="1"/>
  <c r="N25" i="1"/>
  <c r="M13" i="1"/>
  <c r="L14" i="1"/>
  <c r="N12" i="1"/>
  <c r="AC7" i="3" l="1"/>
  <c r="AD7" i="3" s="1"/>
  <c r="AA7" i="3"/>
  <c r="Q7" i="3"/>
  <c r="T7" i="3"/>
  <c r="R7" i="3"/>
  <c r="S7" i="3"/>
  <c r="Y7" i="3" s="1"/>
  <c r="N8" i="3"/>
  <c r="O8" i="3" s="1"/>
  <c r="P8" i="3" s="1"/>
  <c r="C8" i="5"/>
  <c r="L29" i="1"/>
  <c r="L30" i="1" s="1"/>
  <c r="M26" i="1"/>
  <c r="P26" i="1" s="1"/>
  <c r="M27" i="1"/>
  <c r="N27" i="1" s="1"/>
  <c r="O13" i="1"/>
  <c r="U13" i="1" s="1"/>
  <c r="P13" i="1"/>
  <c r="O28" i="1"/>
  <c r="U28" i="1" s="1"/>
  <c r="P28" i="1"/>
  <c r="M14" i="3"/>
  <c r="N13" i="1"/>
  <c r="L15" i="1"/>
  <c r="M14" i="1"/>
  <c r="N9" i="3" l="1"/>
  <c r="O9" i="3" s="1"/>
  <c r="P9" i="3" s="1"/>
  <c r="C9" i="5"/>
  <c r="AC8" i="3"/>
  <c r="AD8" i="3" s="1"/>
  <c r="AA8" i="3"/>
  <c r="Q8" i="3"/>
  <c r="R8" i="3"/>
  <c r="T8" i="3"/>
  <c r="S8" i="3"/>
  <c r="Y8" i="3" s="1"/>
  <c r="M29" i="1"/>
  <c r="N29" i="1" s="1"/>
  <c r="N26" i="1"/>
  <c r="O26" i="1"/>
  <c r="U26" i="1" s="1"/>
  <c r="O27" i="1"/>
  <c r="U27" i="1" s="1"/>
  <c r="P27" i="1"/>
  <c r="O14" i="1"/>
  <c r="U14" i="1" s="1"/>
  <c r="P14" i="1"/>
  <c r="M30" i="1"/>
  <c r="N30" i="1" s="1"/>
  <c r="L31" i="1"/>
  <c r="M15" i="3"/>
  <c r="N14" i="1"/>
  <c r="M15" i="1"/>
  <c r="L16" i="1"/>
  <c r="N10" i="3" l="1"/>
  <c r="O10" i="3" s="1"/>
  <c r="P10" i="3" s="1"/>
  <c r="C10" i="5"/>
  <c r="T9" i="3"/>
  <c r="AC9" i="3"/>
  <c r="AD9" i="3" s="1"/>
  <c r="AA9" i="3"/>
  <c r="Q9" i="3"/>
  <c r="R9" i="3"/>
  <c r="S9" i="3"/>
  <c r="Y9" i="3" s="1"/>
  <c r="O29" i="1"/>
  <c r="U29" i="1" s="1"/>
  <c r="P29" i="1"/>
  <c r="M31" i="1"/>
  <c r="N31" i="1" s="1"/>
  <c r="K32" i="1"/>
  <c r="K38" i="1" s="1"/>
  <c r="O30" i="1"/>
  <c r="U30" i="1" s="1"/>
  <c r="P30" i="1"/>
  <c r="O15" i="1"/>
  <c r="U15" i="1" s="1"/>
  <c r="P15" i="1"/>
  <c r="M16" i="3"/>
  <c r="N15" i="1"/>
  <c r="M16" i="1"/>
  <c r="L17" i="1"/>
  <c r="N11" i="3" l="1"/>
  <c r="O11" i="3" s="1"/>
  <c r="P11" i="3" s="1"/>
  <c r="C11" i="5"/>
  <c r="T10" i="3"/>
  <c r="S10" i="3"/>
  <c r="Y10" i="3" s="1"/>
  <c r="R10" i="3"/>
  <c r="AC10" i="3"/>
  <c r="AD10" i="3" s="1"/>
  <c r="AA10" i="3"/>
  <c r="Q10" i="3"/>
  <c r="O31" i="1"/>
  <c r="U31" i="1" s="1"/>
  <c r="P31" i="1"/>
  <c r="O16" i="1"/>
  <c r="U16" i="1" s="1"/>
  <c r="P16" i="1"/>
  <c r="M17" i="3"/>
  <c r="N16" i="1"/>
  <c r="M17" i="1"/>
  <c r="L18" i="1"/>
  <c r="N12" i="3" l="1"/>
  <c r="O12" i="3" s="1"/>
  <c r="P12" i="3" s="1"/>
  <c r="C12" i="5"/>
  <c r="S11" i="3"/>
  <c r="Y11" i="3" s="1"/>
  <c r="AA11" i="3"/>
  <c r="Q11" i="3"/>
  <c r="R11" i="3"/>
  <c r="AC11" i="3"/>
  <c r="AD11" i="3" s="1"/>
  <c r="T11" i="3"/>
  <c r="O17" i="1"/>
  <c r="U17" i="1" s="1"/>
  <c r="P17" i="1"/>
  <c r="M18" i="3"/>
  <c r="N17" i="1"/>
  <c r="L19" i="1"/>
  <c r="M18" i="1"/>
  <c r="C13" i="5" l="1"/>
  <c r="N13" i="3"/>
  <c r="O13" i="3" s="1"/>
  <c r="P13" i="3" s="1"/>
  <c r="AC12" i="3"/>
  <c r="AD12" i="3" s="1"/>
  <c r="R12" i="3"/>
  <c r="AA12" i="3"/>
  <c r="Q12" i="3"/>
  <c r="S12" i="3"/>
  <c r="Y12" i="3" s="1"/>
  <c r="T12" i="3"/>
  <c r="O18" i="1"/>
  <c r="U18" i="1" s="1"/>
  <c r="P18" i="1"/>
  <c r="M19" i="3"/>
  <c r="N18" i="1"/>
  <c r="M19" i="1"/>
  <c r="AC13" i="3" l="1"/>
  <c r="AD13" i="3" s="1"/>
  <c r="R13" i="3"/>
  <c r="S13" i="3"/>
  <c r="Y13" i="3" s="1"/>
  <c r="AA13" i="3"/>
  <c r="Q13" i="3"/>
  <c r="T13" i="3"/>
  <c r="N14" i="3"/>
  <c r="O14" i="3" s="1"/>
  <c r="P14" i="3" s="1"/>
  <c r="C14" i="5"/>
  <c r="O19" i="1"/>
  <c r="U19" i="1" s="1"/>
  <c r="P19" i="1"/>
  <c r="M20" i="3"/>
  <c r="N19" i="1"/>
  <c r="N15" i="3" l="1"/>
  <c r="O15" i="3" s="1"/>
  <c r="P15" i="3" s="1"/>
  <c r="C15" i="5"/>
  <c r="AC14" i="3"/>
  <c r="AD14" i="3" s="1"/>
  <c r="AA14" i="3"/>
  <c r="Q14" i="3"/>
  <c r="T14" i="3"/>
  <c r="R14" i="3"/>
  <c r="S14" i="3"/>
  <c r="Y14" i="3" s="1"/>
  <c r="X2" i="3"/>
  <c r="M21" i="3"/>
  <c r="C16" i="5" l="1"/>
  <c r="N16" i="3"/>
  <c r="O16" i="3" s="1"/>
  <c r="P16" i="3" s="1"/>
  <c r="AC15" i="3"/>
  <c r="AD15" i="3" s="1"/>
  <c r="Q15" i="3"/>
  <c r="R15" i="3"/>
  <c r="S15" i="3"/>
  <c r="Y15" i="3" s="1"/>
  <c r="AA15" i="3"/>
  <c r="T15" i="3"/>
  <c r="M22" i="3"/>
  <c r="AC16" i="3" l="1"/>
  <c r="AD16" i="3" s="1"/>
  <c r="Q16" i="3"/>
  <c r="AA16" i="3"/>
  <c r="R16" i="3"/>
  <c r="S16" i="3"/>
  <c r="Y16" i="3" s="1"/>
  <c r="T16" i="3"/>
  <c r="C17" i="5"/>
  <c r="N17" i="3"/>
  <c r="O17" i="3" s="1"/>
  <c r="P17" i="3" s="1"/>
  <c r="M23" i="3"/>
  <c r="AC17" i="3" l="1"/>
  <c r="AD17" i="3" s="1"/>
  <c r="AA17" i="3"/>
  <c r="Q17" i="3"/>
  <c r="S17" i="3"/>
  <c r="Y17" i="3" s="1"/>
  <c r="T17" i="3"/>
  <c r="R17" i="3"/>
  <c r="N18" i="3"/>
  <c r="O18" i="3" s="1"/>
  <c r="P18" i="3" s="1"/>
  <c r="C18" i="5"/>
  <c r="M24" i="3"/>
  <c r="AC18" i="3" l="1"/>
  <c r="AD18" i="3" s="1"/>
  <c r="Q18" i="3"/>
  <c r="AA18" i="3"/>
  <c r="T18" i="3"/>
  <c r="S18" i="3"/>
  <c r="Y18" i="3" s="1"/>
  <c r="R18" i="3"/>
  <c r="N19" i="3"/>
  <c r="O19" i="3" s="1"/>
  <c r="P19" i="3" s="1"/>
  <c r="C19" i="5"/>
  <c r="M25" i="3"/>
  <c r="AC19" i="3" l="1"/>
  <c r="AD19" i="3" s="1"/>
  <c r="AA19" i="3"/>
  <c r="S19" i="3"/>
  <c r="Y19" i="3" s="1"/>
  <c r="R19" i="3"/>
  <c r="Q19" i="3"/>
  <c r="T19" i="3"/>
  <c r="C20" i="5"/>
  <c r="N20" i="3"/>
  <c r="O20" i="3" s="1"/>
  <c r="P20" i="3" s="1"/>
  <c r="R20" i="3" s="1"/>
  <c r="M26" i="3"/>
  <c r="AC20" i="3" l="1"/>
  <c r="AD20" i="3" s="1"/>
  <c r="S20" i="3"/>
  <c r="Y20" i="3" s="1"/>
  <c r="T20" i="3"/>
  <c r="C21" i="5"/>
  <c r="N21" i="3"/>
  <c r="O21" i="3" s="1"/>
  <c r="P21" i="3" s="1"/>
  <c r="AA21" i="3" s="1"/>
  <c r="AA20" i="3"/>
  <c r="Q20" i="3"/>
  <c r="P26" i="3"/>
  <c r="AC26" i="3" s="1"/>
  <c r="M27" i="3"/>
  <c r="P27" i="3" s="1"/>
  <c r="AC21" i="3" l="1"/>
  <c r="AD21" i="3" s="1"/>
  <c r="S21" i="3"/>
  <c r="Y21" i="3" s="1"/>
  <c r="R21" i="3"/>
  <c r="N22" i="3"/>
  <c r="O22" i="3" s="1"/>
  <c r="P22" i="3" s="1"/>
  <c r="AA22" i="3" s="1"/>
  <c r="C22" i="5"/>
  <c r="T21" i="3"/>
  <c r="Q21" i="3"/>
  <c r="R26" i="3"/>
  <c r="AA26" i="3"/>
  <c r="S26" i="3"/>
  <c r="Y26" i="3" s="1"/>
  <c r="T26" i="3"/>
  <c r="Q27" i="3"/>
  <c r="AC27" i="3"/>
  <c r="AD27" i="3" s="1"/>
  <c r="AA27" i="3"/>
  <c r="M28" i="3"/>
  <c r="P28" i="3" s="1"/>
  <c r="R27" i="3"/>
  <c r="T27" i="3"/>
  <c r="S27" i="3"/>
  <c r="Y27" i="3" s="1"/>
  <c r="T22" i="3" l="1"/>
  <c r="R22" i="3"/>
  <c r="AC22" i="3"/>
  <c r="AD22" i="3" s="1"/>
  <c r="N23" i="3"/>
  <c r="O23" i="3" s="1"/>
  <c r="P23" i="3" s="1"/>
  <c r="C23" i="5"/>
  <c r="S22" i="3"/>
  <c r="Y22" i="3" s="1"/>
  <c r="Q22" i="3"/>
  <c r="M29" i="3"/>
  <c r="Q28" i="3"/>
  <c r="AC28" i="3"/>
  <c r="AD28" i="3" s="1"/>
  <c r="R28" i="3"/>
  <c r="AA28" i="3"/>
  <c r="S28" i="3"/>
  <c r="Y28" i="3" s="1"/>
  <c r="T28" i="3"/>
  <c r="N24" i="3" l="1"/>
  <c r="O24" i="3" s="1"/>
  <c r="C24" i="5"/>
  <c r="N25" i="3" s="1"/>
  <c r="O25" i="3" s="1"/>
  <c r="AF25" i="3" s="1"/>
  <c r="AC23" i="3"/>
  <c r="AD23" i="3" s="1"/>
  <c r="AA23" i="3"/>
  <c r="S23" i="3"/>
  <c r="Y23" i="3" s="1"/>
  <c r="T23" i="3"/>
  <c r="Q23" i="3"/>
  <c r="R23" i="3"/>
  <c r="P29" i="3"/>
  <c r="AC29" i="3" s="1"/>
  <c r="AD29" i="3" s="1"/>
  <c r="M30" i="3"/>
  <c r="P25" i="3" l="1"/>
  <c r="AC25" i="3" s="1"/>
  <c r="P24" i="3"/>
  <c r="AF24" i="3"/>
  <c r="S29" i="3"/>
  <c r="Y29" i="3" s="1"/>
  <c r="T29" i="3"/>
  <c r="P30" i="3"/>
  <c r="AA30" i="3" s="1"/>
  <c r="AA29" i="3"/>
  <c r="Q29" i="3"/>
  <c r="R29" i="3"/>
  <c r="AA25" i="3"/>
  <c r="M31" i="3"/>
  <c r="S25" i="3" l="1"/>
  <c r="Y25" i="3" s="1"/>
  <c r="R25" i="3"/>
  <c r="Q26" i="3"/>
  <c r="Q25" i="3"/>
  <c r="T25" i="3"/>
  <c r="AC24" i="3"/>
  <c r="AD24" i="3" s="1"/>
  <c r="Q24" i="3"/>
  <c r="S24" i="3"/>
  <c r="Y24" i="3" s="1"/>
  <c r="T24" i="3"/>
  <c r="R24" i="3"/>
  <c r="AA24" i="3"/>
  <c r="S30" i="3"/>
  <c r="Y30" i="3" s="1"/>
  <c r="R30" i="3"/>
  <c r="P31" i="3"/>
  <c r="AC31" i="3" s="1"/>
  <c r="AC30" i="3"/>
  <c r="AD30" i="3" s="1"/>
  <c r="Q30" i="3"/>
  <c r="T30" i="3"/>
  <c r="AD26" i="3"/>
  <c r="M32" i="3"/>
  <c r="AD25" i="3" l="1"/>
  <c r="S31" i="3"/>
  <c r="Y31" i="3" s="1"/>
  <c r="T31" i="3"/>
  <c r="AA31" i="3"/>
  <c r="Q31" i="3"/>
  <c r="AD31" i="3"/>
  <c r="R31" i="3"/>
  <c r="P32" i="3"/>
  <c r="T32" i="3" s="1"/>
  <c r="M33" i="3"/>
  <c r="S32" i="3" l="1"/>
  <c r="Y32" i="3" s="1"/>
  <c r="R32" i="3"/>
  <c r="AC32" i="3"/>
  <c r="AD32" i="3" s="1"/>
  <c r="P33" i="3"/>
  <c r="S33" i="3" s="1"/>
  <c r="Y33" i="3" s="1"/>
  <c r="AA32" i="3"/>
  <c r="Q32" i="3"/>
  <c r="M34" i="3"/>
  <c r="T33" i="3" l="1"/>
  <c r="AA33" i="3"/>
  <c r="AC33" i="3"/>
  <c r="AD33" i="3" s="1"/>
  <c r="R33" i="3"/>
  <c r="Q33" i="3"/>
  <c r="P34" i="3"/>
  <c r="Q34" i="3" s="1"/>
  <c r="AC34" i="3" l="1"/>
  <c r="AD34" i="3" s="1"/>
  <c r="AA34" i="3"/>
  <c r="T34" i="3"/>
  <c r="S34" i="3"/>
  <c r="Y34" i="3" s="1"/>
  <c r="R34" i="3"/>
  <c r="M35" i="3"/>
  <c r="P35" i="3" l="1"/>
  <c r="T35" i="3" s="1"/>
  <c r="Q36" i="3" l="1"/>
  <c r="Q35" i="3"/>
  <c r="AC35" i="3"/>
  <c r="AD36" i="3" s="1"/>
  <c r="AA35" i="3"/>
  <c r="S35" i="3"/>
  <c r="Y35" i="3" s="1"/>
  <c r="R35" i="3"/>
  <c r="AD3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Messen, Dmitry</author>
  </authors>
  <commentList>
    <comment ref="M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Messen, Dmitry:</t>
        </r>
        <r>
          <rPr>
            <sz val="9"/>
            <color indexed="81"/>
            <rFont val="Tahoma"/>
            <charset val="1"/>
          </rPr>
          <t xml:space="preserve">
18582 is the # for vacant no-sto units in 2018 (version 2018_03)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Messen, Dmitry</author>
  </authors>
  <commentList>
    <comment ref="K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Messen, Dmitry:</t>
        </r>
        <r>
          <rPr>
            <sz val="9"/>
            <color indexed="81"/>
            <rFont val="Tahoma"/>
            <charset val="1"/>
          </rPr>
          <t xml:space="preserve">
DO NOT CHANGE
Actual number from from SANDAG's estimates</t>
        </r>
      </text>
    </comment>
    <comment ref="M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Messen, Dmitry:</t>
        </r>
        <r>
          <rPr>
            <sz val="9"/>
            <color indexed="81"/>
            <rFont val="Tahoma"/>
            <family val="2"/>
          </rPr>
          <t xml:space="preserve">
HH for 1/1/2018 DOF</t>
        </r>
      </text>
    </comment>
  </commentList>
</comments>
</file>

<file path=xl/sharedStrings.xml><?xml version="1.0" encoding="utf-8"?>
<sst xmlns="http://schemas.openxmlformats.org/spreadsheetml/2006/main" count="27" uniqueCount="14">
  <si>
    <t>yr</t>
  </si>
  <si>
    <t>hp</t>
  </si>
  <si>
    <t>hh</t>
  </si>
  <si>
    <t>hh1</t>
  </si>
  <si>
    <t>hh_g</t>
  </si>
  <si>
    <t>vu1</t>
  </si>
  <si>
    <t>hu_g</t>
  </si>
  <si>
    <t>hu2</t>
  </si>
  <si>
    <t>hh2</t>
  </si>
  <si>
    <t>vu2</t>
  </si>
  <si>
    <t>vr</t>
  </si>
  <si>
    <t>pph</t>
  </si>
  <si>
    <t>yr_built_during</t>
  </si>
  <si>
    <t>hhg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</si>
</sst>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.000"/>
    <numFmt numFmtId="168" formatCode="_(* #,##0.000_);_(* \(#,##0.000\);_(* &quot;-&quot;??_);_(@_)"/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Fill="1"/>
    <xf numFmtId="164" fontId="0" fillId="2" borderId="0" xfId="1" applyNumberFormat="1" applyFont="1" applyFill="1"/>
    <xf numFmtId="165" fontId="0" fillId="0" borderId="0" xfId="2" applyNumberFormat="1" applyFont="1"/>
    <xf numFmtId="164" fontId="0" fillId="0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6" fontId="0" fillId="0" borderId="0" xfId="0" applyNumberFormat="1"/>
    <xf numFmtId="2" fontId="0" fillId="0" borderId="0" xfId="2" applyNumberFormat="1" applyFont="1"/>
    <xf numFmtId="167" fontId="0" fillId="0" borderId="0" xfId="0" applyNumberFormat="1"/>
    <xf numFmtId="37" fontId="0" fillId="0" borderId="0" xfId="0" applyNumberFormat="1"/>
    <xf numFmtId="168" fontId="0" fillId="0" borderId="0" xfId="0" applyNumberFormat="1"/>
    <xf numFmtId="10" fontId="0" fillId="0" borderId="0" xfId="2" applyNumberFormat="1" applyFont="1"/>
    <xf numFmtId="169" fontId="0" fillId="0" borderId="0" xfId="2" applyNumberFormat="1" applyFont="1"/>
    <xf numFmtId="9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5" borderId="0" xfId="1" applyNumberFormat="1" applyFont="1" applyFill="1"/>
    <xf numFmtId="166" fontId="0" fillId="0" borderId="0" xfId="0" applyNumberFormat="1" applyFill="1"/>
    <xf numFmtId="167" fontId="0" fillId="2" borderId="0" xfId="0" applyNumberFormat="1" applyFill="1"/>
    <xf numFmtId="164" fontId="0" fillId="6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HU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Data2!$L$3:$L$36</c:f>
              <c:numCache>
                <c:formatCode>_(* #,##0_);_(* \(#,##0\);_(* "-"??_);_(@_)</c:formatCode>
                <c:ptCount val="34"/>
                <c:pt idx="0">
                  <c:v>7050</c:v>
                </c:pt>
                <c:pt idx="1">
                  <c:v>9500</c:v>
                </c:pt>
                <c:pt idx="2">
                  <c:v>10450</c:v>
                </c:pt>
                <c:pt idx="3">
                  <c:v>11400</c:v>
                </c:pt>
                <c:pt idx="4">
                  <c:v>12350</c:v>
                </c:pt>
                <c:pt idx="5">
                  <c:v>13300</c:v>
                </c:pt>
                <c:pt idx="6">
                  <c:v>14250</c:v>
                </c:pt>
                <c:pt idx="7">
                  <c:v>15200</c:v>
                </c:pt>
                <c:pt idx="8">
                  <c:v>16150</c:v>
                </c:pt>
                <c:pt idx="9">
                  <c:v>17100</c:v>
                </c:pt>
                <c:pt idx="10">
                  <c:v>17100</c:v>
                </c:pt>
                <c:pt idx="11">
                  <c:v>17100</c:v>
                </c:pt>
                <c:pt idx="12">
                  <c:v>17100</c:v>
                </c:pt>
                <c:pt idx="13">
                  <c:v>17100</c:v>
                </c:pt>
                <c:pt idx="14">
                  <c:v>17100</c:v>
                </c:pt>
                <c:pt idx="15">
                  <c:v>17100</c:v>
                </c:pt>
                <c:pt idx="16">
                  <c:v>17100</c:v>
                </c:pt>
                <c:pt idx="17">
                  <c:v>17100</c:v>
                </c:pt>
                <c:pt idx="18">
                  <c:v>17100</c:v>
                </c:pt>
                <c:pt idx="19">
                  <c:v>16700</c:v>
                </c:pt>
                <c:pt idx="20">
                  <c:v>15000</c:v>
                </c:pt>
                <c:pt idx="21">
                  <c:v>12200</c:v>
                </c:pt>
                <c:pt idx="22">
                  <c:v>10700</c:v>
                </c:pt>
                <c:pt idx="23">
                  <c:v>10130</c:v>
                </c:pt>
                <c:pt idx="24">
                  <c:v>9310</c:v>
                </c:pt>
                <c:pt idx="25">
                  <c:v>8893</c:v>
                </c:pt>
                <c:pt idx="26">
                  <c:v>8304</c:v>
                </c:pt>
                <c:pt idx="27">
                  <c:v>7850</c:v>
                </c:pt>
                <c:pt idx="28">
                  <c:v>7498</c:v>
                </c:pt>
                <c:pt idx="29">
                  <c:v>7025</c:v>
                </c:pt>
                <c:pt idx="30">
                  <c:v>6464</c:v>
                </c:pt>
                <c:pt idx="31">
                  <c:v>5977</c:v>
                </c:pt>
                <c:pt idx="32">
                  <c:v>5657</c:v>
                </c:pt>
                <c:pt idx="33">
                  <c:v>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B-4514-AEAB-38123B854B6B}"/>
            </c:ext>
          </c:extLst>
        </c:ser>
        <c:ser>
          <c:idx val="0"/>
          <c:order val="1"/>
          <c:tx>
            <c:v>Household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Data2!$Q$3:$Q$36</c:f>
              <c:numCache>
                <c:formatCode>_(* #,##0_);_(* \(#,##0\);_(* "-"??_);_(@_)</c:formatCode>
                <c:ptCount val="34"/>
                <c:pt idx="0">
                  <c:v>4803</c:v>
                </c:pt>
                <c:pt idx="1">
                  <c:v>7959</c:v>
                </c:pt>
                <c:pt idx="2">
                  <c:v>8869</c:v>
                </c:pt>
                <c:pt idx="3">
                  <c:v>9775</c:v>
                </c:pt>
                <c:pt idx="4">
                  <c:v>10678</c:v>
                </c:pt>
                <c:pt idx="5">
                  <c:v>11578</c:v>
                </c:pt>
                <c:pt idx="6">
                  <c:v>12475</c:v>
                </c:pt>
                <c:pt idx="7">
                  <c:v>13367</c:v>
                </c:pt>
                <c:pt idx="8">
                  <c:v>14257</c:v>
                </c:pt>
                <c:pt idx="9">
                  <c:v>15144</c:v>
                </c:pt>
                <c:pt idx="10">
                  <c:v>15102</c:v>
                </c:pt>
                <c:pt idx="11">
                  <c:v>15062</c:v>
                </c:pt>
                <c:pt idx="12">
                  <c:v>15021</c:v>
                </c:pt>
                <c:pt idx="13">
                  <c:v>14980</c:v>
                </c:pt>
                <c:pt idx="14">
                  <c:v>14940</c:v>
                </c:pt>
                <c:pt idx="15">
                  <c:v>14899</c:v>
                </c:pt>
                <c:pt idx="16">
                  <c:v>14859</c:v>
                </c:pt>
                <c:pt idx="17">
                  <c:v>14818</c:v>
                </c:pt>
                <c:pt idx="18">
                  <c:v>14777</c:v>
                </c:pt>
                <c:pt idx="19">
                  <c:v>15213</c:v>
                </c:pt>
                <c:pt idx="20">
                  <c:v>13111</c:v>
                </c:pt>
                <c:pt idx="21">
                  <c:v>10406</c:v>
                </c:pt>
                <c:pt idx="22">
                  <c:v>10177</c:v>
                </c:pt>
                <c:pt idx="23">
                  <c:v>9582</c:v>
                </c:pt>
                <c:pt idx="24">
                  <c:v>8938</c:v>
                </c:pt>
                <c:pt idx="25">
                  <c:v>8537</c:v>
                </c:pt>
                <c:pt idx="26">
                  <c:v>7972</c:v>
                </c:pt>
                <c:pt idx="27">
                  <c:v>7536</c:v>
                </c:pt>
                <c:pt idx="28">
                  <c:v>7198</c:v>
                </c:pt>
                <c:pt idx="29">
                  <c:v>6744</c:v>
                </c:pt>
                <c:pt idx="30">
                  <c:v>6205</c:v>
                </c:pt>
                <c:pt idx="31">
                  <c:v>5738</c:v>
                </c:pt>
                <c:pt idx="32">
                  <c:v>5431</c:v>
                </c:pt>
                <c:pt idx="33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B-4514-AEAB-38123B8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33016"/>
        <c:axId val="500333344"/>
      </c:barChart>
      <c:lineChart>
        <c:grouping val="standard"/>
        <c:varyColors val="0"/>
        <c:ser>
          <c:idx val="2"/>
          <c:order val="2"/>
          <c:tx>
            <c:v>PPH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Data2!$T$3:$T$36</c:f>
              <c:numCache>
                <c:formatCode>0.00</c:formatCode>
                <c:ptCount val="34"/>
                <c:pt idx="0">
                  <c:v>2.8312904564643033</c:v>
                </c:pt>
                <c:pt idx="1">
                  <c:v>2.8281036240534676</c:v>
                </c:pt>
                <c:pt idx="2">
                  <c:v>2.8291201137245032</c:v>
                </c:pt>
                <c:pt idx="3">
                  <c:v>2.8277047710018572</c:v>
                </c:pt>
                <c:pt idx="4">
                  <c:v>2.8236457161501258</c:v>
                </c:pt>
                <c:pt idx="5">
                  <c:v>2.817099561635998</c:v>
                </c:pt>
                <c:pt idx="6">
                  <c:v>2.8081125076499704</c:v>
                </c:pt>
                <c:pt idx="7">
                  <c:v>2.7967302726062955</c:v>
                </c:pt>
                <c:pt idx="8">
                  <c:v>2.7830693084618461</c:v>
                </c:pt>
                <c:pt idx="9">
                  <c:v>2.767375033467256</c:v>
                </c:pt>
                <c:pt idx="10">
                  <c:v>2.7519094732912053</c:v>
                </c:pt>
                <c:pt idx="11">
                  <c:v>2.7363831395608975</c:v>
                </c:pt>
                <c:pt idx="12">
                  <c:v>2.7208337406453995</c:v>
                </c:pt>
                <c:pt idx="13">
                  <c:v>2.7053419003342234</c:v>
                </c:pt>
                <c:pt idx="14">
                  <c:v>2.6899506997720755</c:v>
                </c:pt>
                <c:pt idx="15">
                  <c:v>2.6749182947118553</c:v>
                </c:pt>
                <c:pt idx="16">
                  <c:v>2.6599632512145783</c:v>
                </c:pt>
                <c:pt idx="17">
                  <c:v>2.6452420872590827</c:v>
                </c:pt>
                <c:pt idx="18">
                  <c:v>2.6309585397301283</c:v>
                </c:pt>
                <c:pt idx="19">
                  <c:v>2.6159209257196663</c:v>
                </c:pt>
                <c:pt idx="20">
                  <c:v>2.6047862299907218</c:v>
                </c:pt>
                <c:pt idx="21">
                  <c:v>2.598509747406561</c:v>
                </c:pt>
                <c:pt idx="22">
                  <c:v>2.5926363482206796</c:v>
                </c:pt>
                <c:pt idx="23">
                  <c:v>2.5878701190227607</c:v>
                </c:pt>
                <c:pt idx="24">
                  <c:v>2.5841227195189944</c:v>
                </c:pt>
                <c:pt idx="25">
                  <c:v>2.5809376450564754</c:v>
                </c:pt>
                <c:pt idx="26">
                  <c:v>2.5785211746835306</c:v>
                </c:pt>
                <c:pt idx="27">
                  <c:v>2.5766590482437368</c:v>
                </c:pt>
                <c:pt idx="28">
                  <c:v>2.5754397273713998</c:v>
                </c:pt>
                <c:pt idx="29">
                  <c:v>2.5750947847333387</c:v>
                </c:pt>
                <c:pt idx="30">
                  <c:v>2.5753898095755892</c:v>
                </c:pt>
                <c:pt idx="31">
                  <c:v>2.576078118815059</c:v>
                </c:pt>
                <c:pt idx="32">
                  <c:v>2.5771029827468239</c:v>
                </c:pt>
                <c:pt idx="33">
                  <c:v>2.5787058432934926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B-4514-AEAB-38123B854B6B}"/>
            </c:ext>
          </c:extLst>
        </c:ser>
        <c:ser>
          <c:idx val="3"/>
          <c:order val="3"/>
          <c:tx>
            <c:v>Vacancy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Data2!$Y$3:$Y$36</c:f>
              <c:numCache>
                <c:formatCode>0.000</c:formatCode>
                <c:ptCount val="34"/>
                <c:pt idx="0">
                  <c:v>1.6043404047372145</c:v>
                </c:pt>
                <c:pt idx="1">
                  <c:v>1.7232535177133856</c:v>
                </c:pt>
                <c:pt idx="2">
                  <c:v>1.8421586459828387</c:v>
                </c:pt>
                <c:pt idx="3">
                  <c:v>1.9611073796447998</c:v>
                </c:pt>
                <c:pt idx="4">
                  <c:v>2.0800660269748805</c:v>
                </c:pt>
                <c:pt idx="5">
                  <c:v>2.1990021666626891</c:v>
                </c:pt>
                <c:pt idx="6">
                  <c:v>2.3178848345198788</c:v>
                </c:pt>
                <c:pt idx="7">
                  <c:v>2.4368453654464606</c:v>
                </c:pt>
                <c:pt idx="8">
                  <c:v>2.5557706690735427</c:v>
                </c:pt>
                <c:pt idx="9">
                  <c:v>2.6746316121424196</c:v>
                </c:pt>
                <c:pt idx="10">
                  <c:v>2.7935967654878269</c:v>
                </c:pt>
                <c:pt idx="11">
                  <c:v>2.9125096312645149</c:v>
                </c:pt>
                <c:pt idx="12">
                  <c:v>3.0314474587976648</c:v>
                </c:pt>
                <c:pt idx="13">
                  <c:v>3.1504092969569908</c:v>
                </c:pt>
                <c:pt idx="14">
                  <c:v>3.2693208980565935</c:v>
                </c:pt>
                <c:pt idx="15">
                  <c:v>3.3882565646746632</c:v>
                </c:pt>
                <c:pt idx="16">
                  <c:v>3.5071438639471153</c:v>
                </c:pt>
                <c:pt idx="17">
                  <c:v>3.6260552344505981</c:v>
                </c:pt>
                <c:pt idx="18">
                  <c:v>3.7449898137562165</c:v>
                </c:pt>
                <c:pt idx="19">
                  <c:v>3.8044697635469804</c:v>
                </c:pt>
                <c:pt idx="20">
                  <c:v>3.8945483292826322</c:v>
                </c:pt>
                <c:pt idx="21">
                  <c:v>3.9839185001622868</c:v>
                </c:pt>
                <c:pt idx="22">
                  <c:v>3.9904254009430651</c:v>
                </c:pt>
                <c:pt idx="23">
                  <c:v>4.0000320734910559</c:v>
                </c:pt>
                <c:pt idx="24">
                  <c:v>4.0000053125329949</c:v>
                </c:pt>
                <c:pt idx="25">
                  <c:v>4.0000237660470344</c:v>
                </c:pt>
                <c:pt idx="26">
                  <c:v>4.0000131313728149</c:v>
                </c:pt>
                <c:pt idx="27">
                  <c:v>4.0000130640399201</c:v>
                </c:pt>
                <c:pt idx="28">
                  <c:v>4.0000182005150764</c:v>
                </c:pt>
                <c:pt idx="29">
                  <c:v>4.0000181177824112</c:v>
                </c:pt>
                <c:pt idx="30">
                  <c:v>4.0000463945326636</c:v>
                </c:pt>
                <c:pt idx="31">
                  <c:v>4.0000410813642144</c:v>
                </c:pt>
                <c:pt idx="32">
                  <c:v>4.0000230246600488</c:v>
                </c:pt>
                <c:pt idx="33">
                  <c:v>4.0000000000000036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B-4514-AEAB-38123B8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8032"/>
        <c:axId val="540629016"/>
      </c:lineChart>
      <c:catAx>
        <c:axId val="50033301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344"/>
        <c:crosses val="autoZero"/>
        <c:auto val="1"/>
        <c:lblAlgn val="ctr"/>
        <c:lblOffset val="100"/>
        <c:noMultiLvlLbl val="0"/>
      </c:catAx>
      <c:valAx>
        <c:axId val="5003333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016"/>
        <c:crosses val="autoZero"/>
        <c:crossBetween val="between"/>
        <c:majorUnit val="1000"/>
      </c:valAx>
      <c:valAx>
        <c:axId val="540629016"/>
        <c:scaling>
          <c:orientation val="minMax"/>
          <c:max val="4.0999999999999996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8032"/>
        <c:crosses val="max"/>
        <c:crossBetween val="between"/>
      </c:valAx>
      <c:catAx>
        <c:axId val="5406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062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v>Unmet Demand for HU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Data2!$AC$3:$AC$36</c:f>
              <c:numCache>
                <c:formatCode>_(* #,##0_);_(* \(#,##0\);_(* "-"??_);_(@_)</c:formatCode>
                <c:ptCount val="34"/>
                <c:pt idx="0">
                  <c:v>0</c:v>
                </c:pt>
                <c:pt idx="1">
                  <c:v>39122</c:v>
                </c:pt>
                <c:pt idx="2">
                  <c:v>41292</c:v>
                </c:pt>
                <c:pt idx="3">
                  <c:v>42507</c:v>
                </c:pt>
                <c:pt idx="4">
                  <c:v>42762</c:v>
                </c:pt>
                <c:pt idx="5">
                  <c:v>42221</c:v>
                </c:pt>
                <c:pt idx="6">
                  <c:v>40891</c:v>
                </c:pt>
                <c:pt idx="7">
                  <c:v>39010</c:v>
                </c:pt>
                <c:pt idx="8">
                  <c:v>36446</c:v>
                </c:pt>
                <c:pt idx="9">
                  <c:v>32832</c:v>
                </c:pt>
                <c:pt idx="10">
                  <c:v>29283</c:v>
                </c:pt>
                <c:pt idx="11">
                  <c:v>26096</c:v>
                </c:pt>
                <c:pt idx="12">
                  <c:v>23139</c:v>
                </c:pt>
                <c:pt idx="13">
                  <c:v>20247</c:v>
                </c:pt>
                <c:pt idx="14">
                  <c:v>17607</c:v>
                </c:pt>
                <c:pt idx="15">
                  <c:v>15053</c:v>
                </c:pt>
                <c:pt idx="16">
                  <c:v>12166</c:v>
                </c:pt>
                <c:pt idx="17">
                  <c:v>9079</c:v>
                </c:pt>
                <c:pt idx="18">
                  <c:v>6139</c:v>
                </c:pt>
                <c:pt idx="19">
                  <c:v>2332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F-4597-A1DF-06258E0BB463}"/>
            </c:ext>
          </c:extLst>
        </c:ser>
        <c:ser>
          <c:idx val="1"/>
          <c:order val="0"/>
          <c:tx>
            <c:v>HU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Data2!$L$3:$L$36</c:f>
              <c:numCache>
                <c:formatCode>_(* #,##0_);_(* \(#,##0\);_(* "-"??_);_(@_)</c:formatCode>
                <c:ptCount val="34"/>
                <c:pt idx="0">
                  <c:v>7050</c:v>
                </c:pt>
                <c:pt idx="1">
                  <c:v>9500</c:v>
                </c:pt>
                <c:pt idx="2">
                  <c:v>10450</c:v>
                </c:pt>
                <c:pt idx="3">
                  <c:v>11400</c:v>
                </c:pt>
                <c:pt idx="4">
                  <c:v>12350</c:v>
                </c:pt>
                <c:pt idx="5">
                  <c:v>13300</c:v>
                </c:pt>
                <c:pt idx="6">
                  <c:v>14250</c:v>
                </c:pt>
                <c:pt idx="7">
                  <c:v>15200</c:v>
                </c:pt>
                <c:pt idx="8">
                  <c:v>16150</c:v>
                </c:pt>
                <c:pt idx="9">
                  <c:v>17100</c:v>
                </c:pt>
                <c:pt idx="10">
                  <c:v>17100</c:v>
                </c:pt>
                <c:pt idx="11">
                  <c:v>17100</c:v>
                </c:pt>
                <c:pt idx="12">
                  <c:v>17100</c:v>
                </c:pt>
                <c:pt idx="13">
                  <c:v>17100</c:v>
                </c:pt>
                <c:pt idx="14">
                  <c:v>17100</c:v>
                </c:pt>
                <c:pt idx="15">
                  <c:v>17100</c:v>
                </c:pt>
                <c:pt idx="16">
                  <c:v>17100</c:v>
                </c:pt>
                <c:pt idx="17">
                  <c:v>17100</c:v>
                </c:pt>
                <c:pt idx="18">
                  <c:v>17100</c:v>
                </c:pt>
                <c:pt idx="19">
                  <c:v>16700</c:v>
                </c:pt>
                <c:pt idx="20">
                  <c:v>15000</c:v>
                </c:pt>
                <c:pt idx="21">
                  <c:v>12200</c:v>
                </c:pt>
                <c:pt idx="22">
                  <c:v>10700</c:v>
                </c:pt>
                <c:pt idx="23">
                  <c:v>10130</c:v>
                </c:pt>
                <c:pt idx="24">
                  <c:v>9310</c:v>
                </c:pt>
                <c:pt idx="25">
                  <c:v>8893</c:v>
                </c:pt>
                <c:pt idx="26">
                  <c:v>8304</c:v>
                </c:pt>
                <c:pt idx="27">
                  <c:v>7850</c:v>
                </c:pt>
                <c:pt idx="28">
                  <c:v>7498</c:v>
                </c:pt>
                <c:pt idx="29">
                  <c:v>7025</c:v>
                </c:pt>
                <c:pt idx="30">
                  <c:v>6464</c:v>
                </c:pt>
                <c:pt idx="31">
                  <c:v>5977</c:v>
                </c:pt>
                <c:pt idx="32">
                  <c:v>5657</c:v>
                </c:pt>
                <c:pt idx="33">
                  <c:v>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597-A1DF-06258E0BB463}"/>
            </c:ext>
          </c:extLst>
        </c:ser>
        <c:ser>
          <c:idx val="0"/>
          <c:order val="1"/>
          <c:tx>
            <c:v>Household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Data2!$K$3:$K$36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Data2!$Q$3:$Q$36</c:f>
              <c:numCache>
                <c:formatCode>_(* #,##0_);_(* \(#,##0\);_(* "-"??_);_(@_)</c:formatCode>
                <c:ptCount val="34"/>
                <c:pt idx="0">
                  <c:v>4803</c:v>
                </c:pt>
                <c:pt idx="1">
                  <c:v>7959</c:v>
                </c:pt>
                <c:pt idx="2">
                  <c:v>8869</c:v>
                </c:pt>
                <c:pt idx="3">
                  <c:v>9775</c:v>
                </c:pt>
                <c:pt idx="4">
                  <c:v>10678</c:v>
                </c:pt>
                <c:pt idx="5">
                  <c:v>11578</c:v>
                </c:pt>
                <c:pt idx="6">
                  <c:v>12475</c:v>
                </c:pt>
                <c:pt idx="7">
                  <c:v>13367</c:v>
                </c:pt>
                <c:pt idx="8">
                  <c:v>14257</c:v>
                </c:pt>
                <c:pt idx="9">
                  <c:v>15144</c:v>
                </c:pt>
                <c:pt idx="10">
                  <c:v>15102</c:v>
                </c:pt>
                <c:pt idx="11">
                  <c:v>15062</c:v>
                </c:pt>
                <c:pt idx="12">
                  <c:v>15021</c:v>
                </c:pt>
                <c:pt idx="13">
                  <c:v>14980</c:v>
                </c:pt>
                <c:pt idx="14">
                  <c:v>14940</c:v>
                </c:pt>
                <c:pt idx="15">
                  <c:v>14899</c:v>
                </c:pt>
                <c:pt idx="16">
                  <c:v>14859</c:v>
                </c:pt>
                <c:pt idx="17">
                  <c:v>14818</c:v>
                </c:pt>
                <c:pt idx="18">
                  <c:v>14777</c:v>
                </c:pt>
                <c:pt idx="19">
                  <c:v>15213</c:v>
                </c:pt>
                <c:pt idx="20">
                  <c:v>13111</c:v>
                </c:pt>
                <c:pt idx="21">
                  <c:v>10406</c:v>
                </c:pt>
                <c:pt idx="22">
                  <c:v>10177</c:v>
                </c:pt>
                <c:pt idx="23">
                  <c:v>9582</c:v>
                </c:pt>
                <c:pt idx="24">
                  <c:v>8938</c:v>
                </c:pt>
                <c:pt idx="25">
                  <c:v>8537</c:v>
                </c:pt>
                <c:pt idx="26">
                  <c:v>7972</c:v>
                </c:pt>
                <c:pt idx="27">
                  <c:v>7536</c:v>
                </c:pt>
                <c:pt idx="28">
                  <c:v>7198</c:v>
                </c:pt>
                <c:pt idx="29">
                  <c:v>6744</c:v>
                </c:pt>
                <c:pt idx="30">
                  <c:v>6205</c:v>
                </c:pt>
                <c:pt idx="31">
                  <c:v>5738</c:v>
                </c:pt>
                <c:pt idx="32">
                  <c:v>5431</c:v>
                </c:pt>
                <c:pt idx="33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597-A1DF-06258E0B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33016"/>
        <c:axId val="5003333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PPH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Data2!$T$3:$T$36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2.8312904564643033</c:v>
                      </c:pt>
                      <c:pt idx="1">
                        <c:v>2.8281036240534676</c:v>
                      </c:pt>
                      <c:pt idx="2">
                        <c:v>2.8291201137245032</c:v>
                      </c:pt>
                      <c:pt idx="3">
                        <c:v>2.8277047710018572</c:v>
                      </c:pt>
                      <c:pt idx="4">
                        <c:v>2.8236457161501258</c:v>
                      </c:pt>
                      <c:pt idx="5">
                        <c:v>2.817099561635998</c:v>
                      </c:pt>
                      <c:pt idx="6">
                        <c:v>2.8081125076499704</c:v>
                      </c:pt>
                      <c:pt idx="7">
                        <c:v>2.7967302726062955</c:v>
                      </c:pt>
                      <c:pt idx="8">
                        <c:v>2.7830693084618461</c:v>
                      </c:pt>
                      <c:pt idx="9">
                        <c:v>2.767375033467256</c:v>
                      </c:pt>
                      <c:pt idx="10">
                        <c:v>2.7519094732912053</c:v>
                      </c:pt>
                      <c:pt idx="11">
                        <c:v>2.7363831395608975</c:v>
                      </c:pt>
                      <c:pt idx="12">
                        <c:v>2.7208337406453995</c:v>
                      </c:pt>
                      <c:pt idx="13">
                        <c:v>2.7053419003342234</c:v>
                      </c:pt>
                      <c:pt idx="14">
                        <c:v>2.6899506997720755</c:v>
                      </c:pt>
                      <c:pt idx="15">
                        <c:v>2.6749182947118553</c:v>
                      </c:pt>
                      <c:pt idx="16">
                        <c:v>2.6599632512145783</c:v>
                      </c:pt>
                      <c:pt idx="17">
                        <c:v>2.6452420872590827</c:v>
                      </c:pt>
                      <c:pt idx="18">
                        <c:v>2.6309585397301283</c:v>
                      </c:pt>
                      <c:pt idx="19">
                        <c:v>2.6159209257196663</c:v>
                      </c:pt>
                      <c:pt idx="20">
                        <c:v>2.6047862299907218</c:v>
                      </c:pt>
                      <c:pt idx="21">
                        <c:v>2.598509747406561</c:v>
                      </c:pt>
                      <c:pt idx="22">
                        <c:v>2.5926363482206796</c:v>
                      </c:pt>
                      <c:pt idx="23">
                        <c:v>2.5878701190227607</c:v>
                      </c:pt>
                      <c:pt idx="24">
                        <c:v>2.5841227195189944</c:v>
                      </c:pt>
                      <c:pt idx="25">
                        <c:v>2.5809376450564754</c:v>
                      </c:pt>
                      <c:pt idx="26">
                        <c:v>2.5785211746835306</c:v>
                      </c:pt>
                      <c:pt idx="27">
                        <c:v>2.5766590482437368</c:v>
                      </c:pt>
                      <c:pt idx="28">
                        <c:v>2.5754397273713998</c:v>
                      </c:pt>
                      <c:pt idx="29">
                        <c:v>2.5750947847333387</c:v>
                      </c:pt>
                      <c:pt idx="30">
                        <c:v>2.5753898095755892</c:v>
                      </c:pt>
                      <c:pt idx="31">
                        <c:v>2.576078118815059</c:v>
                      </c:pt>
                      <c:pt idx="32">
                        <c:v>2.5771029827468239</c:v>
                      </c:pt>
                      <c:pt idx="33">
                        <c:v>2.5787058432934926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AF-4597-A1DF-06258E0BB4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Vacancy Rate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Data2!$Y$3:$Y$36</c15:sqref>
                        </c15:formulaRef>
                      </c:ext>
                    </c:extLst>
                    <c:numCache>
                      <c:formatCode>0.000</c:formatCode>
                      <c:ptCount val="34"/>
                      <c:pt idx="0">
                        <c:v>1.6043404047372145</c:v>
                      </c:pt>
                      <c:pt idx="1">
                        <c:v>1.7232535177133856</c:v>
                      </c:pt>
                      <c:pt idx="2">
                        <c:v>1.8421586459828387</c:v>
                      </c:pt>
                      <c:pt idx="3">
                        <c:v>1.9611073796447998</c:v>
                      </c:pt>
                      <c:pt idx="4">
                        <c:v>2.0800660269748805</c:v>
                      </c:pt>
                      <c:pt idx="5">
                        <c:v>2.1990021666626891</c:v>
                      </c:pt>
                      <c:pt idx="6">
                        <c:v>2.3178848345198788</c:v>
                      </c:pt>
                      <c:pt idx="7">
                        <c:v>2.4368453654464606</c:v>
                      </c:pt>
                      <c:pt idx="8">
                        <c:v>2.5557706690735427</c:v>
                      </c:pt>
                      <c:pt idx="9">
                        <c:v>2.6746316121424196</c:v>
                      </c:pt>
                      <c:pt idx="10">
                        <c:v>2.7935967654878269</c:v>
                      </c:pt>
                      <c:pt idx="11">
                        <c:v>2.9125096312645149</c:v>
                      </c:pt>
                      <c:pt idx="12">
                        <c:v>3.0314474587976648</c:v>
                      </c:pt>
                      <c:pt idx="13">
                        <c:v>3.1504092969569908</c:v>
                      </c:pt>
                      <c:pt idx="14">
                        <c:v>3.2693208980565935</c:v>
                      </c:pt>
                      <c:pt idx="15">
                        <c:v>3.3882565646746632</c:v>
                      </c:pt>
                      <c:pt idx="16">
                        <c:v>3.5071438639471153</c:v>
                      </c:pt>
                      <c:pt idx="17">
                        <c:v>3.6260552344505981</c:v>
                      </c:pt>
                      <c:pt idx="18">
                        <c:v>3.7449898137562165</c:v>
                      </c:pt>
                      <c:pt idx="19">
                        <c:v>3.8044697635469804</c:v>
                      </c:pt>
                      <c:pt idx="20">
                        <c:v>3.8945483292826322</c:v>
                      </c:pt>
                      <c:pt idx="21">
                        <c:v>3.9839185001622868</c:v>
                      </c:pt>
                      <c:pt idx="22">
                        <c:v>3.9904254009430651</c:v>
                      </c:pt>
                      <c:pt idx="23">
                        <c:v>4.0000320734910559</c:v>
                      </c:pt>
                      <c:pt idx="24">
                        <c:v>4.0000053125329949</c:v>
                      </c:pt>
                      <c:pt idx="25">
                        <c:v>4.0000237660470344</c:v>
                      </c:pt>
                      <c:pt idx="26">
                        <c:v>4.0000131313728149</c:v>
                      </c:pt>
                      <c:pt idx="27">
                        <c:v>4.0000130640399201</c:v>
                      </c:pt>
                      <c:pt idx="28">
                        <c:v>4.0000182005150764</c:v>
                      </c:pt>
                      <c:pt idx="29">
                        <c:v>4.0000181177824112</c:v>
                      </c:pt>
                      <c:pt idx="30">
                        <c:v>4.0000463945326636</c:v>
                      </c:pt>
                      <c:pt idx="31">
                        <c:v>4.0000410813642144</c:v>
                      </c:pt>
                      <c:pt idx="32">
                        <c:v>4.0000230246600488</c:v>
                      </c:pt>
                      <c:pt idx="33">
                        <c:v>4.0000000000000036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AF-4597-A1DF-06258E0BB463}"/>
                  </c:ext>
                </c:extLst>
              </c15:ser>
            </c15:filteredBarSeries>
          </c:ext>
        </c:extLst>
      </c:barChart>
      <c:catAx>
        <c:axId val="50033301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344"/>
        <c:crosses val="autoZero"/>
        <c:auto val="1"/>
        <c:lblAlgn val="ctr"/>
        <c:lblOffset val="100"/>
        <c:noMultiLvlLbl val="0"/>
      </c:catAx>
      <c:valAx>
        <c:axId val="500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01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HU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Data1!$J$3:$J$36</c:f>
              <c:numCache>
                <c:formatCode>0_);\(0\)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Data1!$K$3:$K$36</c:f>
              <c:numCache>
                <c:formatCode>_(* #,##0_);_(* \(#,##0\);_(* "-"??_);_(@_)</c:formatCode>
                <c:ptCount val="34"/>
                <c:pt idx="0">
                  <c:v>7050</c:v>
                </c:pt>
                <c:pt idx="1">
                  <c:v>7844</c:v>
                </c:pt>
                <c:pt idx="2">
                  <c:v>8638</c:v>
                </c:pt>
                <c:pt idx="3">
                  <c:v>9432</c:v>
                </c:pt>
                <c:pt idx="4">
                  <c:v>10226</c:v>
                </c:pt>
                <c:pt idx="5">
                  <c:v>11020</c:v>
                </c:pt>
                <c:pt idx="6">
                  <c:v>11814</c:v>
                </c:pt>
                <c:pt idx="7">
                  <c:v>12608</c:v>
                </c:pt>
                <c:pt idx="8">
                  <c:v>13402</c:v>
                </c:pt>
                <c:pt idx="9">
                  <c:v>14196</c:v>
                </c:pt>
                <c:pt idx="10">
                  <c:v>14990</c:v>
                </c:pt>
                <c:pt idx="11">
                  <c:v>15784</c:v>
                </c:pt>
                <c:pt idx="12">
                  <c:v>16578</c:v>
                </c:pt>
                <c:pt idx="13">
                  <c:v>17372</c:v>
                </c:pt>
                <c:pt idx="14">
                  <c:v>18166</c:v>
                </c:pt>
                <c:pt idx="15">
                  <c:v>18960</c:v>
                </c:pt>
                <c:pt idx="16">
                  <c:v>19754</c:v>
                </c:pt>
                <c:pt idx="17">
                  <c:v>20548</c:v>
                </c:pt>
                <c:pt idx="18">
                  <c:v>19158.5</c:v>
                </c:pt>
                <c:pt idx="19">
                  <c:v>17769</c:v>
                </c:pt>
                <c:pt idx="20">
                  <c:v>16379.5</c:v>
                </c:pt>
                <c:pt idx="21">
                  <c:v>14990</c:v>
                </c:pt>
                <c:pt idx="22">
                  <c:v>13600.5</c:v>
                </c:pt>
                <c:pt idx="23">
                  <c:v>12211</c:v>
                </c:pt>
                <c:pt idx="24">
                  <c:v>10821.5</c:v>
                </c:pt>
                <c:pt idx="25">
                  <c:v>9432</c:v>
                </c:pt>
                <c:pt idx="26">
                  <c:v>8320.4</c:v>
                </c:pt>
                <c:pt idx="27">
                  <c:v>7208.7999999999993</c:v>
                </c:pt>
                <c:pt idx="28">
                  <c:v>6097.1999999999989</c:v>
                </c:pt>
                <c:pt idx="29">
                  <c:v>25198.656928034499</c:v>
                </c:pt>
                <c:pt idx="30">
                  <c:v>6531.5789473685436</c:v>
                </c:pt>
                <c:pt idx="31">
                  <c:v>6040</c:v>
                </c:pt>
                <c:pt idx="32">
                  <c:v>5716.8421052631456</c:v>
                </c:pt>
                <c:pt idx="33">
                  <c:v>5264.2105263157282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1E5-BA45-FD0A8BE580B8}"/>
            </c:ext>
          </c:extLst>
        </c:ser>
        <c:ser>
          <c:idx val="0"/>
          <c:order val="1"/>
          <c:tx>
            <c:v>Household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Data1!$H$3:$H$36</c:f>
              <c:numCache>
                <c:formatCode>_(* #,##0_);_(* \(#,##0\);_(* "-"??_);_(@_)</c:formatCode>
                <c:ptCount val="34"/>
                <c:pt idx="0">
                  <c:v>12717.07899112138</c:v>
                </c:pt>
                <c:pt idx="1">
                  <c:v>11174.496180115733</c:v>
                </c:pt>
                <c:pt idx="2">
                  <c:v>13906.613447746262</c:v>
                </c:pt>
                <c:pt idx="3">
                  <c:v>13923.549761844566</c:v>
                </c:pt>
                <c:pt idx="4">
                  <c:v>13820.40151093551</c:v>
                </c:pt>
                <c:pt idx="5">
                  <c:v>13745.774137323489</c:v>
                </c:pt>
                <c:pt idx="6">
                  <c:v>13649.513185202377</c:v>
                </c:pt>
                <c:pt idx="7">
                  <c:v>13525.062818729319</c:v>
                </c:pt>
                <c:pt idx="8">
                  <c:v>13403.165900209453</c:v>
                </c:pt>
                <c:pt idx="9">
                  <c:v>13339.861999524292</c:v>
                </c:pt>
                <c:pt idx="10">
                  <c:v>13334.609975930536</c:v>
                </c:pt>
                <c:pt idx="11">
                  <c:v>13198.941818815889</c:v>
                </c:pt>
                <c:pt idx="12">
                  <c:v>13078.410232549068</c:v>
                </c:pt>
                <c:pt idx="13">
                  <c:v>12996.098108479055</c:v>
                </c:pt>
                <c:pt idx="14">
                  <c:v>12936.83934684121</c:v>
                </c:pt>
                <c:pt idx="15">
                  <c:v>13008.205047662836</c:v>
                </c:pt>
                <c:pt idx="16">
                  <c:v>12944.390478343004</c:v>
                </c:pt>
                <c:pt idx="17">
                  <c:v>12961.987058626022</c:v>
                </c:pt>
                <c:pt idx="18">
                  <c:v>11837</c:v>
                </c:pt>
                <c:pt idx="19">
                  <c:v>11406</c:v>
                </c:pt>
                <c:pt idx="20">
                  <c:v>10779</c:v>
                </c:pt>
                <c:pt idx="21">
                  <c:v>10406</c:v>
                </c:pt>
                <c:pt idx="22">
                  <c:v>10177</c:v>
                </c:pt>
                <c:pt idx="23">
                  <c:v>9582</c:v>
                </c:pt>
                <c:pt idx="24">
                  <c:v>8938</c:v>
                </c:pt>
                <c:pt idx="25">
                  <c:v>8537</c:v>
                </c:pt>
                <c:pt idx="26">
                  <c:v>7972</c:v>
                </c:pt>
                <c:pt idx="27">
                  <c:v>7536</c:v>
                </c:pt>
                <c:pt idx="28">
                  <c:v>7198</c:v>
                </c:pt>
                <c:pt idx="29">
                  <c:v>6744</c:v>
                </c:pt>
                <c:pt idx="30">
                  <c:v>6205</c:v>
                </c:pt>
                <c:pt idx="31">
                  <c:v>5738</c:v>
                </c:pt>
                <c:pt idx="32">
                  <c:v>5431</c:v>
                </c:pt>
                <c:pt idx="33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D-41E5-BA45-FD0A8BE5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33016"/>
        <c:axId val="500333344"/>
      </c:barChart>
      <c:lineChart>
        <c:grouping val="standard"/>
        <c:varyColors val="0"/>
        <c:ser>
          <c:idx val="2"/>
          <c:order val="2"/>
          <c:tx>
            <c:v>PPH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Data1!$P$3:$P$36</c:f>
              <c:numCache>
                <c:formatCode>0.00</c:formatCode>
                <c:ptCount val="34"/>
                <c:pt idx="0">
                  <c:v>2.8312904564643033</c:v>
                </c:pt>
                <c:pt idx="1">
                  <c:v>2.8370446123857946</c:v>
                </c:pt>
                <c:pt idx="2">
                  <c:v>2.8386706404482225</c:v>
                </c:pt>
                <c:pt idx="3">
                  <c:v>2.8381228912267096</c:v>
                </c:pt>
                <c:pt idx="4">
                  <c:v>2.835170591667957</c:v>
                </c:pt>
                <c:pt idx="5">
                  <c:v>2.8299510027239925</c:v>
                </c:pt>
                <c:pt idx="6">
                  <c:v>2.8224891921920325</c:v>
                </c:pt>
                <c:pt idx="7">
                  <c:v>2.8128040075115992</c:v>
                </c:pt>
                <c:pt idx="8">
                  <c:v>2.8009918086342482</c:v>
                </c:pt>
                <c:pt idx="9">
                  <c:v>2.7872761709404177</c:v>
                </c:pt>
                <c:pt idx="10">
                  <c:v>2.7718748639268851</c:v>
                </c:pt>
                <c:pt idx="11">
                  <c:v>2.7545989714646644</c:v>
                </c:pt>
                <c:pt idx="12">
                  <c:v>2.7355844285107693</c:v>
                </c:pt>
                <c:pt idx="13">
                  <c:v>2.7150137247138493</c:v>
                </c:pt>
                <c:pt idx="14">
                  <c:v>2.6930337079606961</c:v>
                </c:pt>
                <c:pt idx="15">
                  <c:v>2.6700009944519638</c:v>
                </c:pt>
                <c:pt idx="16">
                  <c:v>2.6457350118273628</c:v>
                </c:pt>
                <c:pt idx="17">
                  <c:v>2.6277441452284971</c:v>
                </c:pt>
                <c:pt idx="18">
                  <c:v>2.6192913641781344</c:v>
                </c:pt>
                <c:pt idx="19">
                  <c:v>2.6115502996225701</c:v>
                </c:pt>
                <c:pt idx="20">
                  <c:v>2.6047862299907218</c:v>
                </c:pt>
                <c:pt idx="21">
                  <c:v>2.598509747406561</c:v>
                </c:pt>
                <c:pt idx="22">
                  <c:v>2.5926363482206796</c:v>
                </c:pt>
                <c:pt idx="23">
                  <c:v>2.5878701190227607</c:v>
                </c:pt>
                <c:pt idx="24">
                  <c:v>2.5841227195189944</c:v>
                </c:pt>
                <c:pt idx="25">
                  <c:v>2.5809376450564754</c:v>
                </c:pt>
                <c:pt idx="26">
                  <c:v>2.5785211746835306</c:v>
                </c:pt>
                <c:pt idx="27">
                  <c:v>2.5766590482437368</c:v>
                </c:pt>
                <c:pt idx="28">
                  <c:v>2.5754397273713998</c:v>
                </c:pt>
                <c:pt idx="29">
                  <c:v>2.5750947847333387</c:v>
                </c:pt>
                <c:pt idx="30">
                  <c:v>2.5753898095755892</c:v>
                </c:pt>
                <c:pt idx="31">
                  <c:v>2.576078118815059</c:v>
                </c:pt>
                <c:pt idx="32">
                  <c:v>2.5771029827468239</c:v>
                </c:pt>
                <c:pt idx="33">
                  <c:v>2.5787058432934926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D-41E5-BA45-FD0A8BE580B8}"/>
            </c:ext>
          </c:extLst>
        </c:ser>
        <c:ser>
          <c:idx val="3"/>
          <c:order val="3"/>
          <c:tx>
            <c:v>Vacancy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Data1!$U$3:$U$36</c:f>
              <c:numCache>
                <c:formatCode>0.000</c:formatCode>
                <c:ptCount val="34"/>
                <c:pt idx="0">
                  <c:v>0.19677764563910127</c:v>
                </c:pt>
                <c:pt idx="1">
                  <c:v>0.50000000000000044</c:v>
                </c:pt>
                <c:pt idx="2">
                  <c:v>0.49999999999998934</c:v>
                </c:pt>
                <c:pt idx="3">
                  <c:v>0.50000000000000044</c:v>
                </c:pt>
                <c:pt idx="4">
                  <c:v>0.50000000000000044</c:v>
                </c:pt>
                <c:pt idx="5">
                  <c:v>0.50000000000000044</c:v>
                </c:pt>
                <c:pt idx="6">
                  <c:v>0.50000000000001155</c:v>
                </c:pt>
                <c:pt idx="7">
                  <c:v>0.49999999999998934</c:v>
                </c:pt>
                <c:pt idx="8">
                  <c:v>0.49999999999998934</c:v>
                </c:pt>
                <c:pt idx="9">
                  <c:v>0.49999999999998934</c:v>
                </c:pt>
                <c:pt idx="10">
                  <c:v>0.50000000000001155</c:v>
                </c:pt>
                <c:pt idx="11">
                  <c:v>0.50000000000000044</c:v>
                </c:pt>
                <c:pt idx="12">
                  <c:v>0.49999999999998934</c:v>
                </c:pt>
                <c:pt idx="13">
                  <c:v>0.50000000000000044</c:v>
                </c:pt>
                <c:pt idx="14">
                  <c:v>0.50000000000001155</c:v>
                </c:pt>
                <c:pt idx="15">
                  <c:v>0.49999999999998934</c:v>
                </c:pt>
                <c:pt idx="16">
                  <c:v>0.49999999999998934</c:v>
                </c:pt>
                <c:pt idx="17">
                  <c:v>1.9999999999999907</c:v>
                </c:pt>
                <c:pt idx="18">
                  <c:v>2.4887242459656012</c:v>
                </c:pt>
                <c:pt idx="19">
                  <c:v>2.900618544611222</c:v>
                </c:pt>
                <c:pt idx="20">
                  <c:v>3.2531626199630015</c:v>
                </c:pt>
                <c:pt idx="21">
                  <c:v>3.5320497275871832</c:v>
                </c:pt>
                <c:pt idx="22">
                  <c:v>3.7305846672281873</c:v>
                </c:pt>
                <c:pt idx="23">
                  <c:v>3.8760022918207571</c:v>
                </c:pt>
                <c:pt idx="24">
                  <c:v>3.9732526181683325</c:v>
                </c:pt>
                <c:pt idx="25">
                  <c:v>4.0075946739585149</c:v>
                </c:pt>
                <c:pt idx="26">
                  <c:v>4.0085762939120801</c:v>
                </c:pt>
                <c:pt idx="27">
                  <c:v>3.9683146406359837</c:v>
                </c:pt>
                <c:pt idx="28">
                  <c:v>3.8809247475267261</c:v>
                </c:pt>
                <c:pt idx="29">
                  <c:v>4.9999999999999929</c:v>
                </c:pt>
                <c:pt idx="30">
                  <c:v>5.0000000000000044</c:v>
                </c:pt>
                <c:pt idx="31">
                  <c:v>5.0000000000000044</c:v>
                </c:pt>
                <c:pt idx="32">
                  <c:v>5.0000000000000044</c:v>
                </c:pt>
                <c:pt idx="33">
                  <c:v>5.0000000000000044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DD-41E5-BA45-FD0A8BE5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8032"/>
        <c:axId val="540629016"/>
      </c:lineChart>
      <c:catAx>
        <c:axId val="500333016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344"/>
        <c:crosses val="autoZero"/>
        <c:auto val="1"/>
        <c:lblAlgn val="ctr"/>
        <c:lblOffset val="100"/>
        <c:noMultiLvlLbl val="0"/>
      </c:catAx>
      <c:valAx>
        <c:axId val="500333344"/>
        <c:scaling>
          <c:orientation val="minMax"/>
          <c:max val="2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3016"/>
        <c:crosses val="autoZero"/>
        <c:crossBetween val="between"/>
        <c:majorUnit val="1000"/>
      </c:valAx>
      <c:valAx>
        <c:axId val="540629016"/>
        <c:scaling>
          <c:orientation val="minMax"/>
          <c:max val="5.0999999999999996"/>
          <c:min val="0.5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8032"/>
        <c:crosses val="max"/>
        <c:crossBetween val="between"/>
      </c:valAx>
      <c:catAx>
        <c:axId val="54062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062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4573-2D07-4EC8-8D0A-C37CCDA91A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0.64382</cdr:x>
      <cdr:y>0.12008</cdr:y>
    </cdr:from>
    <cdr:to>
      <cdr:x>0.9306</cdr:x>
      <cdr:y>0.16877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398B01-12DE-4E2F-A09C-14B18B561289}"/>
            </a:ext>
          </a:extLst>
        </cdr:cNvPr>
        <cdr:cNvSpPr txBox="1"/>
      </cdr:nvSpPr>
      <cdr:spPr>
        <a:xfrm xmlns:a="http://schemas.openxmlformats.org/drawingml/2006/main">
          <a:off x="5573117" y="753952"/>
          <a:ext cx="2482460" cy="305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2010 Headship rates achieved by 2037</a:t>
          </a:r>
        </a:p>
      </cdr:txBody>
    </cdr:sp>
  </cdr:relSizeAnchor>
  <cdr:relSizeAnchor xmlns:cdr="http://schemas.openxmlformats.org/drawingml/2006/chartDrawing">
    <cdr:from>
      <cdr:x>0.64611</cdr:x>
      <cdr:y>0.22057</cdr:y>
    </cdr:from>
    <cdr:to>
      <cdr:x>0.93289</cdr:x>
      <cdr:y>0.26926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23C8682-134D-42DF-818E-DEF637BA3246}"/>
            </a:ext>
          </a:extLst>
        </cdr:cNvPr>
        <cdr:cNvSpPr txBox="1"/>
      </cdr:nvSpPr>
      <cdr:spPr>
        <a:xfrm xmlns:a="http://schemas.openxmlformats.org/drawingml/2006/main">
          <a:off x="5596047" y="1386187"/>
          <a:ext cx="2483844" cy="305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4% Vacancy achieved by 2040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149" cy="6284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25D3-165A-4856-A757-24DD643AAF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149" cy="6284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263D6-FAD8-4203-B8E0-678646EC7C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0.65911</cdr:x>
      <cdr:y>0.2074</cdr:y>
    </cdr:from>
    <cdr:to>
      <cdr:x>0.94588</cdr:x>
      <cdr:y>0.2561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4C4252-2F38-4916-BE41-16B814F4D208}"/>
            </a:ext>
          </a:extLst>
        </cdr:cNvPr>
        <cdr:cNvSpPr txBox="1"/>
      </cdr:nvSpPr>
      <cdr:spPr>
        <a:xfrm xmlns:a="http://schemas.openxmlformats.org/drawingml/2006/main">
          <a:off x="5712389" y="1304184"/>
          <a:ext cx="2485402" cy="306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2010 Headship rates acheived by 2035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H_Initial_Estim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_HH"/>
    </sheetNames>
    <sheetDataSet>
      <sheetData sheetId="0">
        <row r="2">
          <cell r="B2">
            <v>3203210</v>
          </cell>
          <cell r="C2">
            <v>1134848</v>
          </cell>
        </row>
        <row r="3">
          <cell r="B3">
            <v>3226683</v>
          </cell>
          <cell r="C3">
            <v>1139651</v>
          </cell>
        </row>
        <row r="4">
          <cell r="B4">
            <v>3245560</v>
          </cell>
          <cell r="C4">
            <v>1186732</v>
          </cell>
        </row>
        <row r="5">
          <cell r="B5">
            <v>3271818</v>
          </cell>
          <cell r="C5">
            <v>1197771</v>
          </cell>
        </row>
        <row r="6">
          <cell r="B6">
            <v>3297822</v>
          </cell>
          <cell r="C6">
            <v>1208761</v>
          </cell>
        </row>
        <row r="7">
          <cell r="B7">
            <v>3323239</v>
          </cell>
          <cell r="C7">
            <v>1219694</v>
          </cell>
        </row>
        <row r="8">
          <cell r="B8">
            <v>3348151</v>
          </cell>
          <cell r="C8">
            <v>1230731</v>
          </cell>
        </row>
        <row r="9">
          <cell r="B9">
            <v>3372501</v>
          </cell>
          <cell r="C9">
            <v>1241876</v>
          </cell>
        </row>
        <row r="10">
          <cell r="B10">
            <v>3396215</v>
          </cell>
          <cell r="C10">
            <v>1253362</v>
          </cell>
        </row>
        <row r="11">
          <cell r="B11">
            <v>3419304</v>
          </cell>
          <cell r="C11">
            <v>1265055</v>
          </cell>
        </row>
        <row r="12">
          <cell r="B12">
            <v>3441931</v>
          </cell>
          <cell r="C12">
            <v>1276585</v>
          </cell>
        </row>
        <row r="13">
          <cell r="B13">
            <v>3464255</v>
          </cell>
          <cell r="C13">
            <v>1288138</v>
          </cell>
        </row>
        <row r="14">
          <cell r="B14">
            <v>3485925</v>
          </cell>
          <cell r="C14">
            <v>1300013</v>
          </cell>
        </row>
        <row r="15">
          <cell r="B15">
            <v>3506986</v>
          </cell>
          <cell r="C15">
            <v>1312077</v>
          </cell>
        </row>
        <row r="16">
          <cell r="B16">
            <v>3527544</v>
          </cell>
          <cell r="C16">
            <v>1324165</v>
          </cell>
        </row>
        <row r="17">
          <cell r="B17">
            <v>3547663</v>
          </cell>
          <cell r="C17">
            <v>1336465</v>
          </cell>
        </row>
        <row r="18">
          <cell r="B18">
            <v>3567691</v>
          </cell>
          <cell r="C18">
            <v>1348810</v>
          </cell>
        </row>
        <row r="19">
          <cell r="B19">
            <v>3587269</v>
          </cell>
          <cell r="C19">
            <v>1360782</v>
          </cell>
        </row>
        <row r="20">
          <cell r="B20">
            <v>3606613</v>
          </cell>
          <cell r="C20">
            <v>1372513</v>
          </cell>
        </row>
        <row r="21">
          <cell r="B21">
            <v>3626016</v>
          </cell>
          <cell r="C21">
            <v>1384350</v>
          </cell>
        </row>
        <row r="22">
          <cell r="B22">
            <v>3645087</v>
          </cell>
          <cell r="C22">
            <v>1395756</v>
          </cell>
        </row>
        <row r="23">
          <cell r="B23">
            <v>3663723</v>
          </cell>
          <cell r="C23">
            <v>1406535</v>
          </cell>
        </row>
        <row r="24">
          <cell r="B24">
            <v>3681935</v>
          </cell>
          <cell r="C24">
            <v>1416941</v>
          </cell>
        </row>
        <row r="25">
          <cell r="B25">
            <v>3699998</v>
          </cell>
          <cell r="C25">
            <v>1427118</v>
          </cell>
        </row>
        <row r="26">
          <cell r="B26">
            <v>3717993</v>
          </cell>
          <cell r="C26">
            <v>1436700</v>
          </cell>
        </row>
        <row r="27">
          <cell r="B27">
            <v>3735706</v>
          </cell>
          <cell r="C27">
            <v>1445638</v>
          </cell>
        </row>
        <row r="28">
          <cell r="B28">
            <v>3753135</v>
          </cell>
          <cell r="C28">
            <v>1454175</v>
          </cell>
        </row>
        <row r="29">
          <cell r="B29">
            <v>3770177</v>
          </cell>
          <cell r="C29">
            <v>1462147</v>
          </cell>
        </row>
        <row r="30">
          <cell r="B30">
            <v>3786872</v>
          </cell>
          <cell r="C30">
            <v>1469683</v>
          </cell>
        </row>
        <row r="31">
          <cell r="B31">
            <v>3803618</v>
          </cell>
          <cell r="C31">
            <v>1476881</v>
          </cell>
        </row>
        <row r="32">
          <cell r="B32">
            <v>3820475</v>
          </cell>
          <cell r="C32">
            <v>1483625</v>
          </cell>
        </row>
        <row r="33">
          <cell r="B33">
            <v>3836893</v>
          </cell>
          <cell r="C33">
            <v>1489830</v>
          </cell>
        </row>
        <row r="34">
          <cell r="B34">
            <v>3852700</v>
          </cell>
          <cell r="C34">
            <v>1495568</v>
          </cell>
        </row>
        <row r="35">
          <cell r="B35">
            <v>3868229</v>
          </cell>
          <cell r="C35">
            <v>1500999</v>
          </cell>
        </row>
        <row r="36">
          <cell r="B36">
            <v>3883531</v>
          </cell>
          <cell r="C36">
            <v>1506000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0"/>
  <sheetViews>
    <sheetView tabSelected="1" topLeftCell="I22" workbookViewId="0">
      <selection activeCell="L38" sqref="L38"/>
    </sheetView>
  </sheetViews>
  <sheetFormatPr defaultRowHeight="14.4" x14ac:dyDescent="0.3"/>
  <cols>
    <col min="4" max="4" width="10.109375" bestFit="1" customWidth="1"/>
    <col min="7" max="8" width="12.5546875" bestFit="1" customWidth="1"/>
    <col min="9" max="9" width="10.109375" bestFit="1" customWidth="1"/>
    <col min="10" max="10" width="10.109375" customWidth="1"/>
    <col min="11" max="11" width="13.5546875" bestFit="1" customWidth="1"/>
    <col min="12" max="12" width="10.109375" bestFit="1" customWidth="1"/>
    <col min="13" max="13" width="10" bestFit="1" customWidth="1"/>
    <col min="14" max="15" width="10" customWidth="1"/>
    <col min="16" max="16" width="10" bestFit="1" customWidth="1"/>
    <col min="17" max="18" width="10" customWidth="1"/>
  </cols>
  <sheetData>
    <row r="1" spans="1:30" x14ac:dyDescent="0.3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12</v>
      </c>
      <c r="L1" t="s">
        <v>6</v>
      </c>
      <c r="M1" t="s">
        <v>7</v>
      </c>
      <c r="P1" t="s">
        <v>8</v>
      </c>
      <c r="Q1" t="s">
        <v>13</v>
      </c>
      <c r="R1" t="s">
        <v>9</v>
      </c>
      <c r="S1" t="s">
        <v>10</v>
      </c>
      <c r="T1" t="s">
        <v>11</v>
      </c>
    </row>
    <row r="2" spans="1:30" x14ac:dyDescent="0.3">
      <c r="A2">
        <v>2017</v>
      </c>
      <c r="B2">
        <f>Data1!B2</f>
        <v>3203210</v>
      </c>
      <c r="C2">
        <f>Data1!C2</f>
        <v>1134848</v>
      </c>
      <c r="H2" s="2">
        <f>C2</f>
        <v>1134848</v>
      </c>
      <c r="K2">
        <v>2016</v>
      </c>
      <c r="P2" s="1">
        <f>H2</f>
        <v>1134848</v>
      </c>
      <c r="Q2" s="1"/>
      <c r="T2" s="10">
        <f>B2/C2</f>
        <v>2.8225894569140535</v>
      </c>
      <c r="U2">
        <f>V2*1.75</f>
        <v>1662.5</v>
      </c>
      <c r="V2">
        <v>950</v>
      </c>
      <c r="W2" s="1">
        <f>SUM(L3:L20)</f>
        <v>263550</v>
      </c>
      <c r="X2" s="1">
        <f>M20-H2</f>
        <v>279885</v>
      </c>
    </row>
    <row r="3" spans="1:30" x14ac:dyDescent="0.3">
      <c r="A3" s="3">
        <v>2018</v>
      </c>
      <c r="B3">
        <f>Data1!B3</f>
        <v>3226683</v>
      </c>
      <c r="C3">
        <f>Data1!C3</f>
        <v>1139651</v>
      </c>
      <c r="D3" s="2">
        <f>C3-C2</f>
        <v>4803</v>
      </c>
      <c r="E3">
        <f>B3/C3</f>
        <v>2.8312904564643033</v>
      </c>
      <c r="G3" s="2">
        <f>C3</f>
        <v>1139651</v>
      </c>
      <c r="H3" s="1">
        <f t="shared" ref="H3:H20" si="0">G3</f>
        <v>1139651</v>
      </c>
      <c r="I3" s="1">
        <f>H3-H2</f>
        <v>4803</v>
      </c>
      <c r="J3" s="1"/>
      <c r="K3" s="9">
        <f>A2</f>
        <v>2017</v>
      </c>
      <c r="L3" s="4">
        <f>Data1!K3</f>
        <v>7050</v>
      </c>
      <c r="M3" s="1">
        <f>C3+18582</f>
        <v>1158233</v>
      </c>
      <c r="N3" s="1"/>
      <c r="O3" s="1"/>
      <c r="P3" s="1">
        <f>H3</f>
        <v>1139651</v>
      </c>
      <c r="Q3" s="1">
        <f>P3-P2</f>
        <v>4803</v>
      </c>
      <c r="R3" s="1">
        <f>M3-P3</f>
        <v>18582</v>
      </c>
      <c r="S3" s="14">
        <f>1-P3/M3</f>
        <v>1.6043404047372145E-2</v>
      </c>
      <c r="T3" s="10">
        <f>B3/P3</f>
        <v>2.8312904564643033</v>
      </c>
      <c r="U3">
        <f>U2*0.8</f>
        <v>1330</v>
      </c>
      <c r="W3" s="1"/>
      <c r="Y3" s="11">
        <f>S3*100</f>
        <v>1.6043404047372145</v>
      </c>
      <c r="AA3" s="12">
        <f t="shared" ref="AA3:AA19" si="1">H3-P3</f>
        <v>0</v>
      </c>
      <c r="AC3" s="1">
        <f>C3-P3</f>
        <v>0</v>
      </c>
    </row>
    <row r="4" spans="1:30" x14ac:dyDescent="0.3">
      <c r="A4" s="3">
        <v>2019</v>
      </c>
      <c r="B4">
        <f>Data1!B4</f>
        <v>3245560</v>
      </c>
      <c r="C4">
        <f>Data1!C4</f>
        <v>1186732</v>
      </c>
      <c r="D4" s="2">
        <f t="shared" ref="D4:D36" si="2">C4-C3</f>
        <v>47081</v>
      </c>
      <c r="F4">
        <f>E$3+E$21*(A4-A$3)</f>
        <v>2.8193171440386675</v>
      </c>
      <c r="G4" s="2">
        <f t="shared" ref="G4:G20" si="3">B4/F4</f>
        <v>1151186.5583702088</v>
      </c>
      <c r="H4" s="1">
        <f t="shared" si="0"/>
        <v>1151186.5583702088</v>
      </c>
      <c r="I4" s="1">
        <f t="shared" ref="I4:I36" si="4">H4-H3</f>
        <v>11535.558370208833</v>
      </c>
      <c r="J4" s="1"/>
      <c r="K4" s="9">
        <f t="shared" ref="K4:K36" si="5">A3</f>
        <v>2018</v>
      </c>
      <c r="L4" s="4">
        <f>L3+V$2+1500</f>
        <v>9500</v>
      </c>
      <c r="M4" s="1">
        <f>M3+L4</f>
        <v>1167733</v>
      </c>
      <c r="N4" s="14">
        <f>Sheet1!C3</f>
        <v>1.7232659378073691E-2</v>
      </c>
      <c r="O4" s="13">
        <f>1-N4</f>
        <v>0.98276734062192628</v>
      </c>
      <c r="P4" s="1">
        <f>ROUND(MIN(H4,M4*O4),0)</f>
        <v>1147610</v>
      </c>
      <c r="Q4" s="1">
        <f t="shared" ref="Q4:Q36" si="6">P4-P3</f>
        <v>7959</v>
      </c>
      <c r="R4" s="1">
        <f t="shared" ref="R4:R36" si="7">M4-P4</f>
        <v>20123</v>
      </c>
      <c r="S4" s="14">
        <f t="shared" ref="S4:S36" si="8">1-P4/M4</f>
        <v>1.7232535177133856E-2</v>
      </c>
      <c r="T4" s="10">
        <f t="shared" ref="T4:T36" si="9">B4/P4</f>
        <v>2.8281036240534676</v>
      </c>
      <c r="W4" s="1"/>
      <c r="Y4" s="11">
        <f t="shared" ref="Y4:Y36" si="10">S4*100</f>
        <v>1.7232535177133856</v>
      </c>
      <c r="AA4" s="12">
        <f t="shared" si="1"/>
        <v>3576.5583702088334</v>
      </c>
      <c r="AC4" s="1">
        <f t="shared" ref="AC4:AC36" si="11">C4-P4</f>
        <v>39122</v>
      </c>
      <c r="AD4" s="1">
        <f>AC4-AC3</f>
        <v>39122</v>
      </c>
    </row>
    <row r="5" spans="1:30" x14ac:dyDescent="0.3">
      <c r="A5" s="3">
        <v>2020</v>
      </c>
      <c r="B5">
        <f>Data1!B5</f>
        <v>3271818</v>
      </c>
      <c r="C5">
        <f>Data1!C5</f>
        <v>1197771</v>
      </c>
      <c r="D5" s="2">
        <f t="shared" si="2"/>
        <v>11039</v>
      </c>
      <c r="F5">
        <f t="shared" ref="F5:F20" si="12">E$3+E$21*(A5-A$3)</f>
        <v>2.8073438316130321</v>
      </c>
      <c r="G5" s="2">
        <f t="shared" si="3"/>
        <v>1165449.6906138114</v>
      </c>
      <c r="H5" s="1">
        <f t="shared" si="0"/>
        <v>1165449.6906138114</v>
      </c>
      <c r="I5" s="1">
        <f t="shared" si="4"/>
        <v>14263.132243602537</v>
      </c>
      <c r="J5" s="1"/>
      <c r="K5" s="9">
        <f t="shared" si="5"/>
        <v>2019</v>
      </c>
      <c r="L5" s="4">
        <f t="shared" ref="L5:L12" si="13">L4+V$2</f>
        <v>10450</v>
      </c>
      <c r="M5" s="1">
        <f t="shared" ref="M5:M31" si="14">M4+L5</f>
        <v>1178183</v>
      </c>
      <c r="N5" s="14">
        <f>Sheet1!C4</f>
        <v>1.8421914708775237E-2</v>
      </c>
      <c r="O5" s="13">
        <f t="shared" ref="O5:O26" si="15">1-N5</f>
        <v>0.98157808529122481</v>
      </c>
      <c r="P5" s="1">
        <f t="shared" ref="P5:P36" si="16">ROUND(MIN(H5,M5*O5),0)</f>
        <v>1156479</v>
      </c>
      <c r="Q5" s="1">
        <f t="shared" si="6"/>
        <v>8869</v>
      </c>
      <c r="R5" s="1">
        <f t="shared" si="7"/>
        <v>21704</v>
      </c>
      <c r="S5" s="14">
        <f t="shared" si="8"/>
        <v>1.8421586459828387E-2</v>
      </c>
      <c r="T5" s="10">
        <f t="shared" si="9"/>
        <v>2.8291201137245032</v>
      </c>
      <c r="V5">
        <v>-700</v>
      </c>
      <c r="W5" s="1"/>
      <c r="Y5" s="11">
        <f t="shared" si="10"/>
        <v>1.8421586459828387</v>
      </c>
      <c r="AA5" s="12">
        <f t="shared" si="1"/>
        <v>8970.69061381137</v>
      </c>
      <c r="AC5" s="1">
        <f t="shared" si="11"/>
        <v>41292</v>
      </c>
      <c r="AD5" s="1">
        <f t="shared" ref="AD5:AD36" si="17">AC5-AC4</f>
        <v>2170</v>
      </c>
    </row>
    <row r="6" spans="1:30" x14ac:dyDescent="0.3">
      <c r="A6" s="3">
        <v>2021</v>
      </c>
      <c r="B6">
        <f>Data1!B6</f>
        <v>3297822</v>
      </c>
      <c r="C6">
        <f>Data1!C6</f>
        <v>1208761</v>
      </c>
      <c r="D6" s="2">
        <f t="shared" si="2"/>
        <v>10990</v>
      </c>
      <c r="F6">
        <f t="shared" si="12"/>
        <v>2.7953705191873963</v>
      </c>
      <c r="G6" s="2">
        <f t="shared" si="3"/>
        <v>1179744.1438849631</v>
      </c>
      <c r="H6" s="1">
        <f t="shared" si="0"/>
        <v>1179744.1438849631</v>
      </c>
      <c r="I6" s="1">
        <f t="shared" si="4"/>
        <v>14294.453271151753</v>
      </c>
      <c r="J6" s="1"/>
      <c r="K6" s="9">
        <f t="shared" si="5"/>
        <v>2020</v>
      </c>
      <c r="L6" s="4">
        <f t="shared" si="13"/>
        <v>11400</v>
      </c>
      <c r="M6" s="1">
        <f t="shared" si="14"/>
        <v>1189583</v>
      </c>
      <c r="N6" s="14">
        <f>Sheet1!C5</f>
        <v>1.9611170039476784E-2</v>
      </c>
      <c r="O6" s="13">
        <f t="shared" si="15"/>
        <v>0.98038882996052323</v>
      </c>
      <c r="P6" s="1">
        <f t="shared" si="16"/>
        <v>1166254</v>
      </c>
      <c r="Q6" s="1">
        <f t="shared" si="6"/>
        <v>9775</v>
      </c>
      <c r="R6" s="1">
        <f t="shared" si="7"/>
        <v>23329</v>
      </c>
      <c r="S6" s="14">
        <f t="shared" si="8"/>
        <v>1.9611073796447998E-2</v>
      </c>
      <c r="T6" s="10">
        <f t="shared" si="9"/>
        <v>2.8277047710018572</v>
      </c>
      <c r="V6">
        <v>-750</v>
      </c>
      <c r="W6" s="1"/>
      <c r="Y6" s="11">
        <f t="shared" si="10"/>
        <v>1.9611073796447998</v>
      </c>
      <c r="AA6" s="12">
        <f t="shared" si="1"/>
        <v>13490.143884963123</v>
      </c>
      <c r="AC6" s="1">
        <f t="shared" si="11"/>
        <v>42507</v>
      </c>
      <c r="AD6" s="1">
        <f t="shared" si="17"/>
        <v>1215</v>
      </c>
    </row>
    <row r="7" spans="1:30" x14ac:dyDescent="0.3">
      <c r="A7" s="3">
        <v>2022</v>
      </c>
      <c r="B7">
        <f>Data1!B7</f>
        <v>3323239</v>
      </c>
      <c r="C7">
        <f>Data1!C7</f>
        <v>1219694</v>
      </c>
      <c r="D7" s="2">
        <f t="shared" si="2"/>
        <v>10933</v>
      </c>
      <c r="F7">
        <f t="shared" si="12"/>
        <v>2.7833972067617605</v>
      </c>
      <c r="G7" s="2">
        <f t="shared" si="3"/>
        <v>1193950.6844106875</v>
      </c>
      <c r="H7" s="1">
        <f t="shared" si="0"/>
        <v>1193950.6844106875</v>
      </c>
      <c r="I7" s="1">
        <f t="shared" si="4"/>
        <v>14206.540525724413</v>
      </c>
      <c r="J7" s="1"/>
      <c r="K7" s="9">
        <f t="shared" si="5"/>
        <v>2021</v>
      </c>
      <c r="L7" s="4">
        <f t="shared" si="13"/>
        <v>12350</v>
      </c>
      <c r="M7" s="1">
        <f t="shared" si="14"/>
        <v>1201933</v>
      </c>
      <c r="N7" s="14">
        <f>Sheet1!C6</f>
        <v>2.080042537017833E-2</v>
      </c>
      <c r="O7" s="13">
        <f t="shared" si="15"/>
        <v>0.97919957462982166</v>
      </c>
      <c r="P7" s="1">
        <f t="shared" si="16"/>
        <v>1176932</v>
      </c>
      <c r="Q7" s="1">
        <f t="shared" si="6"/>
        <v>10678</v>
      </c>
      <c r="R7" s="1">
        <f t="shared" si="7"/>
        <v>25001</v>
      </c>
      <c r="S7" s="14">
        <f t="shared" si="8"/>
        <v>2.0800660269748805E-2</v>
      </c>
      <c r="T7" s="10">
        <f t="shared" si="9"/>
        <v>2.8236457161501258</v>
      </c>
      <c r="V7">
        <v>-500</v>
      </c>
      <c r="W7" s="1"/>
      <c r="Y7" s="11">
        <f t="shared" si="10"/>
        <v>2.0800660269748805</v>
      </c>
      <c r="AA7" s="12">
        <f t="shared" si="1"/>
        <v>17018.684410687536</v>
      </c>
      <c r="AC7" s="1">
        <f t="shared" si="11"/>
        <v>42762</v>
      </c>
      <c r="AD7" s="1">
        <f t="shared" si="17"/>
        <v>255</v>
      </c>
    </row>
    <row r="8" spans="1:30" x14ac:dyDescent="0.3">
      <c r="A8" s="3">
        <v>2023</v>
      </c>
      <c r="B8">
        <f>Data1!B8</f>
        <v>3348151</v>
      </c>
      <c r="C8">
        <f>Data1!C8</f>
        <v>1230731</v>
      </c>
      <c r="D8" s="2">
        <f t="shared" si="2"/>
        <v>11037</v>
      </c>
      <c r="F8">
        <f t="shared" si="12"/>
        <v>2.7714238943361251</v>
      </c>
      <c r="G8" s="2">
        <f t="shared" si="3"/>
        <v>1208097.7604481634</v>
      </c>
      <c r="H8" s="1">
        <f t="shared" si="0"/>
        <v>1208097.7604481634</v>
      </c>
      <c r="I8" s="1">
        <f t="shared" si="4"/>
        <v>14147.076037475839</v>
      </c>
      <c r="J8" s="1"/>
      <c r="K8" s="9">
        <f t="shared" si="5"/>
        <v>2022</v>
      </c>
      <c r="L8" s="4">
        <f t="shared" si="13"/>
        <v>13300</v>
      </c>
      <c r="M8" s="1">
        <f t="shared" si="14"/>
        <v>1215233</v>
      </c>
      <c r="N8" s="14">
        <f>Sheet1!C7</f>
        <v>2.1989680700879876E-2</v>
      </c>
      <c r="O8" s="13">
        <f t="shared" si="15"/>
        <v>0.97801031929912008</v>
      </c>
      <c r="P8" s="1">
        <f t="shared" si="16"/>
        <v>1188510</v>
      </c>
      <c r="Q8" s="1">
        <f t="shared" si="6"/>
        <v>11578</v>
      </c>
      <c r="R8" s="1">
        <f t="shared" si="7"/>
        <v>26723</v>
      </c>
      <c r="S8" s="14">
        <f t="shared" si="8"/>
        <v>2.1990021666626891E-2</v>
      </c>
      <c r="T8" s="10">
        <f t="shared" si="9"/>
        <v>2.817099561635998</v>
      </c>
      <c r="W8" s="1"/>
      <c r="Y8" s="11">
        <f t="shared" si="10"/>
        <v>2.1990021666626891</v>
      </c>
      <c r="AA8" s="12">
        <f t="shared" si="1"/>
        <v>19587.760448163375</v>
      </c>
      <c r="AC8" s="1">
        <f t="shared" si="11"/>
        <v>42221</v>
      </c>
      <c r="AD8" s="1">
        <f t="shared" si="17"/>
        <v>-541</v>
      </c>
    </row>
    <row r="9" spans="1:30" x14ac:dyDescent="0.3">
      <c r="A9" s="3">
        <v>2024</v>
      </c>
      <c r="B9">
        <f>Data1!B9</f>
        <v>3372501</v>
      </c>
      <c r="C9">
        <f>Data1!C9</f>
        <v>1241876</v>
      </c>
      <c r="D9" s="2">
        <f t="shared" si="2"/>
        <v>11145</v>
      </c>
      <c r="F9">
        <f t="shared" si="12"/>
        <v>2.7594505819104893</v>
      </c>
      <c r="G9" s="2">
        <f t="shared" si="3"/>
        <v>1222163.9416586575</v>
      </c>
      <c r="H9" s="1">
        <f t="shared" si="0"/>
        <v>1222163.9416586575</v>
      </c>
      <c r="I9" s="1">
        <f t="shared" si="4"/>
        <v>14066.181210494135</v>
      </c>
      <c r="J9" s="1"/>
      <c r="K9" s="9">
        <f t="shared" si="5"/>
        <v>2023</v>
      </c>
      <c r="L9" s="4">
        <f t="shared" si="13"/>
        <v>14250</v>
      </c>
      <c r="M9" s="1">
        <f t="shared" si="14"/>
        <v>1229483</v>
      </c>
      <c r="N9" s="14">
        <f>Sheet1!C8</f>
        <v>2.3178936031581422E-2</v>
      </c>
      <c r="O9" s="13">
        <f t="shared" si="15"/>
        <v>0.97682106396841861</v>
      </c>
      <c r="P9" s="1">
        <f t="shared" si="16"/>
        <v>1200985</v>
      </c>
      <c r="Q9" s="1">
        <f t="shared" si="6"/>
        <v>12475</v>
      </c>
      <c r="R9" s="1">
        <f t="shared" si="7"/>
        <v>28498</v>
      </c>
      <c r="S9" s="14">
        <f t="shared" si="8"/>
        <v>2.3178848345198788E-2</v>
      </c>
      <c r="T9" s="10">
        <f t="shared" si="9"/>
        <v>2.8081125076499704</v>
      </c>
      <c r="V9">
        <v>-1000</v>
      </c>
      <c r="W9" s="1"/>
      <c r="Y9" s="11">
        <f t="shared" si="10"/>
        <v>2.3178848345198788</v>
      </c>
      <c r="AA9" s="12">
        <f t="shared" si="1"/>
        <v>21178.94165865751</v>
      </c>
      <c r="AC9" s="1">
        <f t="shared" si="11"/>
        <v>40891</v>
      </c>
      <c r="AD9" s="1">
        <f t="shared" si="17"/>
        <v>-1330</v>
      </c>
    </row>
    <row r="10" spans="1:30" x14ac:dyDescent="0.3">
      <c r="A10" s="3">
        <v>2025</v>
      </c>
      <c r="B10">
        <f>Data1!B10</f>
        <v>3396215</v>
      </c>
      <c r="C10">
        <f>Data1!C10</f>
        <v>1253362</v>
      </c>
      <c r="D10" s="2">
        <f t="shared" si="2"/>
        <v>11486</v>
      </c>
      <c r="F10">
        <f t="shared" si="12"/>
        <v>2.7474772694848535</v>
      </c>
      <c r="G10" s="2">
        <f t="shared" si="3"/>
        <v>1236121.2366414894</v>
      </c>
      <c r="H10" s="1">
        <f t="shared" si="0"/>
        <v>1236121.2366414894</v>
      </c>
      <c r="I10" s="1">
        <f t="shared" si="4"/>
        <v>13957.294982831925</v>
      </c>
      <c r="J10" s="1"/>
      <c r="K10" s="9">
        <f t="shared" si="5"/>
        <v>2024</v>
      </c>
      <c r="L10" s="4">
        <f t="shared" si="13"/>
        <v>15200</v>
      </c>
      <c r="M10" s="1">
        <f t="shared" si="14"/>
        <v>1244683</v>
      </c>
      <c r="N10" s="14">
        <f>Sheet1!C9</f>
        <v>2.4368191362282968E-2</v>
      </c>
      <c r="O10" s="13">
        <f t="shared" si="15"/>
        <v>0.97563180863771704</v>
      </c>
      <c r="P10" s="1">
        <f t="shared" si="16"/>
        <v>1214352</v>
      </c>
      <c r="Q10" s="1">
        <f t="shared" si="6"/>
        <v>13367</v>
      </c>
      <c r="R10" s="1">
        <f t="shared" si="7"/>
        <v>30331</v>
      </c>
      <c r="S10" s="14">
        <f t="shared" si="8"/>
        <v>2.4368453654464606E-2</v>
      </c>
      <c r="T10" s="10">
        <f t="shared" si="9"/>
        <v>2.7967302726062955</v>
      </c>
      <c r="W10" s="1"/>
      <c r="Y10" s="11">
        <f t="shared" si="10"/>
        <v>2.4368453654464606</v>
      </c>
      <c r="AA10" s="12">
        <f t="shared" si="1"/>
        <v>21769.236641489435</v>
      </c>
      <c r="AC10" s="1">
        <f t="shared" si="11"/>
        <v>39010</v>
      </c>
      <c r="AD10" s="1">
        <f t="shared" si="17"/>
        <v>-1881</v>
      </c>
    </row>
    <row r="11" spans="1:30" x14ac:dyDescent="0.3">
      <c r="A11">
        <v>2026</v>
      </c>
      <c r="B11">
        <f>Data1!B11</f>
        <v>3419304</v>
      </c>
      <c r="C11">
        <f>Data1!C11</f>
        <v>1265055</v>
      </c>
      <c r="D11" s="2">
        <f t="shared" si="2"/>
        <v>11693</v>
      </c>
      <c r="F11">
        <f t="shared" si="12"/>
        <v>2.7355039570592181</v>
      </c>
      <c r="G11" s="2">
        <f t="shared" si="3"/>
        <v>1249972.2368071058</v>
      </c>
      <c r="H11" s="1">
        <f t="shared" si="0"/>
        <v>1249972.2368071058</v>
      </c>
      <c r="I11" s="1">
        <f t="shared" si="4"/>
        <v>13851.000165616395</v>
      </c>
      <c r="J11" s="1"/>
      <c r="K11" s="9">
        <f t="shared" si="5"/>
        <v>2025</v>
      </c>
      <c r="L11" s="4">
        <f t="shared" si="13"/>
        <v>16150</v>
      </c>
      <c r="M11" s="1">
        <f t="shared" si="14"/>
        <v>1260833</v>
      </c>
      <c r="N11" s="14">
        <f>Sheet1!C10</f>
        <v>2.5557446692984515E-2</v>
      </c>
      <c r="O11" s="13">
        <f t="shared" si="15"/>
        <v>0.97444255330701546</v>
      </c>
      <c r="P11" s="1">
        <f t="shared" si="16"/>
        <v>1228609</v>
      </c>
      <c r="Q11" s="1">
        <f t="shared" si="6"/>
        <v>14257</v>
      </c>
      <c r="R11" s="1">
        <f t="shared" si="7"/>
        <v>32224</v>
      </c>
      <c r="S11" s="14">
        <f t="shared" si="8"/>
        <v>2.5557706690735427E-2</v>
      </c>
      <c r="T11" s="10">
        <f t="shared" si="9"/>
        <v>2.7830693084618461</v>
      </c>
      <c r="V11">
        <v>-2000</v>
      </c>
      <c r="W11" s="1"/>
      <c r="Y11" s="11">
        <f t="shared" si="10"/>
        <v>2.5557706690735427</v>
      </c>
      <c r="AA11" s="12">
        <f t="shared" si="1"/>
        <v>21363.23680710583</v>
      </c>
      <c r="AC11" s="1">
        <f t="shared" si="11"/>
        <v>36446</v>
      </c>
      <c r="AD11" s="1">
        <f t="shared" si="17"/>
        <v>-2564</v>
      </c>
    </row>
    <row r="12" spans="1:30" x14ac:dyDescent="0.3">
      <c r="A12">
        <v>2027</v>
      </c>
      <c r="B12">
        <f>Data1!B12</f>
        <v>3441931</v>
      </c>
      <c r="C12">
        <f>Data1!C12</f>
        <v>1276585</v>
      </c>
      <c r="D12" s="2">
        <f t="shared" si="2"/>
        <v>11530</v>
      </c>
      <c r="F12">
        <f t="shared" si="12"/>
        <v>2.7235306446335823</v>
      </c>
      <c r="G12" s="2">
        <f t="shared" si="3"/>
        <v>1263775.3890458134</v>
      </c>
      <c r="H12" s="1">
        <f t="shared" si="0"/>
        <v>1263775.3890458134</v>
      </c>
      <c r="I12" s="1">
        <f t="shared" si="4"/>
        <v>13803.152238707524</v>
      </c>
      <c r="J12" s="1"/>
      <c r="K12" s="9">
        <f t="shared" si="5"/>
        <v>2026</v>
      </c>
      <c r="L12" s="4">
        <f t="shared" si="13"/>
        <v>17100</v>
      </c>
      <c r="M12" s="1">
        <f t="shared" si="14"/>
        <v>1277933</v>
      </c>
      <c r="N12" s="14">
        <f>Sheet1!C11</f>
        <v>2.6746702023686061E-2</v>
      </c>
      <c r="O12" s="13">
        <f t="shared" si="15"/>
        <v>0.97325329797631399</v>
      </c>
      <c r="P12" s="1">
        <f t="shared" si="16"/>
        <v>1243753</v>
      </c>
      <c r="Q12" s="1">
        <f t="shared" si="6"/>
        <v>15144</v>
      </c>
      <c r="R12" s="1">
        <f t="shared" si="7"/>
        <v>34180</v>
      </c>
      <c r="S12" s="14">
        <f t="shared" si="8"/>
        <v>2.6746316121424196E-2</v>
      </c>
      <c r="T12" s="10">
        <f t="shared" si="9"/>
        <v>2.767375033467256</v>
      </c>
      <c r="W12" s="1"/>
      <c r="Y12" s="11">
        <f t="shared" si="10"/>
        <v>2.6746316121424196</v>
      </c>
      <c r="AA12" s="12">
        <f t="shared" si="1"/>
        <v>20022.389045813354</v>
      </c>
      <c r="AC12" s="1">
        <f t="shared" si="11"/>
        <v>32832</v>
      </c>
      <c r="AD12" s="1">
        <f t="shared" si="17"/>
        <v>-3614</v>
      </c>
    </row>
    <row r="13" spans="1:30" x14ac:dyDescent="0.3">
      <c r="A13">
        <v>2028</v>
      </c>
      <c r="B13">
        <f>Data1!B13</f>
        <v>3464255</v>
      </c>
      <c r="C13">
        <f>Data1!C13</f>
        <v>1288138</v>
      </c>
      <c r="D13" s="2">
        <f t="shared" si="2"/>
        <v>11553</v>
      </c>
      <c r="F13">
        <f t="shared" si="12"/>
        <v>2.7115573322079465</v>
      </c>
      <c r="G13" s="2">
        <f t="shared" si="3"/>
        <v>1277588.6974070184</v>
      </c>
      <c r="H13" s="1">
        <f t="shared" si="0"/>
        <v>1277588.6974070184</v>
      </c>
      <c r="I13" s="1">
        <f t="shared" si="4"/>
        <v>13813.30836120504</v>
      </c>
      <c r="J13" s="1"/>
      <c r="K13" s="9">
        <f t="shared" si="5"/>
        <v>2027</v>
      </c>
      <c r="L13" s="4">
        <f>L12</f>
        <v>17100</v>
      </c>
      <c r="M13" s="1">
        <f t="shared" si="14"/>
        <v>1295033</v>
      </c>
      <c r="N13" s="14">
        <f>Sheet1!C12</f>
        <v>2.7935957354387607E-2</v>
      </c>
      <c r="O13" s="13">
        <f t="shared" si="15"/>
        <v>0.97206404264561241</v>
      </c>
      <c r="P13" s="1">
        <f t="shared" si="16"/>
        <v>1258855</v>
      </c>
      <c r="Q13" s="1">
        <f t="shared" si="6"/>
        <v>15102</v>
      </c>
      <c r="R13" s="1">
        <f t="shared" si="7"/>
        <v>36178</v>
      </c>
      <c r="S13" s="14">
        <f t="shared" si="8"/>
        <v>2.7935967654878269E-2</v>
      </c>
      <c r="T13" s="10">
        <f t="shared" si="9"/>
        <v>2.7519094732912053</v>
      </c>
      <c r="V13">
        <v>-1500</v>
      </c>
      <c r="W13" s="1"/>
      <c r="Y13" s="11">
        <f t="shared" si="10"/>
        <v>2.7935967654878269</v>
      </c>
      <c r="AA13" s="12">
        <f t="shared" si="1"/>
        <v>18733.697407018393</v>
      </c>
      <c r="AC13" s="1">
        <f t="shared" si="11"/>
        <v>29283</v>
      </c>
      <c r="AD13" s="1">
        <f t="shared" si="17"/>
        <v>-3549</v>
      </c>
    </row>
    <row r="14" spans="1:30" x14ac:dyDescent="0.3">
      <c r="A14">
        <v>2029</v>
      </c>
      <c r="B14">
        <f>Data1!B14</f>
        <v>3485925</v>
      </c>
      <c r="C14">
        <f>Data1!C14</f>
        <v>1300013</v>
      </c>
      <c r="D14" s="2">
        <f t="shared" si="2"/>
        <v>11875</v>
      </c>
      <c r="F14">
        <f t="shared" si="12"/>
        <v>2.6995840197823111</v>
      </c>
      <c r="G14" s="2">
        <f t="shared" si="3"/>
        <v>1291282.2769935858</v>
      </c>
      <c r="H14" s="1">
        <f t="shared" si="0"/>
        <v>1291282.2769935858</v>
      </c>
      <c r="I14" s="1">
        <f t="shared" si="4"/>
        <v>13693.579586567357</v>
      </c>
      <c r="J14" s="1"/>
      <c r="K14" s="9">
        <f t="shared" si="5"/>
        <v>2028</v>
      </c>
      <c r="L14" s="4">
        <f t="shared" ref="L14:L19" si="18">L13</f>
        <v>17100</v>
      </c>
      <c r="M14" s="1">
        <f t="shared" si="14"/>
        <v>1312133</v>
      </c>
      <c r="N14" s="14">
        <f>Sheet1!C13</f>
        <v>2.9125212685089153E-2</v>
      </c>
      <c r="O14" s="13">
        <f t="shared" si="15"/>
        <v>0.97087478731491084</v>
      </c>
      <c r="P14" s="1">
        <f t="shared" si="16"/>
        <v>1273917</v>
      </c>
      <c r="Q14" s="1">
        <f t="shared" si="6"/>
        <v>15062</v>
      </c>
      <c r="R14" s="1">
        <f t="shared" si="7"/>
        <v>38216</v>
      </c>
      <c r="S14" s="14">
        <f t="shared" si="8"/>
        <v>2.9125096312645149E-2</v>
      </c>
      <c r="T14" s="10">
        <f t="shared" si="9"/>
        <v>2.7363831395608975</v>
      </c>
      <c r="W14" s="1"/>
      <c r="Y14" s="11">
        <f t="shared" si="10"/>
        <v>2.9125096312645149</v>
      </c>
      <c r="AA14" s="12">
        <f t="shared" si="1"/>
        <v>17365.27699358575</v>
      </c>
      <c r="AC14" s="1">
        <f t="shared" si="11"/>
        <v>26096</v>
      </c>
      <c r="AD14" s="1">
        <f t="shared" si="17"/>
        <v>-3187</v>
      </c>
    </row>
    <row r="15" spans="1:30" x14ac:dyDescent="0.3">
      <c r="A15">
        <v>2030</v>
      </c>
      <c r="B15">
        <f>Data1!B15</f>
        <v>3506986</v>
      </c>
      <c r="C15">
        <f>Data1!C15</f>
        <v>1312077</v>
      </c>
      <c r="D15" s="2">
        <f t="shared" si="2"/>
        <v>12064</v>
      </c>
      <c r="F15">
        <f t="shared" si="12"/>
        <v>2.6876107073566753</v>
      </c>
      <c r="G15" s="2">
        <f t="shared" si="3"/>
        <v>1304871.2711258687</v>
      </c>
      <c r="H15" s="1">
        <f t="shared" si="0"/>
        <v>1304871.2711258687</v>
      </c>
      <c r="I15" s="1">
        <f t="shared" si="4"/>
        <v>13588.994132282911</v>
      </c>
      <c r="J15" s="1"/>
      <c r="K15" s="9">
        <f t="shared" si="5"/>
        <v>2029</v>
      </c>
      <c r="L15" s="4">
        <f t="shared" si="18"/>
        <v>17100</v>
      </c>
      <c r="M15" s="1">
        <f t="shared" si="14"/>
        <v>1329233</v>
      </c>
      <c r="N15" s="14">
        <f>Sheet1!C14</f>
        <v>3.0314468015790699E-2</v>
      </c>
      <c r="O15" s="13">
        <f t="shared" si="15"/>
        <v>0.96968553198420926</v>
      </c>
      <c r="P15" s="1">
        <f t="shared" si="16"/>
        <v>1288938</v>
      </c>
      <c r="Q15" s="1">
        <f t="shared" si="6"/>
        <v>15021</v>
      </c>
      <c r="R15" s="1">
        <f t="shared" si="7"/>
        <v>40295</v>
      </c>
      <c r="S15" s="14">
        <f t="shared" si="8"/>
        <v>3.0314474587976648E-2</v>
      </c>
      <c r="T15" s="10">
        <f t="shared" si="9"/>
        <v>2.7208337406453995</v>
      </c>
      <c r="V15" s="1">
        <v>-870</v>
      </c>
      <c r="W15" s="1"/>
      <c r="Y15" s="11">
        <f t="shared" si="10"/>
        <v>3.0314474587976648</v>
      </c>
      <c r="AA15" s="12">
        <f t="shared" si="1"/>
        <v>15933.271125868661</v>
      </c>
      <c r="AC15" s="1">
        <f t="shared" si="11"/>
        <v>23139</v>
      </c>
      <c r="AD15" s="1">
        <f t="shared" si="17"/>
        <v>-2957</v>
      </c>
    </row>
    <row r="16" spans="1:30" x14ac:dyDescent="0.3">
      <c r="A16">
        <v>2031</v>
      </c>
      <c r="B16">
        <f>Data1!B16</f>
        <v>3527544</v>
      </c>
      <c r="C16">
        <f>Data1!C16</f>
        <v>1324165</v>
      </c>
      <c r="D16" s="2">
        <f t="shared" si="2"/>
        <v>12088</v>
      </c>
      <c r="F16">
        <f t="shared" si="12"/>
        <v>2.6756373949310399</v>
      </c>
      <c r="G16" s="2">
        <f t="shared" si="3"/>
        <v>1318393.8924918922</v>
      </c>
      <c r="H16" s="1">
        <f t="shared" si="0"/>
        <v>1318393.8924918922</v>
      </c>
      <c r="I16" s="1">
        <f t="shared" si="4"/>
        <v>13522.621366023552</v>
      </c>
      <c r="J16" s="1"/>
      <c r="K16" s="9">
        <f t="shared" si="5"/>
        <v>2030</v>
      </c>
      <c r="L16" s="4">
        <f t="shared" si="18"/>
        <v>17100</v>
      </c>
      <c r="M16" s="1">
        <f t="shared" si="14"/>
        <v>1346333</v>
      </c>
      <c r="N16" s="14">
        <f>Sheet1!C15</f>
        <v>3.1503723346492249E-2</v>
      </c>
      <c r="O16" s="13">
        <f t="shared" si="15"/>
        <v>0.96849627665350779</v>
      </c>
      <c r="P16" s="1">
        <f t="shared" si="16"/>
        <v>1303918</v>
      </c>
      <c r="Q16" s="1">
        <f t="shared" si="6"/>
        <v>14980</v>
      </c>
      <c r="R16" s="1">
        <f t="shared" si="7"/>
        <v>42415</v>
      </c>
      <c r="S16" s="14">
        <f t="shared" si="8"/>
        <v>3.1504092969569908E-2</v>
      </c>
      <c r="T16" s="10">
        <f t="shared" si="9"/>
        <v>2.7053419003342234</v>
      </c>
      <c r="W16" s="1"/>
      <c r="Y16" s="11">
        <f t="shared" si="10"/>
        <v>3.1504092969569908</v>
      </c>
      <c r="AA16" s="12">
        <f t="shared" si="1"/>
        <v>14475.892491892213</v>
      </c>
      <c r="AC16" s="1">
        <f t="shared" si="11"/>
        <v>20247</v>
      </c>
      <c r="AD16" s="1">
        <f t="shared" si="17"/>
        <v>-2892</v>
      </c>
    </row>
    <row r="17" spans="1:32" x14ac:dyDescent="0.3">
      <c r="A17">
        <v>2032</v>
      </c>
      <c r="B17">
        <f>Data1!B17</f>
        <v>3547663</v>
      </c>
      <c r="C17">
        <f>Data1!C17</f>
        <v>1336465</v>
      </c>
      <c r="D17" s="2">
        <f t="shared" si="2"/>
        <v>12300</v>
      </c>
      <c r="F17">
        <f t="shared" si="12"/>
        <v>2.6636640825054041</v>
      </c>
      <c r="G17" s="2">
        <f t="shared" si="3"/>
        <v>1331873.2730979798</v>
      </c>
      <c r="H17" s="1">
        <f t="shared" si="0"/>
        <v>1331873.2730979798</v>
      </c>
      <c r="I17" s="1">
        <f t="shared" si="4"/>
        <v>13479.380606087623</v>
      </c>
      <c r="J17" s="1"/>
      <c r="K17" s="9">
        <f t="shared" si="5"/>
        <v>2031</v>
      </c>
      <c r="L17" s="4">
        <f t="shared" si="18"/>
        <v>17100</v>
      </c>
      <c r="M17" s="1">
        <f t="shared" si="14"/>
        <v>1363433</v>
      </c>
      <c r="N17" s="14">
        <f>Sheet1!C16</f>
        <v>3.2692978677193799E-2</v>
      </c>
      <c r="O17" s="13">
        <f t="shared" si="15"/>
        <v>0.96730702132280622</v>
      </c>
      <c r="P17" s="1">
        <f t="shared" si="16"/>
        <v>1318858</v>
      </c>
      <c r="Q17" s="1">
        <f t="shared" si="6"/>
        <v>14940</v>
      </c>
      <c r="R17" s="1">
        <f t="shared" si="7"/>
        <v>44575</v>
      </c>
      <c r="S17" s="14">
        <f t="shared" si="8"/>
        <v>3.2693208980565935E-2</v>
      </c>
      <c r="T17" s="10">
        <f t="shared" si="9"/>
        <v>2.6899506997720755</v>
      </c>
      <c r="W17" s="1"/>
      <c r="Y17" s="11">
        <f t="shared" si="10"/>
        <v>3.2693208980565935</v>
      </c>
      <c r="AA17" s="12">
        <f t="shared" si="1"/>
        <v>13015.273097979836</v>
      </c>
      <c r="AC17" s="1">
        <f t="shared" si="11"/>
        <v>17607</v>
      </c>
      <c r="AD17" s="1">
        <f t="shared" si="17"/>
        <v>-2640</v>
      </c>
    </row>
    <row r="18" spans="1:32" x14ac:dyDescent="0.3">
      <c r="A18">
        <v>2033</v>
      </c>
      <c r="B18">
        <f>Data1!B18</f>
        <v>3567691</v>
      </c>
      <c r="C18">
        <f>Data1!C18</f>
        <v>1348810</v>
      </c>
      <c r="D18" s="2">
        <f t="shared" si="2"/>
        <v>12345</v>
      </c>
      <c r="F18">
        <f t="shared" si="12"/>
        <v>2.6516907700797683</v>
      </c>
      <c r="G18" s="2">
        <f t="shared" si="3"/>
        <v>1345440.0642246369</v>
      </c>
      <c r="H18" s="1">
        <f t="shared" si="0"/>
        <v>1345440.0642246369</v>
      </c>
      <c r="I18" s="1">
        <f t="shared" si="4"/>
        <v>13566.791126657045</v>
      </c>
      <c r="J18" s="1"/>
      <c r="K18" s="9">
        <f t="shared" si="5"/>
        <v>2032</v>
      </c>
      <c r="L18" s="4">
        <f t="shared" si="18"/>
        <v>17100</v>
      </c>
      <c r="M18" s="1">
        <f t="shared" si="14"/>
        <v>1380533</v>
      </c>
      <c r="N18" s="14">
        <f>Sheet1!C17</f>
        <v>3.3882234007895348E-2</v>
      </c>
      <c r="O18" s="13">
        <f t="shared" si="15"/>
        <v>0.96611776599210464</v>
      </c>
      <c r="P18" s="1">
        <f t="shared" si="16"/>
        <v>1333757</v>
      </c>
      <c r="Q18" s="1">
        <f t="shared" si="6"/>
        <v>14899</v>
      </c>
      <c r="R18" s="1">
        <f t="shared" si="7"/>
        <v>46776</v>
      </c>
      <c r="S18" s="14">
        <f t="shared" si="8"/>
        <v>3.3882565646746632E-2</v>
      </c>
      <c r="T18" s="10">
        <f t="shared" si="9"/>
        <v>2.6749182947118553</v>
      </c>
      <c r="W18" s="1"/>
      <c r="Y18" s="11">
        <f t="shared" si="10"/>
        <v>3.3882565646746632</v>
      </c>
      <c r="AA18" s="12">
        <f t="shared" si="1"/>
        <v>11683.064224636881</v>
      </c>
      <c r="AC18" s="1">
        <f t="shared" si="11"/>
        <v>15053</v>
      </c>
      <c r="AD18" s="1">
        <f t="shared" si="17"/>
        <v>-2554</v>
      </c>
    </row>
    <row r="19" spans="1:32" x14ac:dyDescent="0.3">
      <c r="A19">
        <v>2034</v>
      </c>
      <c r="B19">
        <f>Data1!B19</f>
        <v>3587269</v>
      </c>
      <c r="C19">
        <f>Data1!C19</f>
        <v>1360782</v>
      </c>
      <c r="D19" s="2">
        <f t="shared" si="2"/>
        <v>11972</v>
      </c>
      <c r="F19">
        <f t="shared" si="12"/>
        <v>2.6397174576541329</v>
      </c>
      <c r="G19" s="2">
        <f t="shared" si="3"/>
        <v>1358959.4559062917</v>
      </c>
      <c r="H19" s="1">
        <f t="shared" si="0"/>
        <v>1358959.4559062917</v>
      </c>
      <c r="I19" s="1">
        <f t="shared" si="4"/>
        <v>13519.391681654844</v>
      </c>
      <c r="J19" s="1"/>
      <c r="K19" s="9">
        <f t="shared" si="5"/>
        <v>2033</v>
      </c>
      <c r="L19" s="4">
        <f t="shared" si="18"/>
        <v>17100</v>
      </c>
      <c r="M19" s="1">
        <f t="shared" si="14"/>
        <v>1397633</v>
      </c>
      <c r="N19" s="14">
        <f>Sheet1!C18</f>
        <v>3.5071489338596898E-2</v>
      </c>
      <c r="O19" s="13">
        <f t="shared" si="15"/>
        <v>0.96492851066140306</v>
      </c>
      <c r="P19" s="1">
        <f t="shared" si="16"/>
        <v>1348616</v>
      </c>
      <c r="Q19" s="1">
        <f t="shared" si="6"/>
        <v>14859</v>
      </c>
      <c r="R19" s="1">
        <f t="shared" si="7"/>
        <v>49017</v>
      </c>
      <c r="S19" s="14">
        <f t="shared" si="8"/>
        <v>3.5071438639471153E-2</v>
      </c>
      <c r="T19" s="10">
        <f t="shared" si="9"/>
        <v>2.6599632512145783</v>
      </c>
      <c r="W19" s="1"/>
      <c r="Y19" s="11">
        <f t="shared" si="10"/>
        <v>3.5071438639471153</v>
      </c>
      <c r="AA19" s="12">
        <f t="shared" si="1"/>
        <v>10343.455906291725</v>
      </c>
      <c r="AC19" s="1">
        <f t="shared" si="11"/>
        <v>12166</v>
      </c>
      <c r="AD19" s="1">
        <f t="shared" si="17"/>
        <v>-2887</v>
      </c>
    </row>
    <row r="20" spans="1:32" x14ac:dyDescent="0.3">
      <c r="A20">
        <v>2035</v>
      </c>
      <c r="B20">
        <f>Data1!B20</f>
        <v>3606613</v>
      </c>
      <c r="C20">
        <f>Data1!C20</f>
        <v>1372513</v>
      </c>
      <c r="D20" s="2">
        <f t="shared" si="2"/>
        <v>11731</v>
      </c>
      <c r="E20">
        <f>B20/C20</f>
        <v>2.6277441452284971</v>
      </c>
      <c r="F20">
        <f t="shared" si="12"/>
        <v>2.6277441452284971</v>
      </c>
      <c r="G20" s="2">
        <f t="shared" si="3"/>
        <v>1372513</v>
      </c>
      <c r="H20" s="6">
        <f t="shared" si="0"/>
        <v>1372513</v>
      </c>
      <c r="I20" s="1">
        <f t="shared" si="4"/>
        <v>13553.544093708275</v>
      </c>
      <c r="J20" s="1">
        <f>H20/0.96-H20</f>
        <v>57188.041666666744</v>
      </c>
      <c r="K20" s="9">
        <f t="shared" si="5"/>
        <v>2034</v>
      </c>
      <c r="L20" s="4">
        <f>L19</f>
        <v>17100</v>
      </c>
      <c r="M20" s="1">
        <f t="shared" si="14"/>
        <v>1414733</v>
      </c>
      <c r="N20" s="14">
        <f>Sheet1!C19</f>
        <v>3.6260744669298448E-2</v>
      </c>
      <c r="O20" s="13">
        <f t="shared" si="15"/>
        <v>0.96373925533070159</v>
      </c>
      <c r="P20" s="1">
        <f t="shared" si="16"/>
        <v>1363434</v>
      </c>
      <c r="Q20" s="1">
        <f t="shared" si="6"/>
        <v>14818</v>
      </c>
      <c r="R20" s="1">
        <f t="shared" si="7"/>
        <v>51299</v>
      </c>
      <c r="S20" s="14">
        <f t="shared" si="8"/>
        <v>3.6260552344505981E-2</v>
      </c>
      <c r="T20" s="10">
        <f t="shared" si="9"/>
        <v>2.6452420872590827</v>
      </c>
      <c r="W20" s="1"/>
      <c r="Y20" s="11">
        <f t="shared" si="10"/>
        <v>3.6260552344505981</v>
      </c>
      <c r="AA20" s="12">
        <f t="shared" ref="AA20:AA36" si="19">H20-P20</f>
        <v>9079</v>
      </c>
      <c r="AC20" s="1">
        <f t="shared" si="11"/>
        <v>9079</v>
      </c>
      <c r="AD20" s="1">
        <f t="shared" si="17"/>
        <v>-3087</v>
      </c>
    </row>
    <row r="21" spans="1:32" x14ac:dyDescent="0.3">
      <c r="A21">
        <v>2036</v>
      </c>
      <c r="B21">
        <f>Data1!B21</f>
        <v>3626016</v>
      </c>
      <c r="C21">
        <f>Data1!C21</f>
        <v>1384350</v>
      </c>
      <c r="D21" s="2">
        <f t="shared" si="2"/>
        <v>11837</v>
      </c>
      <c r="E21">
        <f>(E20-E3)/(A20-A3)</f>
        <v>-1.1973312425635662E-2</v>
      </c>
      <c r="H21" s="1">
        <f t="shared" ref="H21:H36" si="20">C21</f>
        <v>1384350</v>
      </c>
      <c r="I21" s="1">
        <f t="shared" si="4"/>
        <v>11837</v>
      </c>
      <c r="J21" s="1">
        <f t="shared" ref="J21:J36" si="21">H21/0.96-H21</f>
        <v>57681.25</v>
      </c>
      <c r="K21" s="21">
        <f t="shared" si="5"/>
        <v>2035</v>
      </c>
      <c r="L21" s="4">
        <f>L20</f>
        <v>17100</v>
      </c>
      <c r="M21" s="1">
        <f t="shared" si="14"/>
        <v>1431833</v>
      </c>
      <c r="N21" s="14">
        <f>Sheet1!C20</f>
        <v>3.7449999999999997E-2</v>
      </c>
      <c r="O21" s="13">
        <f t="shared" si="15"/>
        <v>0.96255000000000002</v>
      </c>
      <c r="P21" s="1">
        <f t="shared" si="16"/>
        <v>1378211</v>
      </c>
      <c r="Q21" s="1">
        <f t="shared" si="6"/>
        <v>14777</v>
      </c>
      <c r="R21" s="1">
        <f t="shared" si="7"/>
        <v>53622</v>
      </c>
      <c r="S21" s="14">
        <f t="shared" si="8"/>
        <v>3.7449898137562165E-2</v>
      </c>
      <c r="T21" s="10">
        <f t="shared" si="9"/>
        <v>2.6309585397301283</v>
      </c>
      <c r="Y21" s="11">
        <f t="shared" si="10"/>
        <v>3.7449898137562165</v>
      </c>
      <c r="AA21" s="12">
        <f t="shared" si="19"/>
        <v>6139</v>
      </c>
      <c r="AC21" s="1">
        <f t="shared" si="11"/>
        <v>6139</v>
      </c>
      <c r="AD21" s="1">
        <f t="shared" si="17"/>
        <v>-2940</v>
      </c>
    </row>
    <row r="22" spans="1:32" x14ac:dyDescent="0.3">
      <c r="A22">
        <v>2037</v>
      </c>
      <c r="B22">
        <f>Data1!B22</f>
        <v>3645087</v>
      </c>
      <c r="C22">
        <f>Data1!C22</f>
        <v>1395756</v>
      </c>
      <c r="D22" s="2">
        <f t="shared" si="2"/>
        <v>11406</v>
      </c>
      <c r="H22" s="1">
        <f t="shared" si="20"/>
        <v>1395756</v>
      </c>
      <c r="I22" s="1">
        <f t="shared" si="4"/>
        <v>11406</v>
      </c>
      <c r="J22" s="1">
        <f t="shared" si="21"/>
        <v>58156.5</v>
      </c>
      <c r="K22" s="9">
        <f t="shared" si="5"/>
        <v>2036</v>
      </c>
      <c r="L22" s="23">
        <v>16700</v>
      </c>
      <c r="M22" s="1">
        <f t="shared" si="14"/>
        <v>1448533</v>
      </c>
      <c r="N22" s="14">
        <f>Sheet1!C21</f>
        <v>3.8044627665350772E-2</v>
      </c>
      <c r="O22" s="13">
        <f t="shared" si="15"/>
        <v>0.96195537233464923</v>
      </c>
      <c r="P22" s="1">
        <f t="shared" si="16"/>
        <v>1393424</v>
      </c>
      <c r="Q22" s="1">
        <f t="shared" si="6"/>
        <v>15213</v>
      </c>
      <c r="R22" s="1">
        <f t="shared" si="7"/>
        <v>55109</v>
      </c>
      <c r="S22" s="14">
        <f t="shared" si="8"/>
        <v>3.8044697635469804E-2</v>
      </c>
      <c r="T22" s="10">
        <f t="shared" si="9"/>
        <v>2.6159209257196663</v>
      </c>
      <c r="Y22" s="11">
        <f t="shared" si="10"/>
        <v>3.8044697635469804</v>
      </c>
      <c r="AA22" s="12">
        <f t="shared" si="19"/>
        <v>2332</v>
      </c>
      <c r="AC22" s="1">
        <f t="shared" si="11"/>
        <v>2332</v>
      </c>
      <c r="AD22" s="1">
        <f t="shared" si="17"/>
        <v>-3807</v>
      </c>
    </row>
    <row r="23" spans="1:32" x14ac:dyDescent="0.3">
      <c r="A23">
        <v>2038</v>
      </c>
      <c r="B23">
        <f>Data1!B23</f>
        <v>3663723</v>
      </c>
      <c r="C23">
        <f>Data1!C23</f>
        <v>1406535</v>
      </c>
      <c r="D23" s="2">
        <f t="shared" si="2"/>
        <v>10779</v>
      </c>
      <c r="H23" s="1">
        <f t="shared" si="20"/>
        <v>1406535</v>
      </c>
      <c r="I23" s="1">
        <f t="shared" si="4"/>
        <v>10779</v>
      </c>
      <c r="J23" s="1">
        <f t="shared" si="21"/>
        <v>58605.625</v>
      </c>
      <c r="K23" s="9">
        <f t="shared" si="5"/>
        <v>2037</v>
      </c>
      <c r="L23" s="23">
        <v>15000</v>
      </c>
      <c r="M23" s="1">
        <f t="shared" si="14"/>
        <v>1463533</v>
      </c>
      <c r="N23" s="14">
        <f>Sheet1!C22</f>
        <v>3.8544627665350772E-2</v>
      </c>
      <c r="O23" s="13">
        <f t="shared" si="15"/>
        <v>0.96145537233464928</v>
      </c>
      <c r="P23" s="1">
        <f t="shared" si="16"/>
        <v>1406535</v>
      </c>
      <c r="Q23" s="1">
        <f t="shared" si="6"/>
        <v>13111</v>
      </c>
      <c r="R23" s="1">
        <f t="shared" si="7"/>
        <v>56998</v>
      </c>
      <c r="S23" s="14">
        <f t="shared" si="8"/>
        <v>3.8945483292826322E-2</v>
      </c>
      <c r="T23" s="10">
        <f t="shared" si="9"/>
        <v>2.6047862299907218</v>
      </c>
      <c r="Y23" s="11">
        <f t="shared" si="10"/>
        <v>3.8945483292826322</v>
      </c>
      <c r="AA23" s="12">
        <f t="shared" si="19"/>
        <v>0</v>
      </c>
      <c r="AC23" s="1">
        <f t="shared" si="11"/>
        <v>0</v>
      </c>
      <c r="AD23" s="1">
        <f t="shared" si="17"/>
        <v>-2332</v>
      </c>
    </row>
    <row r="24" spans="1:32" x14ac:dyDescent="0.3">
      <c r="A24">
        <v>2039</v>
      </c>
      <c r="B24">
        <f>Data1!B24</f>
        <v>3681935</v>
      </c>
      <c r="C24">
        <f>Data1!C24</f>
        <v>1416941</v>
      </c>
      <c r="D24" s="2">
        <f t="shared" si="2"/>
        <v>10406</v>
      </c>
      <c r="H24" s="1">
        <f t="shared" si="20"/>
        <v>1416941</v>
      </c>
      <c r="I24" s="1">
        <f t="shared" si="4"/>
        <v>10406</v>
      </c>
      <c r="J24" s="1">
        <f t="shared" si="21"/>
        <v>59039.208333333489</v>
      </c>
      <c r="K24" s="9">
        <f t="shared" si="5"/>
        <v>2038</v>
      </c>
      <c r="L24" s="23">
        <v>12200</v>
      </c>
      <c r="M24" s="1">
        <f t="shared" si="14"/>
        <v>1475733</v>
      </c>
      <c r="N24" s="14">
        <f>Sheet1!C23</f>
        <v>3.9044627665350773E-2</v>
      </c>
      <c r="O24" s="13">
        <f t="shared" si="15"/>
        <v>0.96095537233464923</v>
      </c>
      <c r="P24" s="1">
        <f t="shared" si="16"/>
        <v>1416941</v>
      </c>
      <c r="Q24" s="1">
        <f t="shared" si="6"/>
        <v>10406</v>
      </c>
      <c r="R24" s="1">
        <f t="shared" si="7"/>
        <v>58792</v>
      </c>
      <c r="S24" s="14">
        <f t="shared" si="8"/>
        <v>3.9839185001622868E-2</v>
      </c>
      <c r="T24" s="10">
        <f t="shared" si="9"/>
        <v>2.598509747406561</v>
      </c>
      <c r="Y24" s="11">
        <f t="shared" si="10"/>
        <v>3.9839185001622868</v>
      </c>
      <c r="AA24" s="12">
        <f t="shared" si="19"/>
        <v>0</v>
      </c>
      <c r="AC24" s="1">
        <f t="shared" si="11"/>
        <v>0</v>
      </c>
      <c r="AD24" s="1">
        <f t="shared" si="17"/>
        <v>0</v>
      </c>
      <c r="AF24" s="1">
        <f>ROUND(I24/O24,0)</f>
        <v>10829</v>
      </c>
    </row>
    <row r="25" spans="1:32" x14ac:dyDescent="0.3">
      <c r="A25">
        <v>2040</v>
      </c>
      <c r="B25">
        <f>Data1!B25</f>
        <v>3699998</v>
      </c>
      <c r="C25">
        <f>Data1!C25</f>
        <v>1427118</v>
      </c>
      <c r="D25" s="2">
        <f t="shared" si="2"/>
        <v>10177</v>
      </c>
      <c r="H25" s="1">
        <f t="shared" si="20"/>
        <v>1427118</v>
      </c>
      <c r="I25" s="1">
        <f t="shared" si="4"/>
        <v>10177</v>
      </c>
      <c r="J25" s="1">
        <f t="shared" si="21"/>
        <v>59463.25</v>
      </c>
      <c r="K25" s="9">
        <f t="shared" si="5"/>
        <v>2039</v>
      </c>
      <c r="L25" s="23">
        <v>10700</v>
      </c>
      <c r="M25" s="1">
        <f t="shared" si="14"/>
        <v>1486433</v>
      </c>
      <c r="N25" s="14">
        <f>Sheet1!C24</f>
        <v>3.9544627665350773E-2</v>
      </c>
      <c r="O25" s="13">
        <f t="shared" si="15"/>
        <v>0.96045537233464917</v>
      </c>
      <c r="P25" s="1">
        <f t="shared" si="16"/>
        <v>1427118</v>
      </c>
      <c r="Q25" s="1">
        <f t="shared" si="6"/>
        <v>10177</v>
      </c>
      <c r="R25" s="1">
        <f t="shared" si="7"/>
        <v>59315</v>
      </c>
      <c r="S25" s="14">
        <f t="shared" si="8"/>
        <v>3.9904254009430651E-2</v>
      </c>
      <c r="T25" s="10">
        <f t="shared" si="9"/>
        <v>2.5926363482206796</v>
      </c>
      <c r="Y25" s="11">
        <f t="shared" si="10"/>
        <v>3.9904254009430651</v>
      </c>
      <c r="AA25" s="12">
        <f t="shared" si="19"/>
        <v>0</v>
      </c>
      <c r="AC25" s="1">
        <f t="shared" si="11"/>
        <v>0</v>
      </c>
      <c r="AD25" s="1">
        <f t="shared" si="17"/>
        <v>0</v>
      </c>
      <c r="AF25" s="1">
        <f t="shared" ref="AF25:AF36" si="22">ROUND(I25/O25,0)</f>
        <v>10596</v>
      </c>
    </row>
    <row r="26" spans="1:32" x14ac:dyDescent="0.3">
      <c r="A26">
        <v>2041</v>
      </c>
      <c r="B26">
        <f>Data1!B26</f>
        <v>3717993</v>
      </c>
      <c r="C26">
        <f>Data1!C26</f>
        <v>1436700</v>
      </c>
      <c r="D26" s="2">
        <f t="shared" si="2"/>
        <v>9582</v>
      </c>
      <c r="H26" s="1">
        <f t="shared" si="20"/>
        <v>1436700</v>
      </c>
      <c r="I26" s="1">
        <f t="shared" si="4"/>
        <v>9582</v>
      </c>
      <c r="J26" s="1">
        <f t="shared" si="21"/>
        <v>59862.5</v>
      </c>
      <c r="K26" s="9">
        <f t="shared" si="5"/>
        <v>2040</v>
      </c>
      <c r="L26" s="23">
        <v>10130</v>
      </c>
      <c r="M26" s="1">
        <f t="shared" si="14"/>
        <v>1496563</v>
      </c>
      <c r="N26" s="14">
        <f>Sheet1!C25</f>
        <v>0.04</v>
      </c>
      <c r="O26" s="13">
        <f t="shared" si="15"/>
        <v>0.96</v>
      </c>
      <c r="P26" s="1">
        <f t="shared" si="16"/>
        <v>1436700</v>
      </c>
      <c r="Q26" s="1">
        <f t="shared" si="6"/>
        <v>9582</v>
      </c>
      <c r="R26" s="1">
        <f t="shared" si="7"/>
        <v>59863</v>
      </c>
      <c r="S26" s="14">
        <f t="shared" si="8"/>
        <v>4.0000320734910555E-2</v>
      </c>
      <c r="T26" s="10">
        <f t="shared" si="9"/>
        <v>2.5878701190227607</v>
      </c>
      <c r="Y26" s="22">
        <f t="shared" si="10"/>
        <v>4.0000320734910559</v>
      </c>
      <c r="AA26" s="12">
        <f t="shared" si="19"/>
        <v>0</v>
      </c>
      <c r="AC26" s="1">
        <f t="shared" si="11"/>
        <v>0</v>
      </c>
      <c r="AD26" s="1">
        <f t="shared" si="17"/>
        <v>0</v>
      </c>
      <c r="AF26" s="1">
        <f t="shared" si="22"/>
        <v>9981</v>
      </c>
    </row>
    <row r="27" spans="1:32" x14ac:dyDescent="0.3">
      <c r="A27">
        <v>2042</v>
      </c>
      <c r="B27">
        <f>Data1!B27</f>
        <v>3735706</v>
      </c>
      <c r="C27">
        <f>Data1!C27</f>
        <v>1445638</v>
      </c>
      <c r="D27" s="2">
        <f t="shared" si="2"/>
        <v>8938</v>
      </c>
      <c r="H27" s="1">
        <f t="shared" si="20"/>
        <v>1445638</v>
      </c>
      <c r="I27" s="1">
        <f t="shared" si="4"/>
        <v>8938</v>
      </c>
      <c r="J27" s="1">
        <f t="shared" si="21"/>
        <v>60234.916666666744</v>
      </c>
      <c r="K27" s="9">
        <f t="shared" si="5"/>
        <v>2041</v>
      </c>
      <c r="L27" s="4">
        <f t="shared" ref="L27:L36" si="23">AF27</f>
        <v>9310</v>
      </c>
      <c r="M27" s="1">
        <f t="shared" si="14"/>
        <v>1505873</v>
      </c>
      <c r="N27" s="14"/>
      <c r="O27" s="13">
        <v>0.96</v>
      </c>
      <c r="P27" s="1">
        <f t="shared" si="16"/>
        <v>1445638</v>
      </c>
      <c r="Q27" s="1">
        <f t="shared" si="6"/>
        <v>8938</v>
      </c>
      <c r="R27" s="1">
        <f t="shared" si="7"/>
        <v>60235</v>
      </c>
      <c r="S27" s="14">
        <f t="shared" si="8"/>
        <v>4.0000053125329949E-2</v>
      </c>
      <c r="T27" s="10">
        <f t="shared" si="9"/>
        <v>2.5841227195189944</v>
      </c>
      <c r="Y27" s="11">
        <f t="shared" si="10"/>
        <v>4.0000053125329949</v>
      </c>
      <c r="AA27" s="12">
        <f t="shared" si="19"/>
        <v>0</v>
      </c>
      <c r="AC27" s="1">
        <f t="shared" si="11"/>
        <v>0</v>
      </c>
      <c r="AD27" s="1">
        <f t="shared" si="17"/>
        <v>0</v>
      </c>
      <c r="AF27" s="1">
        <f t="shared" si="22"/>
        <v>9310</v>
      </c>
    </row>
    <row r="28" spans="1:32" x14ac:dyDescent="0.3">
      <c r="A28">
        <v>2043</v>
      </c>
      <c r="B28">
        <f>Data1!B28</f>
        <v>3753135</v>
      </c>
      <c r="C28">
        <f>Data1!C28</f>
        <v>1454175</v>
      </c>
      <c r="D28" s="2">
        <f t="shared" si="2"/>
        <v>8537</v>
      </c>
      <c r="H28" s="1">
        <f t="shared" si="20"/>
        <v>1454175</v>
      </c>
      <c r="I28" s="1">
        <f t="shared" si="4"/>
        <v>8537</v>
      </c>
      <c r="J28" s="1">
        <f t="shared" si="21"/>
        <v>60590.625</v>
      </c>
      <c r="K28" s="9">
        <f t="shared" si="5"/>
        <v>2042</v>
      </c>
      <c r="L28" s="4">
        <f t="shared" si="23"/>
        <v>8893</v>
      </c>
      <c r="M28" s="1">
        <f t="shared" si="14"/>
        <v>1514766</v>
      </c>
      <c r="N28" s="1"/>
      <c r="O28" s="13">
        <v>0.96</v>
      </c>
      <c r="P28" s="1">
        <f t="shared" si="16"/>
        <v>1454175</v>
      </c>
      <c r="Q28" s="1">
        <f t="shared" si="6"/>
        <v>8537</v>
      </c>
      <c r="R28" s="1">
        <f t="shared" si="7"/>
        <v>60591</v>
      </c>
      <c r="S28" s="14">
        <f t="shared" si="8"/>
        <v>4.0000237660470339E-2</v>
      </c>
      <c r="T28" s="10">
        <f t="shared" si="9"/>
        <v>2.5809376450564754</v>
      </c>
      <c r="Y28" s="11">
        <f t="shared" si="10"/>
        <v>4.0000237660470344</v>
      </c>
      <c r="AA28" s="12">
        <f t="shared" si="19"/>
        <v>0</v>
      </c>
      <c r="AC28" s="1">
        <f t="shared" si="11"/>
        <v>0</v>
      </c>
      <c r="AD28" s="1">
        <f t="shared" si="17"/>
        <v>0</v>
      </c>
      <c r="AF28" s="1">
        <f t="shared" si="22"/>
        <v>8893</v>
      </c>
    </row>
    <row r="29" spans="1:32" x14ac:dyDescent="0.3">
      <c r="A29">
        <v>2044</v>
      </c>
      <c r="B29">
        <f>Data1!B29</f>
        <v>3770177</v>
      </c>
      <c r="C29">
        <f>Data1!C29</f>
        <v>1462147</v>
      </c>
      <c r="D29" s="2">
        <f t="shared" si="2"/>
        <v>7972</v>
      </c>
      <c r="H29" s="1">
        <f t="shared" si="20"/>
        <v>1462147</v>
      </c>
      <c r="I29" s="1">
        <f t="shared" si="4"/>
        <v>7972</v>
      </c>
      <c r="J29" s="1">
        <f t="shared" si="21"/>
        <v>60922.791666666744</v>
      </c>
      <c r="K29" s="21">
        <f t="shared" si="5"/>
        <v>2043</v>
      </c>
      <c r="L29" s="4">
        <f t="shared" si="23"/>
        <v>8304</v>
      </c>
      <c r="M29" s="1">
        <f t="shared" si="14"/>
        <v>1523070</v>
      </c>
      <c r="N29" s="1"/>
      <c r="O29" s="13">
        <v>0.96</v>
      </c>
      <c r="P29" s="1">
        <f t="shared" si="16"/>
        <v>1462147</v>
      </c>
      <c r="Q29" s="1">
        <f t="shared" si="6"/>
        <v>7972</v>
      </c>
      <c r="R29" s="1">
        <f t="shared" si="7"/>
        <v>60923</v>
      </c>
      <c r="S29" s="14">
        <f t="shared" si="8"/>
        <v>4.0000131313728149E-2</v>
      </c>
      <c r="T29" s="10">
        <f t="shared" si="9"/>
        <v>2.5785211746835306</v>
      </c>
      <c r="Y29" s="11">
        <f t="shared" si="10"/>
        <v>4.0000131313728149</v>
      </c>
      <c r="AA29" s="12">
        <f t="shared" si="19"/>
        <v>0</v>
      </c>
      <c r="AC29" s="1">
        <f t="shared" si="11"/>
        <v>0</v>
      </c>
      <c r="AD29" s="1">
        <f t="shared" si="17"/>
        <v>0</v>
      </c>
      <c r="AF29" s="1">
        <f t="shared" si="22"/>
        <v>8304</v>
      </c>
    </row>
    <row r="30" spans="1:32" x14ac:dyDescent="0.3">
      <c r="A30">
        <v>2045</v>
      </c>
      <c r="B30">
        <f>Data1!B30</f>
        <v>3786872</v>
      </c>
      <c r="C30">
        <f>Data1!C30</f>
        <v>1469683</v>
      </c>
      <c r="D30" s="2">
        <f t="shared" si="2"/>
        <v>7536</v>
      </c>
      <c r="H30" s="1">
        <f t="shared" si="20"/>
        <v>1469683</v>
      </c>
      <c r="I30" s="1">
        <f t="shared" si="4"/>
        <v>7536</v>
      </c>
      <c r="J30" s="1">
        <f t="shared" si="21"/>
        <v>61236.791666666744</v>
      </c>
      <c r="K30" s="9">
        <f t="shared" si="5"/>
        <v>2044</v>
      </c>
      <c r="L30" s="4">
        <f t="shared" si="23"/>
        <v>7850</v>
      </c>
      <c r="M30" s="1">
        <f t="shared" si="14"/>
        <v>1530920</v>
      </c>
      <c r="N30" s="1"/>
      <c r="O30" s="13">
        <v>0.96</v>
      </c>
      <c r="P30" s="1">
        <f t="shared" si="16"/>
        <v>1469683</v>
      </c>
      <c r="Q30" s="1">
        <f t="shared" si="6"/>
        <v>7536</v>
      </c>
      <c r="R30" s="1">
        <f t="shared" si="7"/>
        <v>61237</v>
      </c>
      <c r="S30" s="14">
        <f t="shared" si="8"/>
        <v>4.0000130640399201E-2</v>
      </c>
      <c r="T30" s="10">
        <f t="shared" si="9"/>
        <v>2.5766590482437368</v>
      </c>
      <c r="Y30" s="11">
        <f t="shared" si="10"/>
        <v>4.0000130640399201</v>
      </c>
      <c r="AA30" s="12">
        <f t="shared" si="19"/>
        <v>0</v>
      </c>
      <c r="AC30" s="1">
        <f t="shared" si="11"/>
        <v>0</v>
      </c>
      <c r="AD30" s="1">
        <f t="shared" si="17"/>
        <v>0</v>
      </c>
      <c r="AF30" s="1">
        <f t="shared" si="22"/>
        <v>7850</v>
      </c>
    </row>
    <row r="31" spans="1:32" x14ac:dyDescent="0.3">
      <c r="A31">
        <v>2046</v>
      </c>
      <c r="B31">
        <f>Data1!B31</f>
        <v>3803618</v>
      </c>
      <c r="C31">
        <f>Data1!C31</f>
        <v>1476881</v>
      </c>
      <c r="D31" s="2">
        <f t="shared" si="2"/>
        <v>7198</v>
      </c>
      <c r="H31" s="1">
        <f t="shared" si="20"/>
        <v>1476881</v>
      </c>
      <c r="I31" s="1">
        <f t="shared" si="4"/>
        <v>7198</v>
      </c>
      <c r="J31" s="1">
        <f t="shared" si="21"/>
        <v>61536.708333333489</v>
      </c>
      <c r="K31" s="9">
        <f t="shared" si="5"/>
        <v>2045</v>
      </c>
      <c r="L31" s="4">
        <f t="shared" si="23"/>
        <v>7498</v>
      </c>
      <c r="M31" s="1">
        <f t="shared" si="14"/>
        <v>1538418</v>
      </c>
      <c r="N31" s="1"/>
      <c r="O31" s="13">
        <v>0.96</v>
      </c>
      <c r="P31" s="1">
        <f t="shared" si="16"/>
        <v>1476881</v>
      </c>
      <c r="Q31" s="1">
        <f t="shared" si="6"/>
        <v>7198</v>
      </c>
      <c r="R31" s="1">
        <f t="shared" si="7"/>
        <v>61537</v>
      </c>
      <c r="S31" s="14">
        <f t="shared" si="8"/>
        <v>4.0000182005150764E-2</v>
      </c>
      <c r="T31" s="10">
        <f t="shared" si="9"/>
        <v>2.5754397273713998</v>
      </c>
      <c r="Y31" s="11">
        <f t="shared" si="10"/>
        <v>4.0000182005150764</v>
      </c>
      <c r="AA31" s="12">
        <f t="shared" si="19"/>
        <v>0</v>
      </c>
      <c r="AC31" s="1">
        <f t="shared" si="11"/>
        <v>0</v>
      </c>
      <c r="AD31" s="1">
        <f t="shared" si="17"/>
        <v>0</v>
      </c>
      <c r="AF31" s="1">
        <f t="shared" si="22"/>
        <v>7498</v>
      </c>
    </row>
    <row r="32" spans="1:32" x14ac:dyDescent="0.3">
      <c r="A32">
        <v>2047</v>
      </c>
      <c r="B32">
        <f>Data1!B32</f>
        <v>3820475</v>
      </c>
      <c r="C32">
        <f>Data1!C32</f>
        <v>1483625</v>
      </c>
      <c r="D32" s="2">
        <f t="shared" si="2"/>
        <v>6744</v>
      </c>
      <c r="H32" s="1">
        <f t="shared" si="20"/>
        <v>1483625</v>
      </c>
      <c r="I32" s="1">
        <f t="shared" si="4"/>
        <v>6744</v>
      </c>
      <c r="J32" s="1">
        <f t="shared" si="21"/>
        <v>61817.708333333489</v>
      </c>
      <c r="K32" s="9">
        <f t="shared" si="5"/>
        <v>2046</v>
      </c>
      <c r="L32" s="4">
        <f t="shared" si="23"/>
        <v>7025</v>
      </c>
      <c r="M32" s="1">
        <f t="shared" ref="M32:M35" si="24">M31+L32</f>
        <v>1545443</v>
      </c>
      <c r="N32" s="1"/>
      <c r="O32" s="13">
        <v>0.96</v>
      </c>
      <c r="P32" s="1">
        <f t="shared" si="16"/>
        <v>1483625</v>
      </c>
      <c r="Q32" s="1">
        <f t="shared" si="6"/>
        <v>6744</v>
      </c>
      <c r="R32" s="1">
        <f t="shared" si="7"/>
        <v>61818</v>
      </c>
      <c r="S32" s="14">
        <f t="shared" si="8"/>
        <v>4.0000181177824112E-2</v>
      </c>
      <c r="T32" s="10">
        <f t="shared" si="9"/>
        <v>2.5750947847333387</v>
      </c>
      <c r="Y32" s="11">
        <f t="shared" si="10"/>
        <v>4.0000181177824112</v>
      </c>
      <c r="AA32" s="12">
        <f t="shared" si="19"/>
        <v>0</v>
      </c>
      <c r="AC32" s="1">
        <f t="shared" si="11"/>
        <v>0</v>
      </c>
      <c r="AD32" s="1">
        <f t="shared" si="17"/>
        <v>0</v>
      </c>
      <c r="AF32" s="1">
        <f t="shared" si="22"/>
        <v>7025</v>
      </c>
    </row>
    <row r="33" spans="1:32" x14ac:dyDescent="0.3">
      <c r="A33">
        <v>2048</v>
      </c>
      <c r="B33">
        <f>Data1!B33</f>
        <v>3836893</v>
      </c>
      <c r="C33">
        <f>Data1!C33</f>
        <v>1489830</v>
      </c>
      <c r="D33" s="2">
        <f t="shared" si="2"/>
        <v>6205</v>
      </c>
      <c r="H33" s="1">
        <f t="shared" si="20"/>
        <v>1489830</v>
      </c>
      <c r="I33" s="1">
        <f t="shared" si="4"/>
        <v>6205</v>
      </c>
      <c r="J33" s="1">
        <f t="shared" si="21"/>
        <v>62076.25</v>
      </c>
      <c r="K33" s="9">
        <f t="shared" si="5"/>
        <v>2047</v>
      </c>
      <c r="L33" s="4">
        <f t="shared" si="23"/>
        <v>6464</v>
      </c>
      <c r="M33" s="1">
        <f t="shared" si="24"/>
        <v>1551907</v>
      </c>
      <c r="N33" s="1"/>
      <c r="O33" s="13">
        <v>0.96</v>
      </c>
      <c r="P33" s="1">
        <f t="shared" si="16"/>
        <v>1489830</v>
      </c>
      <c r="Q33" s="1">
        <f t="shared" si="6"/>
        <v>6205</v>
      </c>
      <c r="R33" s="1">
        <f t="shared" si="7"/>
        <v>62077</v>
      </c>
      <c r="S33" s="14">
        <f t="shared" si="8"/>
        <v>4.0000463945326636E-2</v>
      </c>
      <c r="T33" s="10">
        <f t="shared" si="9"/>
        <v>2.5753898095755892</v>
      </c>
      <c r="Y33" s="11">
        <f t="shared" si="10"/>
        <v>4.0000463945326636</v>
      </c>
      <c r="AA33" s="12">
        <f t="shared" si="19"/>
        <v>0</v>
      </c>
      <c r="AC33" s="1">
        <f t="shared" si="11"/>
        <v>0</v>
      </c>
      <c r="AD33" s="1">
        <f t="shared" si="17"/>
        <v>0</v>
      </c>
      <c r="AF33" s="1">
        <f t="shared" si="22"/>
        <v>6464</v>
      </c>
    </row>
    <row r="34" spans="1:32" x14ac:dyDescent="0.3">
      <c r="A34">
        <v>2049</v>
      </c>
      <c r="B34">
        <f>Data1!B34</f>
        <v>3852700</v>
      </c>
      <c r="C34">
        <f>Data1!C34</f>
        <v>1495568</v>
      </c>
      <c r="D34" s="2">
        <f t="shared" si="2"/>
        <v>5738</v>
      </c>
      <c r="H34" s="1">
        <f t="shared" si="20"/>
        <v>1495568</v>
      </c>
      <c r="I34" s="1">
        <f t="shared" si="4"/>
        <v>5738</v>
      </c>
      <c r="J34" s="1">
        <f t="shared" si="21"/>
        <v>62315.333333333489</v>
      </c>
      <c r="K34" s="9">
        <f t="shared" si="5"/>
        <v>2048</v>
      </c>
      <c r="L34" s="4">
        <f t="shared" si="23"/>
        <v>5977</v>
      </c>
      <c r="M34" s="1">
        <f t="shared" si="24"/>
        <v>1557884</v>
      </c>
      <c r="N34" s="1"/>
      <c r="O34" s="13">
        <v>0.96</v>
      </c>
      <c r="P34" s="1">
        <f t="shared" si="16"/>
        <v>1495568</v>
      </c>
      <c r="Q34" s="1">
        <f t="shared" si="6"/>
        <v>5738</v>
      </c>
      <c r="R34" s="1">
        <f t="shared" si="7"/>
        <v>62316</v>
      </c>
      <c r="S34" s="14">
        <f t="shared" si="8"/>
        <v>4.000041081364214E-2</v>
      </c>
      <c r="T34" s="10">
        <f t="shared" si="9"/>
        <v>2.576078118815059</v>
      </c>
      <c r="Y34" s="11">
        <f t="shared" si="10"/>
        <v>4.0000410813642144</v>
      </c>
      <c r="AA34" s="12">
        <f t="shared" si="19"/>
        <v>0</v>
      </c>
      <c r="AC34" s="1">
        <f t="shared" si="11"/>
        <v>0</v>
      </c>
      <c r="AD34" s="1">
        <f t="shared" si="17"/>
        <v>0</v>
      </c>
      <c r="AF34" s="1">
        <f t="shared" si="22"/>
        <v>5977</v>
      </c>
    </row>
    <row r="35" spans="1:32" x14ac:dyDescent="0.3">
      <c r="A35">
        <v>2050</v>
      </c>
      <c r="B35">
        <f>Data1!B35</f>
        <v>3868229</v>
      </c>
      <c r="C35">
        <f>Data1!C35</f>
        <v>1500999</v>
      </c>
      <c r="D35" s="2">
        <f t="shared" si="2"/>
        <v>5431</v>
      </c>
      <c r="H35" s="1">
        <f t="shared" si="20"/>
        <v>1500999</v>
      </c>
      <c r="I35" s="1">
        <f t="shared" si="4"/>
        <v>5431</v>
      </c>
      <c r="J35" s="1">
        <f t="shared" si="21"/>
        <v>62541.625</v>
      </c>
      <c r="K35" s="9">
        <f t="shared" si="5"/>
        <v>2049</v>
      </c>
      <c r="L35" s="4">
        <f t="shared" si="23"/>
        <v>5657</v>
      </c>
      <c r="M35" s="1">
        <f t="shared" si="24"/>
        <v>1563541</v>
      </c>
      <c r="N35" s="1"/>
      <c r="O35" s="13">
        <v>0.96</v>
      </c>
      <c r="P35" s="1">
        <f t="shared" si="16"/>
        <v>1500999</v>
      </c>
      <c r="Q35" s="1">
        <f t="shared" si="6"/>
        <v>5431</v>
      </c>
      <c r="R35" s="1">
        <f t="shared" si="7"/>
        <v>62542</v>
      </c>
      <c r="S35" s="14">
        <f t="shared" si="8"/>
        <v>4.0000230246600488E-2</v>
      </c>
      <c r="T35" s="10">
        <f t="shared" si="9"/>
        <v>2.5771029827468239</v>
      </c>
      <c r="Y35" s="11">
        <f t="shared" si="10"/>
        <v>4.0000230246600488</v>
      </c>
      <c r="AA35" s="12">
        <f t="shared" si="19"/>
        <v>0</v>
      </c>
      <c r="AC35" s="1">
        <f t="shared" si="11"/>
        <v>0</v>
      </c>
      <c r="AD35" s="1">
        <f t="shared" si="17"/>
        <v>0</v>
      </c>
      <c r="AF35" s="1">
        <f t="shared" si="22"/>
        <v>5657</v>
      </c>
    </row>
    <row r="36" spans="1:32" x14ac:dyDescent="0.3">
      <c r="A36">
        <v>2051</v>
      </c>
      <c r="B36">
        <f>Data1!B36</f>
        <v>3883531</v>
      </c>
      <c r="C36">
        <f>Data1!C36</f>
        <v>1506000</v>
      </c>
      <c r="D36" s="2">
        <f t="shared" si="2"/>
        <v>5001</v>
      </c>
      <c r="H36" s="1">
        <f t="shared" si="20"/>
        <v>1506000</v>
      </c>
      <c r="I36" s="1">
        <f t="shared" si="4"/>
        <v>5001</v>
      </c>
      <c r="J36" s="1">
        <f t="shared" si="21"/>
        <v>62750</v>
      </c>
      <c r="K36" s="9">
        <f t="shared" si="5"/>
        <v>2050</v>
      </c>
      <c r="L36" s="4">
        <f t="shared" si="23"/>
        <v>5209</v>
      </c>
      <c r="M36" s="1">
        <f t="shared" ref="M36" si="25">H36+J36</f>
        <v>1568750</v>
      </c>
      <c r="N36" s="1"/>
      <c r="O36" s="13">
        <v>0.96</v>
      </c>
      <c r="P36" s="1">
        <f t="shared" si="16"/>
        <v>1506000</v>
      </c>
      <c r="Q36" s="1">
        <f t="shared" si="6"/>
        <v>5001</v>
      </c>
      <c r="R36" s="1">
        <f t="shared" si="7"/>
        <v>62750</v>
      </c>
      <c r="S36" s="14">
        <f t="shared" si="8"/>
        <v>4.0000000000000036E-2</v>
      </c>
      <c r="T36" s="10">
        <f t="shared" si="9"/>
        <v>2.5787058432934926</v>
      </c>
      <c r="Y36" s="11">
        <f t="shared" si="10"/>
        <v>4.0000000000000036</v>
      </c>
      <c r="AA36" s="12">
        <f t="shared" si="19"/>
        <v>0</v>
      </c>
      <c r="AC36" s="1">
        <f t="shared" si="11"/>
        <v>0</v>
      </c>
      <c r="AD36" s="1">
        <f t="shared" si="17"/>
        <v>0</v>
      </c>
      <c r="AF36" s="1">
        <f t="shared" si="22"/>
        <v>5209</v>
      </c>
    </row>
    <row r="38" spans="1:32" x14ac:dyDescent="0.3">
      <c r="C38">
        <f>C36-C3</f>
        <v>366349</v>
      </c>
      <c r="H38" s="1">
        <f>H36-H2</f>
        <v>371152</v>
      </c>
      <c r="L38" s="1">
        <f>SUM(L4:L36)</f>
        <v>410517</v>
      </c>
    </row>
    <row r="40" spans="1:32" x14ac:dyDescent="0.3">
      <c r="L40" s="1">
        <f>SUM(L6:L15)</f>
        <v>151050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K3" sqref="K3"/>
    </sheetView>
  </sheetViews>
  <sheetFormatPr defaultRowHeight="14.4" x14ac:dyDescent="0.3"/>
  <cols>
    <col min="6" max="7" width="12.5546875" bestFit="1" customWidth="1"/>
    <col min="8" max="8" width="10.109375" bestFit="1" customWidth="1"/>
    <col min="9" max="9" width="10.109375" customWidth="1"/>
    <col min="10" max="10" width="13.5546875" bestFit="1" customWidth="1"/>
    <col min="11" max="11" width="10.109375" bestFit="1" customWidth="1"/>
    <col min="12" max="13" width="10" bestFit="1" customWidth="1"/>
    <col min="14" max="14" width="10" customWidth="1"/>
  </cols>
  <sheetData>
    <row r="1" spans="1:21" x14ac:dyDescent="0.3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  <c r="J1" t="s">
        <v>12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21" x14ac:dyDescent="0.3">
      <c r="A2">
        <v>2017</v>
      </c>
      <c r="B2" s="19">
        <f>[1]HP_HH!B2</f>
        <v>3203210</v>
      </c>
      <c r="C2" s="19">
        <f>[1]HP_HH!C2</f>
        <v>1134848</v>
      </c>
      <c r="D2">
        <f>B2/C2</f>
        <v>2.8225894569140535</v>
      </c>
      <c r="G2" s="2">
        <f>C2</f>
        <v>1134848</v>
      </c>
      <c r="J2">
        <v>2016</v>
      </c>
      <c r="M2">
        <f>C2</f>
        <v>1134848</v>
      </c>
      <c r="P2" s="10">
        <f>B2/C2</f>
        <v>2.8225894569140535</v>
      </c>
      <c r="Q2">
        <f>R2*1.75</f>
        <v>1389.5</v>
      </c>
      <c r="R2">
        <v>794</v>
      </c>
      <c r="S2" s="1">
        <f>SUM(K3:K20)</f>
        <v>248382</v>
      </c>
      <c r="T2" s="1">
        <f>L20-G2</f>
        <v>265675.46938775503</v>
      </c>
    </row>
    <row r="3" spans="1:21" x14ac:dyDescent="0.3">
      <c r="A3" s="3">
        <v>2018</v>
      </c>
      <c r="B3" s="19">
        <f>[1]HP_HH!B3</f>
        <v>3226683</v>
      </c>
      <c r="C3" s="19">
        <f>[1]HP_HH!C3</f>
        <v>1139651</v>
      </c>
      <c r="E3">
        <f t="shared" ref="E3:E20" si="0">D$2+D$21*(A3-A$2)</f>
        <v>2.8117647173759672</v>
      </c>
      <c r="F3" s="2">
        <f>B3/E3</f>
        <v>1147565.0789911214</v>
      </c>
      <c r="G3" s="1">
        <f t="shared" ref="G3:G20" si="1">F3</f>
        <v>1147565.0789911214</v>
      </c>
      <c r="H3" s="1">
        <f>G3-G2</f>
        <v>12717.07899112138</v>
      </c>
      <c r="I3" s="1"/>
      <c r="J3" s="9">
        <f>A2</f>
        <v>2017</v>
      </c>
      <c r="K3" s="20">
        <v>7050</v>
      </c>
      <c r="L3" s="1">
        <f>K3+C2</f>
        <v>1141898</v>
      </c>
      <c r="M3" s="1">
        <v>1139651</v>
      </c>
      <c r="N3" s="1">
        <f>L3-M3</f>
        <v>2247</v>
      </c>
      <c r="O3" s="5">
        <f>1-M3/L3</f>
        <v>1.9677764563910127E-3</v>
      </c>
      <c r="P3" s="10">
        <f>B3/M3</f>
        <v>2.8312904564643033</v>
      </c>
      <c r="Q3">
        <f>Q2*0.8</f>
        <v>1111.6000000000001</v>
      </c>
      <c r="S3" s="1"/>
      <c r="U3" s="11">
        <f>O3*100</f>
        <v>0.19677764563910127</v>
      </c>
    </row>
    <row r="4" spans="1:21" x14ac:dyDescent="0.3">
      <c r="A4" s="3">
        <v>2019</v>
      </c>
      <c r="B4" s="19">
        <f>[1]HP_HH!B4</f>
        <v>3245560</v>
      </c>
      <c r="C4" s="19">
        <f>[1]HP_HH!C4</f>
        <v>1186732</v>
      </c>
      <c r="E4">
        <f t="shared" si="0"/>
        <v>2.8009399778378805</v>
      </c>
      <c r="F4" s="2">
        <f t="shared" ref="F4:F20" si="2">B4/E4</f>
        <v>1158739.5751712371</v>
      </c>
      <c r="G4" s="1">
        <f t="shared" si="1"/>
        <v>1158739.5751712371</v>
      </c>
      <c r="H4" s="1">
        <f t="shared" ref="H4:H36" si="3">G4-G3</f>
        <v>11174.496180115733</v>
      </c>
      <c r="I4" s="1"/>
      <c r="J4" s="9">
        <f t="shared" ref="J4:J36" si="4">A3</f>
        <v>2018</v>
      </c>
      <c r="K4" s="4">
        <f t="shared" ref="K4:K20" si="5">K3+R$2</f>
        <v>7844</v>
      </c>
      <c r="L4" s="1">
        <f>L3+K4</f>
        <v>1149742</v>
      </c>
      <c r="M4" s="1">
        <f t="shared" ref="M4:M36" si="6">MIN(G4,L4*0.995)</f>
        <v>1143993.29</v>
      </c>
      <c r="N4" s="1">
        <f t="shared" ref="N4:N36" si="7">L4-M4</f>
        <v>5748.7099999999627</v>
      </c>
      <c r="O4" s="5">
        <f t="shared" ref="O4:O36" si="8">1-M4/L4</f>
        <v>5.0000000000000044E-3</v>
      </c>
      <c r="P4" s="10">
        <f t="shared" ref="P4:P36" si="9">B4/M4</f>
        <v>2.8370446123857946</v>
      </c>
      <c r="S4" s="1"/>
      <c r="U4" s="11">
        <f t="shared" ref="U4:U36" si="10">O4*100</f>
        <v>0.50000000000000044</v>
      </c>
    </row>
    <row r="5" spans="1:21" x14ac:dyDescent="0.3">
      <c r="A5" s="3">
        <v>2020</v>
      </c>
      <c r="B5" s="19">
        <f>[1]HP_HH!B5</f>
        <v>3271818</v>
      </c>
      <c r="C5" s="19">
        <f>[1]HP_HH!C5</f>
        <v>1197771</v>
      </c>
      <c r="E5">
        <f t="shared" si="0"/>
        <v>2.7901152382997942</v>
      </c>
      <c r="F5" s="2">
        <f t="shared" si="2"/>
        <v>1172646.1886189834</v>
      </c>
      <c r="G5" s="1">
        <f t="shared" si="1"/>
        <v>1172646.1886189834</v>
      </c>
      <c r="H5" s="1">
        <f t="shared" si="3"/>
        <v>13906.613447746262</v>
      </c>
      <c r="I5" s="1"/>
      <c r="J5" s="9">
        <f t="shared" si="4"/>
        <v>2019</v>
      </c>
      <c r="K5" s="4">
        <f t="shared" si="5"/>
        <v>8638</v>
      </c>
      <c r="L5" s="1">
        <f t="shared" ref="L5:L26" si="11">L4+K5</f>
        <v>1158380</v>
      </c>
      <c r="M5" s="1">
        <f t="shared" si="6"/>
        <v>1152588.1000000001</v>
      </c>
      <c r="N5" s="1">
        <f t="shared" si="7"/>
        <v>5791.8999999999069</v>
      </c>
      <c r="O5" s="5">
        <f t="shared" si="8"/>
        <v>4.9999999999998934E-3</v>
      </c>
      <c r="P5" s="10">
        <f t="shared" si="9"/>
        <v>2.8386706404482225</v>
      </c>
      <c r="S5" s="1"/>
      <c r="U5" s="11">
        <f t="shared" si="10"/>
        <v>0.49999999999998934</v>
      </c>
    </row>
    <row r="6" spans="1:21" x14ac:dyDescent="0.3">
      <c r="A6" s="3">
        <v>2021</v>
      </c>
      <c r="B6" s="19">
        <f>[1]HP_HH!B6</f>
        <v>3297822</v>
      </c>
      <c r="C6" s="19">
        <f>[1]HP_HH!C6</f>
        <v>1208761</v>
      </c>
      <c r="E6">
        <f t="shared" si="0"/>
        <v>2.7792904987617075</v>
      </c>
      <c r="F6" s="2">
        <f t="shared" si="2"/>
        <v>1186569.7383808279</v>
      </c>
      <c r="G6" s="1">
        <f t="shared" si="1"/>
        <v>1186569.7383808279</v>
      </c>
      <c r="H6" s="1">
        <f t="shared" si="3"/>
        <v>13923.549761844566</v>
      </c>
      <c r="I6" s="1"/>
      <c r="J6" s="9">
        <f t="shared" si="4"/>
        <v>2020</v>
      </c>
      <c r="K6" s="4">
        <f t="shared" si="5"/>
        <v>9432</v>
      </c>
      <c r="L6" s="1">
        <f t="shared" si="11"/>
        <v>1167812</v>
      </c>
      <c r="M6" s="1">
        <f t="shared" si="6"/>
        <v>1161972.94</v>
      </c>
      <c r="N6" s="1">
        <f t="shared" si="7"/>
        <v>5839.0600000000559</v>
      </c>
      <c r="O6" s="5">
        <f t="shared" si="8"/>
        <v>5.0000000000000044E-3</v>
      </c>
      <c r="P6" s="10">
        <f t="shared" si="9"/>
        <v>2.8381228912267096</v>
      </c>
      <c r="S6" s="1"/>
      <c r="U6" s="11">
        <f t="shared" si="10"/>
        <v>0.50000000000000044</v>
      </c>
    </row>
    <row r="7" spans="1:21" x14ac:dyDescent="0.3">
      <c r="A7" s="3">
        <v>2022</v>
      </c>
      <c r="B7" s="19">
        <f>[1]HP_HH!B7</f>
        <v>3323239</v>
      </c>
      <c r="C7" s="19">
        <f>[1]HP_HH!C7</f>
        <v>1219694</v>
      </c>
      <c r="E7">
        <f t="shared" si="0"/>
        <v>2.7684657592236213</v>
      </c>
      <c r="F7" s="2">
        <f t="shared" si="2"/>
        <v>1200390.1398917635</v>
      </c>
      <c r="G7" s="1">
        <f t="shared" si="1"/>
        <v>1200390.1398917635</v>
      </c>
      <c r="H7" s="1">
        <f t="shared" si="3"/>
        <v>13820.40151093551</v>
      </c>
      <c r="I7" s="1"/>
      <c r="J7" s="9">
        <f t="shared" si="4"/>
        <v>2021</v>
      </c>
      <c r="K7" s="4">
        <f t="shared" si="5"/>
        <v>10226</v>
      </c>
      <c r="L7" s="1">
        <f t="shared" si="11"/>
        <v>1178038</v>
      </c>
      <c r="M7" s="1">
        <f t="shared" si="6"/>
        <v>1172147.81</v>
      </c>
      <c r="N7" s="1">
        <f t="shared" si="7"/>
        <v>5890.1899999999441</v>
      </c>
      <c r="O7" s="5">
        <f t="shared" si="8"/>
        <v>5.0000000000000044E-3</v>
      </c>
      <c r="P7" s="10">
        <f t="shared" si="9"/>
        <v>2.835170591667957</v>
      </c>
      <c r="S7" s="1"/>
      <c r="U7" s="11">
        <f t="shared" si="10"/>
        <v>0.50000000000000044</v>
      </c>
    </row>
    <row r="8" spans="1:21" x14ac:dyDescent="0.3">
      <c r="A8" s="3">
        <v>2023</v>
      </c>
      <c r="B8" s="19">
        <f>[1]HP_HH!B8</f>
        <v>3348151</v>
      </c>
      <c r="C8" s="19">
        <f>[1]HP_HH!C8</f>
        <v>1230731</v>
      </c>
      <c r="E8">
        <f t="shared" si="0"/>
        <v>2.7576410196855345</v>
      </c>
      <c r="F8" s="2">
        <f t="shared" si="2"/>
        <v>1214135.9140290869</v>
      </c>
      <c r="G8" s="1">
        <f t="shared" si="1"/>
        <v>1214135.9140290869</v>
      </c>
      <c r="H8" s="1">
        <f t="shared" si="3"/>
        <v>13745.774137323489</v>
      </c>
      <c r="I8" s="1"/>
      <c r="J8" s="9">
        <f t="shared" si="4"/>
        <v>2022</v>
      </c>
      <c r="K8" s="4">
        <f t="shared" si="5"/>
        <v>11020</v>
      </c>
      <c r="L8" s="1">
        <f t="shared" si="11"/>
        <v>1189058</v>
      </c>
      <c r="M8" s="1">
        <f t="shared" si="6"/>
        <v>1183112.71</v>
      </c>
      <c r="N8" s="1">
        <f t="shared" si="7"/>
        <v>5945.2900000000373</v>
      </c>
      <c r="O8" s="5">
        <f t="shared" si="8"/>
        <v>5.0000000000000044E-3</v>
      </c>
      <c r="P8" s="10">
        <f t="shared" si="9"/>
        <v>2.8299510027239925</v>
      </c>
      <c r="S8" s="1"/>
      <c r="U8" s="11">
        <f t="shared" si="10"/>
        <v>0.50000000000000044</v>
      </c>
    </row>
    <row r="9" spans="1:21" x14ac:dyDescent="0.3">
      <c r="A9" s="3">
        <v>2024</v>
      </c>
      <c r="B9" s="19">
        <f>[1]HP_HH!B9</f>
        <v>3372501</v>
      </c>
      <c r="C9" s="19">
        <f>[1]HP_HH!C9</f>
        <v>1241876</v>
      </c>
      <c r="E9">
        <f t="shared" si="0"/>
        <v>2.7468162801474483</v>
      </c>
      <c r="F9" s="2">
        <f t="shared" si="2"/>
        <v>1227785.4272142893</v>
      </c>
      <c r="G9" s="1">
        <f t="shared" si="1"/>
        <v>1227785.4272142893</v>
      </c>
      <c r="H9" s="1">
        <f t="shared" si="3"/>
        <v>13649.513185202377</v>
      </c>
      <c r="I9" s="1"/>
      <c r="J9" s="9">
        <f t="shared" si="4"/>
        <v>2023</v>
      </c>
      <c r="K9" s="4">
        <f t="shared" si="5"/>
        <v>11814</v>
      </c>
      <c r="L9" s="1">
        <f t="shared" si="11"/>
        <v>1200872</v>
      </c>
      <c r="M9" s="1">
        <f t="shared" si="6"/>
        <v>1194867.6399999999</v>
      </c>
      <c r="N9" s="1">
        <f t="shared" si="7"/>
        <v>6004.3600000001024</v>
      </c>
      <c r="O9" s="5">
        <f t="shared" si="8"/>
        <v>5.0000000000001155E-3</v>
      </c>
      <c r="P9" s="10">
        <f t="shared" si="9"/>
        <v>2.8224891921920325</v>
      </c>
      <c r="S9" s="1"/>
      <c r="U9" s="11">
        <f t="shared" si="10"/>
        <v>0.50000000000001155</v>
      </c>
    </row>
    <row r="10" spans="1:21" x14ac:dyDescent="0.3">
      <c r="A10" s="3">
        <v>2025</v>
      </c>
      <c r="B10" s="19">
        <f>[1]HP_HH!B10</f>
        <v>3396215</v>
      </c>
      <c r="C10" s="19">
        <f>[1]HP_HH!C10</f>
        <v>1253362</v>
      </c>
      <c r="E10">
        <f t="shared" si="0"/>
        <v>2.7359915406093616</v>
      </c>
      <c r="F10" s="2">
        <f t="shared" si="2"/>
        <v>1241310.4900330186</v>
      </c>
      <c r="G10" s="1">
        <f t="shared" si="1"/>
        <v>1241310.4900330186</v>
      </c>
      <c r="H10" s="1">
        <f t="shared" si="3"/>
        <v>13525.062818729319</v>
      </c>
      <c r="I10" s="1"/>
      <c r="J10" s="9">
        <f t="shared" si="4"/>
        <v>2024</v>
      </c>
      <c r="K10" s="4">
        <f t="shared" si="5"/>
        <v>12608</v>
      </c>
      <c r="L10" s="1">
        <f t="shared" si="11"/>
        <v>1213480</v>
      </c>
      <c r="M10" s="1">
        <f t="shared" si="6"/>
        <v>1207412.6000000001</v>
      </c>
      <c r="N10" s="1">
        <f t="shared" si="7"/>
        <v>6067.3999999999069</v>
      </c>
      <c r="O10" s="5">
        <f t="shared" si="8"/>
        <v>4.9999999999998934E-3</v>
      </c>
      <c r="P10" s="10">
        <f t="shared" si="9"/>
        <v>2.8128040075115992</v>
      </c>
      <c r="S10" s="1"/>
      <c r="U10" s="11">
        <f t="shared" si="10"/>
        <v>0.49999999999998934</v>
      </c>
    </row>
    <row r="11" spans="1:21" x14ac:dyDescent="0.3">
      <c r="A11">
        <v>2026</v>
      </c>
      <c r="B11" s="19">
        <f>[1]HP_HH!B11</f>
        <v>3419304</v>
      </c>
      <c r="C11" s="19">
        <f>[1]HP_HH!C11</f>
        <v>1265055</v>
      </c>
      <c r="E11">
        <f t="shared" si="0"/>
        <v>2.7251668010712753</v>
      </c>
      <c r="F11" s="2">
        <f t="shared" si="2"/>
        <v>1254713.6559332281</v>
      </c>
      <c r="G11" s="1">
        <f t="shared" si="1"/>
        <v>1254713.6559332281</v>
      </c>
      <c r="H11" s="1">
        <f t="shared" si="3"/>
        <v>13403.165900209453</v>
      </c>
      <c r="I11" s="1"/>
      <c r="J11" s="9">
        <f t="shared" si="4"/>
        <v>2025</v>
      </c>
      <c r="K11" s="4">
        <f t="shared" si="5"/>
        <v>13402</v>
      </c>
      <c r="L11" s="1">
        <f t="shared" si="11"/>
        <v>1226882</v>
      </c>
      <c r="M11" s="1">
        <f t="shared" si="6"/>
        <v>1220747.5900000001</v>
      </c>
      <c r="N11" s="1">
        <f t="shared" si="7"/>
        <v>6134.4099999999162</v>
      </c>
      <c r="O11" s="5">
        <f t="shared" si="8"/>
        <v>4.9999999999998934E-3</v>
      </c>
      <c r="P11" s="10">
        <f t="shared" si="9"/>
        <v>2.8009918086342482</v>
      </c>
      <c r="S11" s="1"/>
      <c r="U11" s="11">
        <f t="shared" si="10"/>
        <v>0.49999999999998934</v>
      </c>
    </row>
    <row r="12" spans="1:21" x14ac:dyDescent="0.3">
      <c r="A12">
        <v>2027</v>
      </c>
      <c r="B12" s="19">
        <f>[1]HP_HH!B12</f>
        <v>3441931</v>
      </c>
      <c r="C12" s="19">
        <f>[1]HP_HH!C12</f>
        <v>1276585</v>
      </c>
      <c r="E12">
        <f t="shared" si="0"/>
        <v>2.714342061533189</v>
      </c>
      <c r="F12" s="2">
        <f t="shared" si="2"/>
        <v>1268053.5179327524</v>
      </c>
      <c r="G12" s="1">
        <f t="shared" si="1"/>
        <v>1268053.5179327524</v>
      </c>
      <c r="H12" s="1">
        <f t="shared" si="3"/>
        <v>13339.861999524292</v>
      </c>
      <c r="I12" s="1"/>
      <c r="J12" s="9">
        <f t="shared" si="4"/>
        <v>2026</v>
      </c>
      <c r="K12" s="4">
        <f t="shared" si="5"/>
        <v>14196</v>
      </c>
      <c r="L12" s="1">
        <f t="shared" si="11"/>
        <v>1241078</v>
      </c>
      <c r="M12" s="1">
        <f t="shared" si="6"/>
        <v>1234872.6100000001</v>
      </c>
      <c r="N12" s="1">
        <f t="shared" si="7"/>
        <v>6205.3899999998976</v>
      </c>
      <c r="O12" s="5">
        <f t="shared" si="8"/>
        <v>4.9999999999998934E-3</v>
      </c>
      <c r="P12" s="10">
        <f t="shared" si="9"/>
        <v>2.7872761709404177</v>
      </c>
      <c r="S12" s="1"/>
      <c r="U12" s="11">
        <f t="shared" si="10"/>
        <v>0.49999999999998934</v>
      </c>
    </row>
    <row r="13" spans="1:21" x14ac:dyDescent="0.3">
      <c r="A13">
        <v>2028</v>
      </c>
      <c r="B13" s="19">
        <f>[1]HP_HH!B13</f>
        <v>3464255</v>
      </c>
      <c r="C13" s="19">
        <f>[1]HP_HH!C13</f>
        <v>1288138</v>
      </c>
      <c r="E13">
        <f t="shared" si="0"/>
        <v>2.7035173219951023</v>
      </c>
      <c r="F13" s="2">
        <f t="shared" si="2"/>
        <v>1281388.1279086829</v>
      </c>
      <c r="G13" s="1">
        <f t="shared" si="1"/>
        <v>1281388.1279086829</v>
      </c>
      <c r="H13" s="1">
        <f t="shared" si="3"/>
        <v>13334.609975930536</v>
      </c>
      <c r="I13" s="1"/>
      <c r="J13" s="9">
        <f t="shared" si="4"/>
        <v>2027</v>
      </c>
      <c r="K13" s="4">
        <f t="shared" si="5"/>
        <v>14990</v>
      </c>
      <c r="L13" s="1">
        <f t="shared" si="11"/>
        <v>1256068</v>
      </c>
      <c r="M13" s="1">
        <f t="shared" si="6"/>
        <v>1249787.6599999999</v>
      </c>
      <c r="N13" s="1">
        <f t="shared" si="7"/>
        <v>6280.3400000000838</v>
      </c>
      <c r="O13" s="5">
        <f t="shared" si="8"/>
        <v>5.0000000000001155E-3</v>
      </c>
      <c r="P13" s="10">
        <f t="shared" si="9"/>
        <v>2.7718748639268851</v>
      </c>
      <c r="S13" s="1"/>
      <c r="U13" s="11">
        <f t="shared" si="10"/>
        <v>0.50000000000001155</v>
      </c>
    </row>
    <row r="14" spans="1:21" x14ac:dyDescent="0.3">
      <c r="A14">
        <v>2029</v>
      </c>
      <c r="B14" s="19">
        <f>[1]HP_HH!B14</f>
        <v>3485925</v>
      </c>
      <c r="C14" s="19">
        <f>[1]HP_HH!C14</f>
        <v>1300013</v>
      </c>
      <c r="E14">
        <f t="shared" si="0"/>
        <v>2.692692582457016</v>
      </c>
      <c r="F14" s="2">
        <f t="shared" si="2"/>
        <v>1294587.0697274988</v>
      </c>
      <c r="G14" s="1">
        <f t="shared" si="1"/>
        <v>1294587.0697274988</v>
      </c>
      <c r="H14" s="1">
        <f t="shared" si="3"/>
        <v>13198.941818815889</v>
      </c>
      <c r="I14" s="1"/>
      <c r="J14" s="9">
        <f t="shared" si="4"/>
        <v>2028</v>
      </c>
      <c r="K14" s="4">
        <f t="shared" si="5"/>
        <v>15784</v>
      </c>
      <c r="L14" s="1">
        <f t="shared" si="11"/>
        <v>1271852</v>
      </c>
      <c r="M14" s="1">
        <f t="shared" si="6"/>
        <v>1265492.74</v>
      </c>
      <c r="N14" s="1">
        <f t="shared" si="7"/>
        <v>6359.2600000000093</v>
      </c>
      <c r="O14" s="5">
        <f t="shared" si="8"/>
        <v>5.0000000000000044E-3</v>
      </c>
      <c r="P14" s="10">
        <f t="shared" si="9"/>
        <v>2.7545989714646644</v>
      </c>
      <c r="S14" s="1"/>
      <c r="U14" s="11">
        <f t="shared" si="10"/>
        <v>0.50000000000000044</v>
      </c>
    </row>
    <row r="15" spans="1:21" x14ac:dyDescent="0.3">
      <c r="A15">
        <v>2030</v>
      </c>
      <c r="B15" s="19">
        <f>[1]HP_HH!B15</f>
        <v>3506986</v>
      </c>
      <c r="C15" s="19">
        <f>[1]HP_HH!C15</f>
        <v>1312077</v>
      </c>
      <c r="E15">
        <f t="shared" si="0"/>
        <v>2.6818678429189293</v>
      </c>
      <c r="F15" s="2">
        <f t="shared" si="2"/>
        <v>1307665.4799600479</v>
      </c>
      <c r="G15" s="1">
        <f t="shared" si="1"/>
        <v>1307665.4799600479</v>
      </c>
      <c r="H15" s="1">
        <f t="shared" si="3"/>
        <v>13078.410232549068</v>
      </c>
      <c r="I15" s="1"/>
      <c r="J15" s="9">
        <f t="shared" si="4"/>
        <v>2029</v>
      </c>
      <c r="K15" s="4">
        <f t="shared" si="5"/>
        <v>16578</v>
      </c>
      <c r="L15" s="1">
        <f t="shared" si="11"/>
        <v>1288430</v>
      </c>
      <c r="M15" s="1">
        <f t="shared" si="6"/>
        <v>1281987.8500000001</v>
      </c>
      <c r="N15" s="1">
        <f t="shared" si="7"/>
        <v>6442.1499999999069</v>
      </c>
      <c r="O15" s="5">
        <f t="shared" si="8"/>
        <v>4.9999999999998934E-3</v>
      </c>
      <c r="P15" s="10">
        <f t="shared" si="9"/>
        <v>2.7355844285107693</v>
      </c>
      <c r="S15" s="1"/>
      <c r="U15" s="11">
        <f t="shared" si="10"/>
        <v>0.49999999999998934</v>
      </c>
    </row>
    <row r="16" spans="1:21" x14ac:dyDescent="0.3">
      <c r="A16">
        <v>2031</v>
      </c>
      <c r="B16" s="19">
        <f>[1]HP_HH!B16</f>
        <v>3527544</v>
      </c>
      <c r="C16" s="19">
        <f>[1]HP_HH!C16</f>
        <v>1324165</v>
      </c>
      <c r="E16">
        <f t="shared" si="0"/>
        <v>2.6710431033808431</v>
      </c>
      <c r="F16" s="2">
        <f t="shared" si="2"/>
        <v>1320661.5780685269</v>
      </c>
      <c r="G16" s="1">
        <f t="shared" si="1"/>
        <v>1320661.5780685269</v>
      </c>
      <c r="H16" s="1">
        <f t="shared" si="3"/>
        <v>12996.098108479055</v>
      </c>
      <c r="I16" s="1"/>
      <c r="J16" s="9">
        <f t="shared" si="4"/>
        <v>2030</v>
      </c>
      <c r="K16" s="4">
        <f t="shared" si="5"/>
        <v>17372</v>
      </c>
      <c r="L16" s="1">
        <f t="shared" si="11"/>
        <v>1305802</v>
      </c>
      <c r="M16" s="1">
        <f t="shared" si="6"/>
        <v>1299272.99</v>
      </c>
      <c r="N16" s="1">
        <f t="shared" si="7"/>
        <v>6529.0100000000093</v>
      </c>
      <c r="O16" s="5">
        <f t="shared" si="8"/>
        <v>5.0000000000000044E-3</v>
      </c>
      <c r="P16" s="10">
        <f t="shared" si="9"/>
        <v>2.7150137247138493</v>
      </c>
      <c r="S16" s="1"/>
      <c r="U16" s="11">
        <f t="shared" si="10"/>
        <v>0.50000000000000044</v>
      </c>
    </row>
    <row r="17" spans="1:21" x14ac:dyDescent="0.3">
      <c r="A17">
        <v>2032</v>
      </c>
      <c r="B17" s="19">
        <f>[1]HP_HH!B17</f>
        <v>3547663</v>
      </c>
      <c r="C17" s="19">
        <f>[1]HP_HH!C17</f>
        <v>1336465</v>
      </c>
      <c r="E17">
        <f t="shared" si="0"/>
        <v>2.6602183638427563</v>
      </c>
      <c r="F17" s="2">
        <f t="shared" si="2"/>
        <v>1333598.4174153681</v>
      </c>
      <c r="G17" s="1">
        <f t="shared" si="1"/>
        <v>1333598.4174153681</v>
      </c>
      <c r="H17" s="1">
        <f t="shared" si="3"/>
        <v>12936.83934684121</v>
      </c>
      <c r="I17" s="1"/>
      <c r="J17" s="9">
        <f t="shared" si="4"/>
        <v>2031</v>
      </c>
      <c r="K17" s="4">
        <f t="shared" si="5"/>
        <v>18166</v>
      </c>
      <c r="L17" s="1">
        <f t="shared" si="11"/>
        <v>1323968</v>
      </c>
      <c r="M17" s="1">
        <f t="shared" si="6"/>
        <v>1317348.1599999999</v>
      </c>
      <c r="N17" s="1">
        <f t="shared" si="7"/>
        <v>6619.8400000000838</v>
      </c>
      <c r="O17" s="5">
        <f t="shared" si="8"/>
        <v>5.0000000000001155E-3</v>
      </c>
      <c r="P17" s="10">
        <f t="shared" si="9"/>
        <v>2.6930337079606961</v>
      </c>
      <c r="S17" s="1"/>
      <c r="U17" s="11">
        <f t="shared" si="10"/>
        <v>0.50000000000001155</v>
      </c>
    </row>
    <row r="18" spans="1:21" x14ac:dyDescent="0.3">
      <c r="A18">
        <v>2033</v>
      </c>
      <c r="B18" s="19">
        <f>[1]HP_HH!B18</f>
        <v>3567691</v>
      </c>
      <c r="C18" s="19">
        <f>[1]HP_HH!C18</f>
        <v>1348810</v>
      </c>
      <c r="E18">
        <f t="shared" si="0"/>
        <v>2.6493936243046701</v>
      </c>
      <c r="F18" s="2">
        <f t="shared" si="2"/>
        <v>1346606.622463031</v>
      </c>
      <c r="G18" s="1">
        <f t="shared" si="1"/>
        <v>1346606.622463031</v>
      </c>
      <c r="H18" s="1">
        <f t="shared" si="3"/>
        <v>13008.205047662836</v>
      </c>
      <c r="I18" s="1"/>
      <c r="J18" s="9">
        <f t="shared" si="4"/>
        <v>2032</v>
      </c>
      <c r="K18" s="4">
        <f t="shared" si="5"/>
        <v>18960</v>
      </c>
      <c r="L18" s="1">
        <f t="shared" si="11"/>
        <v>1342928</v>
      </c>
      <c r="M18" s="6">
        <f t="shared" si="6"/>
        <v>1336213.3600000001</v>
      </c>
      <c r="N18" s="1">
        <f t="shared" si="7"/>
        <v>6714.6399999998976</v>
      </c>
      <c r="O18" s="5">
        <f t="shared" si="8"/>
        <v>4.9999999999998934E-3</v>
      </c>
      <c r="P18" s="10">
        <f t="shared" si="9"/>
        <v>2.6700009944519638</v>
      </c>
      <c r="S18" s="1"/>
      <c r="U18" s="11">
        <f t="shared" si="10"/>
        <v>0.49999999999998934</v>
      </c>
    </row>
    <row r="19" spans="1:21" x14ac:dyDescent="0.3">
      <c r="A19">
        <v>2034</v>
      </c>
      <c r="B19" s="19">
        <f>[1]HP_HH!B19</f>
        <v>3587269</v>
      </c>
      <c r="C19" s="19">
        <f>[1]HP_HH!C19</f>
        <v>1360782</v>
      </c>
      <c r="E19">
        <f t="shared" si="0"/>
        <v>2.6385688847665834</v>
      </c>
      <c r="F19" s="2">
        <f t="shared" si="2"/>
        <v>1359551.012941374</v>
      </c>
      <c r="G19" s="1">
        <f t="shared" si="1"/>
        <v>1359551.012941374</v>
      </c>
      <c r="H19" s="1">
        <f t="shared" si="3"/>
        <v>12944.390478343004</v>
      </c>
      <c r="I19" s="1"/>
      <c r="J19" s="9">
        <f t="shared" si="4"/>
        <v>2033</v>
      </c>
      <c r="K19" s="4">
        <f t="shared" si="5"/>
        <v>19754</v>
      </c>
      <c r="L19" s="1">
        <f t="shared" si="11"/>
        <v>1362682</v>
      </c>
      <c r="M19" s="1">
        <f t="shared" si="6"/>
        <v>1355868.59</v>
      </c>
      <c r="N19" s="1">
        <f t="shared" si="7"/>
        <v>6813.4099999999162</v>
      </c>
      <c r="O19" s="5">
        <f t="shared" si="8"/>
        <v>4.9999999999998934E-3</v>
      </c>
      <c r="P19" s="10">
        <f t="shared" si="9"/>
        <v>2.6457350118273628</v>
      </c>
      <c r="S19" s="1"/>
      <c r="U19" s="11">
        <f t="shared" si="10"/>
        <v>0.49999999999998934</v>
      </c>
    </row>
    <row r="20" spans="1:21" x14ac:dyDescent="0.3">
      <c r="A20">
        <v>2035</v>
      </c>
      <c r="B20" s="19">
        <f>[1]HP_HH!B20</f>
        <v>3606613</v>
      </c>
      <c r="C20" s="19">
        <f>[1]HP_HH!C20</f>
        <v>1372513</v>
      </c>
      <c r="D20">
        <f>B20/C20</f>
        <v>2.6277441452284971</v>
      </c>
      <c r="E20">
        <f t="shared" si="0"/>
        <v>2.6277441452284971</v>
      </c>
      <c r="F20" s="2">
        <f t="shared" si="2"/>
        <v>1372513</v>
      </c>
      <c r="G20" s="7">
        <f t="shared" si="1"/>
        <v>1372513</v>
      </c>
      <c r="H20" s="1">
        <f t="shared" si="3"/>
        <v>12961.987058626022</v>
      </c>
      <c r="I20" s="1">
        <f>G20/0.95-G20</f>
        <v>72237.526315789437</v>
      </c>
      <c r="J20" s="9">
        <f t="shared" si="4"/>
        <v>2034</v>
      </c>
      <c r="K20" s="4">
        <f t="shared" si="5"/>
        <v>20548</v>
      </c>
      <c r="L20" s="7">
        <f>G20/0.98</f>
        <v>1400523.469387755</v>
      </c>
      <c r="M20" s="1">
        <f t="shared" si="6"/>
        <v>1372513</v>
      </c>
      <c r="N20" s="1">
        <f t="shared" si="7"/>
        <v>28010.469387755031</v>
      </c>
      <c r="O20" s="5">
        <f t="shared" si="8"/>
        <v>1.9999999999999907E-2</v>
      </c>
      <c r="P20" s="10">
        <f t="shared" si="9"/>
        <v>2.6277441452284971</v>
      </c>
      <c r="S20" s="1"/>
      <c r="U20" s="11">
        <f t="shared" si="10"/>
        <v>1.9999999999999907</v>
      </c>
    </row>
    <row r="21" spans="1:21" x14ac:dyDescent="0.3">
      <c r="A21">
        <v>2036</v>
      </c>
      <c r="B21" s="19">
        <f>[1]HP_HH!B21</f>
        <v>3626016</v>
      </c>
      <c r="C21" s="19">
        <f>[1]HP_HH!C21</f>
        <v>1384350</v>
      </c>
      <c r="D21">
        <f>(D20-D2)/(A20-A2)</f>
        <v>-1.0824739538086468E-2</v>
      </c>
      <c r="G21" s="1">
        <f t="shared" ref="G21:G36" si="12">C21</f>
        <v>1384350</v>
      </c>
      <c r="H21" s="1">
        <f t="shared" si="3"/>
        <v>11837</v>
      </c>
      <c r="I21" s="1">
        <f t="shared" ref="I21:I36" si="13">G21/0.95-G21</f>
        <v>72860.526315789437</v>
      </c>
      <c r="J21" s="9">
        <f t="shared" si="4"/>
        <v>2035</v>
      </c>
      <c r="K21" s="8">
        <f t="shared" ref="K21:K28" si="14">K20-Q$2</f>
        <v>19158.5</v>
      </c>
      <c r="L21" s="1">
        <f t="shared" si="11"/>
        <v>1419681.969387755</v>
      </c>
      <c r="M21" s="1">
        <f t="shared" si="6"/>
        <v>1384350</v>
      </c>
      <c r="N21" s="1">
        <f t="shared" si="7"/>
        <v>35331.969387755031</v>
      </c>
      <c r="O21" s="5">
        <f t="shared" si="8"/>
        <v>2.4887242459656012E-2</v>
      </c>
      <c r="P21" s="10">
        <f t="shared" si="9"/>
        <v>2.6192913641781344</v>
      </c>
      <c r="U21" s="11">
        <f t="shared" si="10"/>
        <v>2.4887242459656012</v>
      </c>
    </row>
    <row r="22" spans="1:21" x14ac:dyDescent="0.3">
      <c r="A22">
        <v>2037</v>
      </c>
      <c r="B22" s="19">
        <f>[1]HP_HH!B22</f>
        <v>3645087</v>
      </c>
      <c r="C22" s="19">
        <f>[1]HP_HH!C22</f>
        <v>1395756</v>
      </c>
      <c r="G22" s="1">
        <f t="shared" si="12"/>
        <v>1395756</v>
      </c>
      <c r="H22" s="1">
        <f t="shared" si="3"/>
        <v>11406</v>
      </c>
      <c r="I22" s="1">
        <f t="shared" si="13"/>
        <v>73460.842105263146</v>
      </c>
      <c r="J22" s="9">
        <f t="shared" si="4"/>
        <v>2036</v>
      </c>
      <c r="K22" s="8">
        <f t="shared" si="14"/>
        <v>17769</v>
      </c>
      <c r="L22" s="1">
        <f t="shared" si="11"/>
        <v>1437450.969387755</v>
      </c>
      <c r="M22" s="1">
        <f t="shared" si="6"/>
        <v>1395756</v>
      </c>
      <c r="N22" s="1">
        <f t="shared" si="7"/>
        <v>41694.969387755031</v>
      </c>
      <c r="O22" s="5">
        <f t="shared" si="8"/>
        <v>2.900618544611222E-2</v>
      </c>
      <c r="P22" s="10">
        <f t="shared" si="9"/>
        <v>2.6115502996225701</v>
      </c>
      <c r="U22" s="11">
        <f t="shared" si="10"/>
        <v>2.900618544611222</v>
      </c>
    </row>
    <row r="23" spans="1:21" x14ac:dyDescent="0.3">
      <c r="A23">
        <v>2038</v>
      </c>
      <c r="B23" s="19">
        <f>[1]HP_HH!B23</f>
        <v>3663723</v>
      </c>
      <c r="C23" s="19">
        <f>[1]HP_HH!C23</f>
        <v>1406535</v>
      </c>
      <c r="G23" s="1">
        <f t="shared" si="12"/>
        <v>1406535</v>
      </c>
      <c r="H23" s="1">
        <f t="shared" si="3"/>
        <v>10779</v>
      </c>
      <c r="I23" s="1">
        <f t="shared" si="13"/>
        <v>74028.157894736854</v>
      </c>
      <c r="J23" s="9">
        <f t="shared" si="4"/>
        <v>2037</v>
      </c>
      <c r="K23" s="8">
        <f t="shared" si="14"/>
        <v>16379.5</v>
      </c>
      <c r="L23" s="1">
        <f t="shared" si="11"/>
        <v>1453830.469387755</v>
      </c>
      <c r="M23" s="1">
        <f t="shared" si="6"/>
        <v>1406535</v>
      </c>
      <c r="N23" s="1">
        <f t="shared" si="7"/>
        <v>47295.469387755031</v>
      </c>
      <c r="O23" s="5">
        <f t="shared" si="8"/>
        <v>3.2531626199630015E-2</v>
      </c>
      <c r="P23" s="10">
        <f t="shared" si="9"/>
        <v>2.6047862299907218</v>
      </c>
      <c r="U23" s="11">
        <f t="shared" si="10"/>
        <v>3.2531626199630015</v>
      </c>
    </row>
    <row r="24" spans="1:21" x14ac:dyDescent="0.3">
      <c r="A24">
        <v>2039</v>
      </c>
      <c r="B24" s="19">
        <f>[1]HP_HH!B24</f>
        <v>3681935</v>
      </c>
      <c r="C24" s="19">
        <f>[1]HP_HH!C24</f>
        <v>1416941</v>
      </c>
      <c r="G24" s="1">
        <f t="shared" si="12"/>
        <v>1416941</v>
      </c>
      <c r="H24" s="1">
        <f t="shared" si="3"/>
        <v>10406</v>
      </c>
      <c r="I24" s="1">
        <f t="shared" si="13"/>
        <v>74575.842105263146</v>
      </c>
      <c r="J24" s="9">
        <f t="shared" si="4"/>
        <v>2038</v>
      </c>
      <c r="K24" s="8">
        <f t="shared" si="14"/>
        <v>14990</v>
      </c>
      <c r="L24" s="1">
        <f t="shared" si="11"/>
        <v>1468820.469387755</v>
      </c>
      <c r="M24" s="1">
        <f t="shared" si="6"/>
        <v>1416941</v>
      </c>
      <c r="N24" s="1">
        <f t="shared" si="7"/>
        <v>51879.469387755031</v>
      </c>
      <c r="O24" s="5">
        <f t="shared" si="8"/>
        <v>3.5320497275871832E-2</v>
      </c>
      <c r="P24" s="10">
        <f t="shared" si="9"/>
        <v>2.598509747406561</v>
      </c>
      <c r="U24" s="11">
        <f t="shared" si="10"/>
        <v>3.5320497275871832</v>
      </c>
    </row>
    <row r="25" spans="1:21" x14ac:dyDescent="0.3">
      <c r="A25">
        <v>2040</v>
      </c>
      <c r="B25" s="19">
        <f>[1]HP_HH!B25</f>
        <v>3699998</v>
      </c>
      <c r="C25" s="19">
        <f>[1]HP_HH!C25</f>
        <v>1427118</v>
      </c>
      <c r="G25" s="1">
        <f t="shared" si="12"/>
        <v>1427118</v>
      </c>
      <c r="H25" s="1">
        <f t="shared" si="3"/>
        <v>10177</v>
      </c>
      <c r="I25" s="1">
        <f t="shared" si="13"/>
        <v>75111.473684210563</v>
      </c>
      <c r="J25" s="9">
        <f t="shared" si="4"/>
        <v>2039</v>
      </c>
      <c r="K25" s="8">
        <f t="shared" si="14"/>
        <v>13600.5</v>
      </c>
      <c r="L25" s="1">
        <f t="shared" si="11"/>
        <v>1482420.969387755</v>
      </c>
      <c r="M25" s="1">
        <f t="shared" si="6"/>
        <v>1427118</v>
      </c>
      <c r="N25" s="1">
        <f t="shared" si="7"/>
        <v>55302.969387755031</v>
      </c>
      <c r="O25" s="5">
        <f t="shared" si="8"/>
        <v>3.7305846672281873E-2</v>
      </c>
      <c r="P25" s="10">
        <f t="shared" si="9"/>
        <v>2.5926363482206796</v>
      </c>
      <c r="U25" s="11">
        <f t="shared" si="10"/>
        <v>3.7305846672281873</v>
      </c>
    </row>
    <row r="26" spans="1:21" x14ac:dyDescent="0.3">
      <c r="A26">
        <v>2041</v>
      </c>
      <c r="B26" s="19">
        <f>[1]HP_HH!B26</f>
        <v>3717993</v>
      </c>
      <c r="C26" s="19">
        <f>[1]HP_HH!C26</f>
        <v>1436700</v>
      </c>
      <c r="G26" s="1">
        <f t="shared" si="12"/>
        <v>1436700</v>
      </c>
      <c r="H26" s="1">
        <f t="shared" si="3"/>
        <v>9582</v>
      </c>
      <c r="I26" s="1">
        <f t="shared" si="13"/>
        <v>75615.789473684272</v>
      </c>
      <c r="J26" s="9">
        <f t="shared" si="4"/>
        <v>2040</v>
      </c>
      <c r="K26" s="8">
        <f t="shared" si="14"/>
        <v>12211</v>
      </c>
      <c r="L26" s="1">
        <f t="shared" si="11"/>
        <v>1494631.969387755</v>
      </c>
      <c r="M26" s="1">
        <f t="shared" si="6"/>
        <v>1436700</v>
      </c>
      <c r="N26" s="1">
        <f t="shared" si="7"/>
        <v>57931.969387755031</v>
      </c>
      <c r="O26" s="5">
        <f t="shared" si="8"/>
        <v>3.8760022918207571E-2</v>
      </c>
      <c r="P26" s="10">
        <f t="shared" si="9"/>
        <v>2.5878701190227607</v>
      </c>
      <c r="U26" s="11">
        <f t="shared" si="10"/>
        <v>3.8760022918207571</v>
      </c>
    </row>
    <row r="27" spans="1:21" x14ac:dyDescent="0.3">
      <c r="A27">
        <v>2042</v>
      </c>
      <c r="B27" s="19">
        <f>[1]HP_HH!B27</f>
        <v>3735706</v>
      </c>
      <c r="C27" s="19">
        <f>[1]HP_HH!C27</f>
        <v>1445638</v>
      </c>
      <c r="G27" s="1">
        <f t="shared" si="12"/>
        <v>1445638</v>
      </c>
      <c r="H27" s="1">
        <f t="shared" si="3"/>
        <v>8938</v>
      </c>
      <c r="I27" s="1">
        <f t="shared" si="13"/>
        <v>76086.210526315961</v>
      </c>
      <c r="J27" s="9">
        <f t="shared" si="4"/>
        <v>2041</v>
      </c>
      <c r="K27" s="8">
        <f t="shared" si="14"/>
        <v>10821.5</v>
      </c>
      <c r="L27" s="1">
        <f t="shared" ref="L27" si="15">L26+K27</f>
        <v>1505453.469387755</v>
      </c>
      <c r="M27" s="1">
        <f t="shared" si="6"/>
        <v>1445638</v>
      </c>
      <c r="N27" s="1">
        <f t="shared" si="7"/>
        <v>59815.469387755031</v>
      </c>
      <c r="O27" s="5">
        <f t="shared" si="8"/>
        <v>3.9732526181683325E-2</v>
      </c>
      <c r="P27" s="10">
        <f t="shared" si="9"/>
        <v>2.5841227195189944</v>
      </c>
      <c r="U27" s="11">
        <f t="shared" si="10"/>
        <v>3.9732526181683325</v>
      </c>
    </row>
    <row r="28" spans="1:21" x14ac:dyDescent="0.3">
      <c r="A28">
        <v>2043</v>
      </c>
      <c r="B28" s="19">
        <f>[1]HP_HH!B28</f>
        <v>3753135</v>
      </c>
      <c r="C28" s="19">
        <f>[1]HP_HH!C28</f>
        <v>1454175</v>
      </c>
      <c r="G28" s="1">
        <f t="shared" si="12"/>
        <v>1454175</v>
      </c>
      <c r="H28" s="1">
        <f t="shared" si="3"/>
        <v>8537</v>
      </c>
      <c r="I28" s="1">
        <f t="shared" si="13"/>
        <v>76535.526315789437</v>
      </c>
      <c r="J28" s="9">
        <f t="shared" si="4"/>
        <v>2042</v>
      </c>
      <c r="K28" s="8">
        <f t="shared" si="14"/>
        <v>9432</v>
      </c>
      <c r="L28" s="1">
        <f t="shared" ref="L28" si="16">L27+K28</f>
        <v>1514885.469387755</v>
      </c>
      <c r="M28" s="1">
        <f t="shared" si="6"/>
        <v>1454175</v>
      </c>
      <c r="N28" s="1">
        <f t="shared" si="7"/>
        <v>60710.469387755031</v>
      </c>
      <c r="O28" s="5">
        <f t="shared" si="8"/>
        <v>4.0075946739585144E-2</v>
      </c>
      <c r="P28" s="10">
        <f t="shared" si="9"/>
        <v>2.5809376450564754</v>
      </c>
      <c r="U28" s="11">
        <f t="shared" si="10"/>
        <v>4.0075946739585149</v>
      </c>
    </row>
    <row r="29" spans="1:21" x14ac:dyDescent="0.3">
      <c r="A29">
        <v>2044</v>
      </c>
      <c r="B29" s="19">
        <f>[1]HP_HH!B29</f>
        <v>3770177</v>
      </c>
      <c r="C29" s="19">
        <f>[1]HP_HH!C29</f>
        <v>1462147</v>
      </c>
      <c r="G29" s="1">
        <f t="shared" si="12"/>
        <v>1462147</v>
      </c>
      <c r="H29" s="1">
        <f t="shared" si="3"/>
        <v>7972</v>
      </c>
      <c r="I29" s="1">
        <f t="shared" si="13"/>
        <v>76955.105263157981</v>
      </c>
      <c r="J29" s="9">
        <f t="shared" si="4"/>
        <v>2043</v>
      </c>
      <c r="K29" s="8">
        <f>K28-Q$3</f>
        <v>8320.4</v>
      </c>
      <c r="L29" s="1">
        <f t="shared" ref="L29" si="17">L28+K29</f>
        <v>1523205.8693877549</v>
      </c>
      <c r="M29" s="1">
        <f t="shared" si="6"/>
        <v>1462147</v>
      </c>
      <c r="N29" s="1">
        <f t="shared" si="7"/>
        <v>61058.869387754938</v>
      </c>
      <c r="O29" s="5">
        <f t="shared" si="8"/>
        <v>4.0085762939120806E-2</v>
      </c>
      <c r="P29" s="10">
        <f t="shared" si="9"/>
        <v>2.5785211746835306</v>
      </c>
      <c r="U29" s="11">
        <f t="shared" si="10"/>
        <v>4.0085762939120801</v>
      </c>
    </row>
    <row r="30" spans="1:21" x14ac:dyDescent="0.3">
      <c r="A30">
        <v>2045</v>
      </c>
      <c r="B30" s="19">
        <f>[1]HP_HH!B30</f>
        <v>3786872</v>
      </c>
      <c r="C30" s="19">
        <f>[1]HP_HH!C30</f>
        <v>1469683</v>
      </c>
      <c r="G30" s="1">
        <f t="shared" si="12"/>
        <v>1469683</v>
      </c>
      <c r="H30" s="1">
        <f t="shared" si="3"/>
        <v>7536</v>
      </c>
      <c r="I30" s="1">
        <f t="shared" si="13"/>
        <v>77351.736842105398</v>
      </c>
      <c r="J30" s="9">
        <f t="shared" si="4"/>
        <v>2044</v>
      </c>
      <c r="K30" s="8">
        <f>K29-Q$3</f>
        <v>7208.7999999999993</v>
      </c>
      <c r="L30" s="1">
        <f t="shared" ref="L30" si="18">L29+K30</f>
        <v>1530414.669387755</v>
      </c>
      <c r="M30" s="1">
        <f t="shared" si="6"/>
        <v>1469683</v>
      </c>
      <c r="N30" s="1">
        <f t="shared" si="7"/>
        <v>60731.669387754984</v>
      </c>
      <c r="O30" s="5">
        <f t="shared" si="8"/>
        <v>3.9683146406359837E-2</v>
      </c>
      <c r="P30" s="10">
        <f t="shared" si="9"/>
        <v>2.5766590482437368</v>
      </c>
      <c r="U30" s="11">
        <f t="shared" si="10"/>
        <v>3.9683146406359837</v>
      </c>
    </row>
    <row r="31" spans="1:21" x14ac:dyDescent="0.3">
      <c r="A31">
        <v>2046</v>
      </c>
      <c r="B31" s="19">
        <f>[1]HP_HH!B31</f>
        <v>3803618</v>
      </c>
      <c r="C31" s="19">
        <f>[1]HP_HH!C31</f>
        <v>1476881</v>
      </c>
      <c r="G31" s="1">
        <f t="shared" si="12"/>
        <v>1476881</v>
      </c>
      <c r="H31" s="1">
        <f t="shared" si="3"/>
        <v>7198</v>
      </c>
      <c r="I31" s="1">
        <f t="shared" si="13"/>
        <v>77730.578947368544</v>
      </c>
      <c r="J31" s="9">
        <f t="shared" si="4"/>
        <v>2045</v>
      </c>
      <c r="K31" s="8">
        <f>K30-Q$3</f>
        <v>6097.1999999999989</v>
      </c>
      <c r="L31" s="1">
        <f t="shared" ref="L31" si="19">L30+K31</f>
        <v>1536511.8693877549</v>
      </c>
      <c r="M31" s="1">
        <f t="shared" si="6"/>
        <v>1476881</v>
      </c>
      <c r="N31" s="1">
        <f t="shared" si="7"/>
        <v>59630.869387754938</v>
      </c>
      <c r="O31" s="5">
        <f t="shared" si="8"/>
        <v>3.8809247475267261E-2</v>
      </c>
      <c r="P31" s="10">
        <f t="shared" si="9"/>
        <v>2.5754397273713998</v>
      </c>
      <c r="U31" s="11">
        <f t="shared" si="10"/>
        <v>3.8809247475267261</v>
      </c>
    </row>
    <row r="32" spans="1:21" x14ac:dyDescent="0.3">
      <c r="A32">
        <v>2047</v>
      </c>
      <c r="B32" s="19">
        <f>[1]HP_HH!B32</f>
        <v>3820475</v>
      </c>
      <c r="C32" s="19">
        <f>[1]HP_HH!C32</f>
        <v>1483625</v>
      </c>
      <c r="G32" s="1">
        <f t="shared" si="12"/>
        <v>1483625</v>
      </c>
      <c r="H32" s="1">
        <f t="shared" si="3"/>
        <v>6744</v>
      </c>
      <c r="I32" s="1">
        <f t="shared" si="13"/>
        <v>78085.526315789437</v>
      </c>
      <c r="J32" s="9">
        <f t="shared" si="4"/>
        <v>2046</v>
      </c>
      <c r="K32" s="1">
        <f t="shared" ref="K32:K36" si="20">L32-L31</f>
        <v>25198.656928034499</v>
      </c>
      <c r="L32" s="1">
        <f t="shared" ref="L32:L36" si="21">G32+I32</f>
        <v>1561710.5263157894</v>
      </c>
      <c r="M32" s="1">
        <f t="shared" si="6"/>
        <v>1483625</v>
      </c>
      <c r="N32" s="1">
        <f t="shared" si="7"/>
        <v>78085.526315789437</v>
      </c>
      <c r="O32" s="5">
        <f t="shared" si="8"/>
        <v>4.9999999999999933E-2</v>
      </c>
      <c r="P32" s="10">
        <f t="shared" si="9"/>
        <v>2.5750947847333387</v>
      </c>
      <c r="U32" s="11">
        <f t="shared" si="10"/>
        <v>4.9999999999999929</v>
      </c>
    </row>
    <row r="33" spans="1:21" x14ac:dyDescent="0.3">
      <c r="A33">
        <v>2048</v>
      </c>
      <c r="B33" s="19">
        <f>[1]HP_HH!B33</f>
        <v>3836893</v>
      </c>
      <c r="C33" s="19">
        <f>[1]HP_HH!C33</f>
        <v>1489830</v>
      </c>
      <c r="G33" s="1">
        <f t="shared" si="12"/>
        <v>1489830</v>
      </c>
      <c r="H33" s="1">
        <f t="shared" si="3"/>
        <v>6205</v>
      </c>
      <c r="I33" s="1">
        <f t="shared" si="13"/>
        <v>78412.105263157981</v>
      </c>
      <c r="J33" s="9">
        <f t="shared" si="4"/>
        <v>2047</v>
      </c>
      <c r="K33" s="1">
        <f t="shared" si="20"/>
        <v>6531.5789473685436</v>
      </c>
      <c r="L33" s="1">
        <f t="shared" si="21"/>
        <v>1568242.105263158</v>
      </c>
      <c r="M33" s="1">
        <f t="shared" si="6"/>
        <v>1489830</v>
      </c>
      <c r="N33" s="1">
        <f t="shared" si="7"/>
        <v>78412.105263157981</v>
      </c>
      <c r="O33" s="5">
        <f t="shared" si="8"/>
        <v>5.0000000000000044E-2</v>
      </c>
      <c r="P33" s="10">
        <f t="shared" si="9"/>
        <v>2.5753898095755892</v>
      </c>
      <c r="U33" s="11">
        <f t="shared" si="10"/>
        <v>5.0000000000000044</v>
      </c>
    </row>
    <row r="34" spans="1:21" x14ac:dyDescent="0.3">
      <c r="A34">
        <v>2049</v>
      </c>
      <c r="B34" s="19">
        <f>[1]HP_HH!B34</f>
        <v>3852700</v>
      </c>
      <c r="C34" s="19">
        <f>[1]HP_HH!C34</f>
        <v>1495568</v>
      </c>
      <c r="G34" s="1">
        <f t="shared" si="12"/>
        <v>1495568</v>
      </c>
      <c r="H34" s="1">
        <f t="shared" si="3"/>
        <v>5738</v>
      </c>
      <c r="I34" s="1">
        <f t="shared" si="13"/>
        <v>78714.105263157981</v>
      </c>
      <c r="J34" s="9">
        <f t="shared" si="4"/>
        <v>2048</v>
      </c>
      <c r="K34" s="1">
        <f t="shared" si="20"/>
        <v>6040</v>
      </c>
      <c r="L34" s="1">
        <f t="shared" si="21"/>
        <v>1574282.105263158</v>
      </c>
      <c r="M34" s="1">
        <f t="shared" si="6"/>
        <v>1495568</v>
      </c>
      <c r="N34" s="1">
        <f t="shared" si="7"/>
        <v>78714.105263157981</v>
      </c>
      <c r="O34" s="5">
        <f t="shared" si="8"/>
        <v>5.0000000000000044E-2</v>
      </c>
      <c r="P34" s="10">
        <f t="shared" si="9"/>
        <v>2.576078118815059</v>
      </c>
      <c r="U34" s="11">
        <f t="shared" si="10"/>
        <v>5.0000000000000044</v>
      </c>
    </row>
    <row r="35" spans="1:21" x14ac:dyDescent="0.3">
      <c r="A35">
        <v>2050</v>
      </c>
      <c r="B35" s="19">
        <f>[1]HP_HH!B35</f>
        <v>3868229</v>
      </c>
      <c r="C35" s="19">
        <f>[1]HP_HH!C35</f>
        <v>1500999</v>
      </c>
      <c r="G35" s="1">
        <f t="shared" si="12"/>
        <v>1500999</v>
      </c>
      <c r="H35" s="1">
        <f t="shared" si="3"/>
        <v>5431</v>
      </c>
      <c r="I35" s="1">
        <f t="shared" si="13"/>
        <v>78999.947368421126</v>
      </c>
      <c r="J35" s="9">
        <f t="shared" si="4"/>
        <v>2049</v>
      </c>
      <c r="K35" s="1">
        <f t="shared" si="20"/>
        <v>5716.8421052631456</v>
      </c>
      <c r="L35" s="1">
        <f t="shared" si="21"/>
        <v>1579998.9473684211</v>
      </c>
      <c r="M35" s="1">
        <f t="shared" si="6"/>
        <v>1500999</v>
      </c>
      <c r="N35" s="1">
        <f t="shared" si="7"/>
        <v>78999.947368421126</v>
      </c>
      <c r="O35" s="5">
        <f t="shared" si="8"/>
        <v>5.0000000000000044E-2</v>
      </c>
      <c r="P35" s="10">
        <f t="shared" si="9"/>
        <v>2.5771029827468239</v>
      </c>
      <c r="U35" s="11">
        <f t="shared" si="10"/>
        <v>5.0000000000000044</v>
      </c>
    </row>
    <row r="36" spans="1:21" x14ac:dyDescent="0.3">
      <c r="A36">
        <v>2051</v>
      </c>
      <c r="B36" s="19">
        <f>[1]HP_HH!B36</f>
        <v>3883531</v>
      </c>
      <c r="C36" s="19">
        <f>[1]HP_HH!C36</f>
        <v>1506000</v>
      </c>
      <c r="G36" s="1">
        <f t="shared" si="12"/>
        <v>1506000</v>
      </c>
      <c r="H36" s="1">
        <f t="shared" si="3"/>
        <v>5001</v>
      </c>
      <c r="I36" s="1">
        <f t="shared" si="13"/>
        <v>79263.157894736854</v>
      </c>
      <c r="J36" s="9">
        <f t="shared" si="4"/>
        <v>2050</v>
      </c>
      <c r="K36" s="1">
        <f t="shared" si="20"/>
        <v>5264.2105263157282</v>
      </c>
      <c r="L36" s="1">
        <f t="shared" si="21"/>
        <v>1585263.1578947369</v>
      </c>
      <c r="M36" s="1">
        <f t="shared" si="6"/>
        <v>1506000</v>
      </c>
      <c r="N36" s="1">
        <f t="shared" si="7"/>
        <v>79263.157894736854</v>
      </c>
      <c r="O36" s="5">
        <f t="shared" si="8"/>
        <v>5.0000000000000044E-2</v>
      </c>
      <c r="P36" s="10">
        <f t="shared" si="9"/>
        <v>2.5787058432934926</v>
      </c>
      <c r="U36" s="11">
        <f t="shared" si="10"/>
        <v>5.0000000000000044</v>
      </c>
    </row>
    <row r="38" spans="1:21" x14ac:dyDescent="0.3">
      <c r="K38" s="1">
        <f>SUM(K3:K36)</f>
        <v>433121.68850698194</v>
      </c>
      <c r="M38" s="1">
        <f>M36-G2</f>
        <v>371152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0"/>
  <sheetViews>
    <sheetView workbookViewId="0">
      <selection activeCell="C22" sqref="C22"/>
    </sheetView>
  </sheetViews>
  <sheetFormatPr defaultRowHeight="14.4" x14ac:dyDescent="0.3"/>
  <cols>
    <col min="2" max="2" width="7" bestFit="1" customWidth="1"/>
    <col min="6" max="6" width="21.33203125" bestFit="1" customWidth="1"/>
  </cols>
  <sheetData>
    <row r="2" spans="1:7" x14ac:dyDescent="0.3">
      <c r="A2">
        <v>2017</v>
      </c>
      <c r="B2" s="15">
        <f>Data2!S3</f>
        <v>1.6043404047372145E-2</v>
      </c>
      <c r="C2" s="17">
        <f>B2</f>
        <v>1.6043404047372145E-2</v>
      </c>
      <c r="G2">
        <v>2018</v>
      </c>
    </row>
    <row r="3" spans="1:7" x14ac:dyDescent="0.3">
      <c r="A3">
        <f>Data2!K4</f>
        <v>2018</v>
      </c>
      <c r="C3" s="17">
        <f>C2+B$23</f>
        <v>1.7232659378073691E-2</v>
      </c>
      <c r="G3">
        <v>2020</v>
      </c>
    </row>
    <row r="4" spans="1:7" x14ac:dyDescent="0.3">
      <c r="A4">
        <f>Data2!K5</f>
        <v>2019</v>
      </c>
      <c r="C4" s="17">
        <f t="shared" ref="C4:C20" si="0">C3+B$23</f>
        <v>1.8421914708775237E-2</v>
      </c>
      <c r="G4">
        <v>2025</v>
      </c>
    </row>
    <row r="5" spans="1:7" x14ac:dyDescent="0.3">
      <c r="A5">
        <f>Data2!K6</f>
        <v>2020</v>
      </c>
      <c r="C5" s="17">
        <f t="shared" si="0"/>
        <v>1.9611170039476784E-2</v>
      </c>
      <c r="G5">
        <v>2030</v>
      </c>
    </row>
    <row r="6" spans="1:7" x14ac:dyDescent="0.3">
      <c r="A6">
        <f>Data2!K7</f>
        <v>2021</v>
      </c>
      <c r="C6" s="17">
        <f t="shared" si="0"/>
        <v>2.080042537017833E-2</v>
      </c>
      <c r="G6">
        <v>2035</v>
      </c>
    </row>
    <row r="7" spans="1:7" x14ac:dyDescent="0.3">
      <c r="A7">
        <f>Data2!K8</f>
        <v>2022</v>
      </c>
      <c r="C7" s="17">
        <f t="shared" si="0"/>
        <v>2.1989680700879876E-2</v>
      </c>
      <c r="G7">
        <v>2040</v>
      </c>
    </row>
    <row r="8" spans="1:7" x14ac:dyDescent="0.3">
      <c r="A8">
        <f>Data2!K9</f>
        <v>2023</v>
      </c>
      <c r="C8" s="17">
        <f t="shared" si="0"/>
        <v>2.3178936031581422E-2</v>
      </c>
      <c r="G8">
        <v>2045</v>
      </c>
    </row>
    <row r="9" spans="1:7" x14ac:dyDescent="0.3">
      <c r="A9">
        <f>Data2!K10</f>
        <v>2024</v>
      </c>
      <c r="C9" s="17">
        <f t="shared" si="0"/>
        <v>2.4368191362282968E-2</v>
      </c>
      <c r="G9">
        <v>2050</v>
      </c>
    </row>
    <row r="10" spans="1:7" x14ac:dyDescent="0.3">
      <c r="A10">
        <f>Data2!K11</f>
        <v>2025</v>
      </c>
      <c r="C10" s="17">
        <f t="shared" si="0"/>
        <v>2.5557446692984515E-2</v>
      </c>
    </row>
    <row r="11" spans="1:7" x14ac:dyDescent="0.3">
      <c r="A11">
        <f>Data2!K12</f>
        <v>2026</v>
      </c>
      <c r="C11" s="17">
        <f t="shared" si="0"/>
        <v>2.6746702023686061E-2</v>
      </c>
    </row>
    <row r="12" spans="1:7" x14ac:dyDescent="0.3">
      <c r="A12">
        <f>Data2!K13</f>
        <v>2027</v>
      </c>
      <c r="C12" s="17">
        <f t="shared" si="0"/>
        <v>2.7935957354387607E-2</v>
      </c>
    </row>
    <row r="13" spans="1:7" x14ac:dyDescent="0.3">
      <c r="A13">
        <f>Data2!K14</f>
        <v>2028</v>
      </c>
      <c r="C13" s="17">
        <f t="shared" si="0"/>
        <v>2.9125212685089153E-2</v>
      </c>
    </row>
    <row r="14" spans="1:7" x14ac:dyDescent="0.3">
      <c r="A14">
        <f>Data2!K15</f>
        <v>2029</v>
      </c>
      <c r="C14" s="17">
        <f t="shared" si="0"/>
        <v>3.0314468015790699E-2</v>
      </c>
    </row>
    <row r="15" spans="1:7" x14ac:dyDescent="0.3">
      <c r="A15">
        <f>Data2!K16</f>
        <v>2030</v>
      </c>
      <c r="C15" s="17">
        <f t="shared" si="0"/>
        <v>3.1503723346492249E-2</v>
      </c>
    </row>
    <row r="16" spans="1:7" x14ac:dyDescent="0.3">
      <c r="A16">
        <f>Data2!K17</f>
        <v>2031</v>
      </c>
      <c r="C16" s="17">
        <f t="shared" si="0"/>
        <v>3.2692978677193799E-2</v>
      </c>
    </row>
    <row r="17" spans="1:6" x14ac:dyDescent="0.3">
      <c r="A17">
        <f>Data2!K18</f>
        <v>2032</v>
      </c>
      <c r="C17" s="17">
        <f t="shared" si="0"/>
        <v>3.3882234007895348E-2</v>
      </c>
    </row>
    <row r="18" spans="1:6" x14ac:dyDescent="0.3">
      <c r="A18">
        <f>Data2!K19</f>
        <v>2033</v>
      </c>
      <c r="C18" s="17">
        <f t="shared" si="0"/>
        <v>3.5071489338596898E-2</v>
      </c>
    </row>
    <row r="19" spans="1:6" x14ac:dyDescent="0.3">
      <c r="A19">
        <f>Data2!K20</f>
        <v>2034</v>
      </c>
      <c r="C19" s="17">
        <f t="shared" si="0"/>
        <v>3.6260744669298448E-2</v>
      </c>
    </row>
    <row r="20" spans="1:6" x14ac:dyDescent="0.3">
      <c r="A20">
        <f>Data2!K21</f>
        <v>2035</v>
      </c>
      <c r="B20" s="18">
        <v>3.7449999999999997E-2</v>
      </c>
      <c r="C20" s="17">
        <f t="shared" si="0"/>
        <v>3.7449999999999997E-2</v>
      </c>
    </row>
    <row r="21" spans="1:6" x14ac:dyDescent="0.3">
      <c r="A21">
        <f>Data2!K22</f>
        <v>2036</v>
      </c>
      <c r="C21" s="17">
        <f>C20+F21</f>
        <v>3.8044627665350772E-2</v>
      </c>
      <c r="E21" s="16">
        <v>0.5</v>
      </c>
      <c r="F21" s="18">
        <f>B$23*E21</f>
        <v>5.9462766535077363E-4</v>
      </c>
    </row>
    <row r="22" spans="1:6" x14ac:dyDescent="0.3">
      <c r="A22">
        <f>Data2!K23</f>
        <v>2037</v>
      </c>
      <c r="B22" s="18">
        <f>B20-B2</f>
        <v>2.1406595952627852E-2</v>
      </c>
      <c r="C22" s="17">
        <f t="shared" ref="C22:C24" si="1">C21+0.0005</f>
        <v>3.8544627665350772E-2</v>
      </c>
      <c r="E22" s="16">
        <v>0.4</v>
      </c>
      <c r="F22" s="18">
        <f t="shared" ref="F22:F25" si="2">B$23*E22</f>
        <v>4.7570213228061891E-4</v>
      </c>
    </row>
    <row r="23" spans="1:6" x14ac:dyDescent="0.3">
      <c r="A23">
        <f>Data2!K24</f>
        <v>2038</v>
      </c>
      <c r="B23" s="14">
        <f>B22/18</f>
        <v>1.1892553307015473E-3</v>
      </c>
      <c r="C23" s="17">
        <f t="shared" si="1"/>
        <v>3.9044627665350773E-2</v>
      </c>
      <c r="E23" s="16">
        <v>0.3</v>
      </c>
      <c r="F23" s="18">
        <f t="shared" si="2"/>
        <v>3.5677659921046418E-4</v>
      </c>
    </row>
    <row r="24" spans="1:6" x14ac:dyDescent="0.3">
      <c r="A24">
        <f>Data2!K25</f>
        <v>2039</v>
      </c>
      <c r="C24" s="17">
        <f t="shared" si="1"/>
        <v>3.9544627665350773E-2</v>
      </c>
      <c r="E24" s="16">
        <v>0.1</v>
      </c>
      <c r="F24" s="18">
        <f t="shared" si="2"/>
        <v>1.1892553307015473E-4</v>
      </c>
    </row>
    <row r="25" spans="1:6" x14ac:dyDescent="0.3">
      <c r="A25">
        <f>Data2!K26</f>
        <v>2040</v>
      </c>
      <c r="C25" s="17">
        <v>0.04</v>
      </c>
      <c r="E25" s="16">
        <v>0.1</v>
      </c>
      <c r="F25" s="18">
        <f t="shared" si="2"/>
        <v>1.1892553307015473E-4</v>
      </c>
    </row>
    <row r="26" spans="1:6" x14ac:dyDescent="0.3">
      <c r="A26">
        <f>Data2!K27</f>
        <v>2041</v>
      </c>
      <c r="C26" s="17"/>
    </row>
    <row r="27" spans="1:6" x14ac:dyDescent="0.3">
      <c r="A27">
        <f>Data2!K28</f>
        <v>2042</v>
      </c>
      <c r="C27" s="17"/>
    </row>
    <row r="28" spans="1:6" x14ac:dyDescent="0.3">
      <c r="A28">
        <f>Data2!K29</f>
        <v>2043</v>
      </c>
      <c r="C28" s="17"/>
    </row>
    <row r="29" spans="1:6" x14ac:dyDescent="0.3">
      <c r="A29">
        <f>Data2!K30</f>
        <v>2044</v>
      </c>
      <c r="C29" s="17"/>
    </row>
    <row r="30" spans="1:6" x14ac:dyDescent="0.3">
      <c r="A30">
        <f>Data2!K31</f>
        <v>2045</v>
      </c>
      <c r="C3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Data2</vt:lpstr>
      <vt:lpstr>Data1</vt:lpstr>
      <vt:lpstr>Sheet1</vt:lpstr>
      <vt:lpstr>Chart2</vt:lpstr>
      <vt:lpstr>Chart2a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Messen, Dmitry</dc:creator>
  <cp:lastModifiedBy>Messen, Dmitry</cp:lastModifiedBy>
  <dcterms:created xsi:type="dcterms:W3CDTF">2018-05-23T19:44:44Z</dcterms:created>
  <dcterms:modified xsi:type="dcterms:W3CDTF">2019-05-01T00:02:43Z</dcterms:modified>
</cp:coreProperties>
</file>