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https://automotivepowers-my.sharepoint.com/personal/sanjay_panchal_amp_tech/Documents/"/>
    </mc:Choice>
  </mc:AlternateContent>
  <xr:revisionPtr revIDLastSave="962" documentId="8_{9BAF81B0-8DD3-49B9-90CF-9339B62E83D7}" xr6:coauthVersionLast="47" xr6:coauthVersionMax="47" xr10:uidLastSave="{DD2D0F0F-1285-44CF-931D-E135FE2A961C}"/>
  <bookViews>
    <workbookView xWindow="-96" yWindow="-96" windowWidth="23232" windowHeight="13992" xr2:uid="{57CB2B37-F8ED-4317-970B-29DEB345665E}"/>
  </bookViews>
  <sheets>
    <sheet name="Dashboard" sheetId="1" r:id="rId1"/>
    <sheet name="Invoice Data" sheetId="4" r:id="rId2"/>
    <sheet name="All Pivots" sheetId="3" r:id="rId3"/>
  </sheets>
  <externalReferences>
    <externalReference r:id="rId4"/>
  </externalReferences>
  <definedNames>
    <definedName name="_xlnm._FilterDatabase" localSheetId="1" hidden="1">'Invoice Data'!$A$1:$R$1</definedName>
    <definedName name="_xlcn.WorksheetConnection_ARDashboard.xlsxTable11" hidden="1">Table1[]</definedName>
    <definedName name="Slicer_Collector">#N/A</definedName>
    <definedName name="Slicer_Customer">#N/A</definedName>
    <definedName name="Slicer_Invoice_Date__Month">#N/A</definedName>
    <definedName name="Slicer_Invoice_Date__Year">#N/A</definedName>
  </definedNames>
  <calcPr calcId="191029"/>
  <pivotCaches>
    <pivotCache cacheId="0" r:id="rId5"/>
    <pivotCache cacheId="1" r:id="rId6"/>
    <pivotCache cacheId="2" r:id="rId7"/>
    <pivotCache cacheId="3" r:id="rId8"/>
    <pivotCache cacheId="4" r:id="rId9"/>
    <pivotCache cacheId="5" r:id="rId10"/>
    <pivotCache cacheId="6" r:id="rId11"/>
  </pivotCaches>
  <extLst>
    <ext xmlns:x14="http://schemas.microsoft.com/office/spreadsheetml/2009/9/main" uri="{876F7934-8845-4945-9796-88D515C7AA90}">
      <x14:pivotCaches>
        <pivotCache cacheId="7" r:id="rId12"/>
      </x14:pivotCaches>
    </ex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AR Dashboard.xlsx!Table1"/>
        </x15:modelTables>
        <x15:extLst>
          <ext xmlns:x16="http://schemas.microsoft.com/office/spreadsheetml/2014/11/main" uri="{9835A34E-60A6-4A7C-AAB8-D5F71C897F49}">
            <x16:modelTimeGroupings>
              <x16:modelTimeGrouping tableName="Table1" columnName="Invoice Date" columnId="Invoice Date">
                <x16:calculatedTimeColumn columnName="Invoice Date (Year)" columnId="Invoice Date (Year)" contentType="years" isSelected="1"/>
                <x16:calculatedTimeColumn columnName="Invoice Date (Quarter)" columnId="Invoice Date (Quarter)" contentType="quarters" isSelected="1"/>
                <x16:calculatedTimeColumn columnName="Invoice Date (Month Index)" columnId="Invoice Date (Month Index)" contentType="monthsindex" isSelected="1"/>
                <x16:calculatedTimeColumn columnName="Invoice Date (Month)" columnId="Invoice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8" i="3" l="1"/>
  <c r="K5" i="3"/>
  <c r="K3" i="3"/>
  <c r="N2" i="4"/>
  <c r="R33" i="4"/>
  <c r="Q33" i="4"/>
  <c r="I33" i="4"/>
  <c r="F33" i="4"/>
  <c r="E33" i="4"/>
  <c r="R32" i="4"/>
  <c r="Q32" i="4"/>
  <c r="I32" i="4"/>
  <c r="J32" i="4" s="1"/>
  <c r="F32" i="4"/>
  <c r="E32" i="4"/>
  <c r="R31" i="4"/>
  <c r="Q31" i="4"/>
  <c r="I31" i="4"/>
  <c r="J31" i="4" s="1"/>
  <c r="K31" i="4" s="1"/>
  <c r="F31" i="4"/>
  <c r="E31" i="4"/>
  <c r="R30" i="4"/>
  <c r="Q30" i="4"/>
  <c r="I30" i="4"/>
  <c r="F30" i="4"/>
  <c r="E30" i="4"/>
  <c r="R29" i="4"/>
  <c r="Q29" i="4"/>
  <c r="I29" i="4"/>
  <c r="F29" i="4"/>
  <c r="E29" i="4"/>
  <c r="R28" i="4"/>
  <c r="Q28" i="4"/>
  <c r="I28" i="4"/>
  <c r="F28" i="4"/>
  <c r="E28" i="4"/>
  <c r="R27" i="4"/>
  <c r="Q27" i="4"/>
  <c r="I27" i="4"/>
  <c r="F27" i="4"/>
  <c r="E27" i="4"/>
  <c r="R26" i="4"/>
  <c r="Q26" i="4"/>
  <c r="I26" i="4"/>
  <c r="J26" i="4" s="1"/>
  <c r="F26" i="4"/>
  <c r="E26" i="4"/>
  <c r="R25" i="4"/>
  <c r="Q25" i="4"/>
  <c r="I25" i="4"/>
  <c r="F25" i="4"/>
  <c r="E25" i="4"/>
  <c r="R24" i="4"/>
  <c r="Q24" i="4"/>
  <c r="I24" i="4"/>
  <c r="F24" i="4"/>
  <c r="E24" i="4"/>
  <c r="R23" i="4"/>
  <c r="Q23" i="4"/>
  <c r="I23" i="4"/>
  <c r="F23" i="4"/>
  <c r="E23" i="4"/>
  <c r="R22" i="4"/>
  <c r="Q22" i="4"/>
  <c r="I22" i="4"/>
  <c r="F22" i="4"/>
  <c r="E22" i="4"/>
  <c r="R21" i="4"/>
  <c r="Q21" i="4"/>
  <c r="I21" i="4"/>
  <c r="F21" i="4"/>
  <c r="E21" i="4"/>
  <c r="R20" i="4"/>
  <c r="Q20" i="4"/>
  <c r="I20" i="4"/>
  <c r="N20" i="4" s="1"/>
  <c r="F20" i="4"/>
  <c r="E20" i="4"/>
  <c r="R19" i="4"/>
  <c r="Q19" i="4"/>
  <c r="J19" i="4"/>
  <c r="K19" i="4" s="1"/>
  <c r="L19" i="4" s="1"/>
  <c r="I19" i="4"/>
  <c r="N19" i="4" s="1"/>
  <c r="F19" i="4"/>
  <c r="E19" i="4"/>
  <c r="R18" i="4"/>
  <c r="Q18" i="4"/>
  <c r="I18" i="4"/>
  <c r="F18" i="4"/>
  <c r="E18" i="4"/>
  <c r="R17" i="4"/>
  <c r="Q17" i="4"/>
  <c r="I17" i="4"/>
  <c r="F17" i="4"/>
  <c r="E17" i="4"/>
  <c r="R16" i="4"/>
  <c r="Q16" i="4"/>
  <c r="I16" i="4"/>
  <c r="F16" i="4"/>
  <c r="E16" i="4"/>
  <c r="R15" i="4"/>
  <c r="Q15" i="4"/>
  <c r="I15" i="4"/>
  <c r="F15" i="4"/>
  <c r="J15" i="4" s="1"/>
  <c r="M15" i="4" s="1"/>
  <c r="E15" i="4"/>
  <c r="R14" i="4"/>
  <c r="Q14" i="4"/>
  <c r="I14" i="4"/>
  <c r="F14" i="4"/>
  <c r="E14" i="4"/>
  <c r="R13" i="4"/>
  <c r="Q13" i="4"/>
  <c r="I13" i="4"/>
  <c r="J13" i="4" s="1"/>
  <c r="K13" i="4" s="1"/>
  <c r="L13" i="4" s="1"/>
  <c r="F13" i="4"/>
  <c r="E13" i="4"/>
  <c r="R12" i="4"/>
  <c r="Q12" i="4"/>
  <c r="I12" i="4"/>
  <c r="J12" i="4" s="1"/>
  <c r="M12" i="4" s="1"/>
  <c r="F12" i="4"/>
  <c r="E12" i="4"/>
  <c r="R11" i="4"/>
  <c r="Q11" i="4"/>
  <c r="I11" i="4"/>
  <c r="N11" i="4" s="1"/>
  <c r="F11" i="4"/>
  <c r="E11" i="4"/>
  <c r="R10" i="4"/>
  <c r="Q10" i="4"/>
  <c r="I10" i="4"/>
  <c r="N10" i="4" s="1"/>
  <c r="F10" i="4"/>
  <c r="E10" i="4"/>
  <c r="R9" i="4"/>
  <c r="Q9" i="4"/>
  <c r="I9" i="4"/>
  <c r="N9" i="4" s="1"/>
  <c r="F9" i="4"/>
  <c r="E9" i="4"/>
  <c r="R8" i="4"/>
  <c r="Q8" i="4"/>
  <c r="I8" i="4"/>
  <c r="J8" i="4" s="1"/>
  <c r="M8" i="4" s="1"/>
  <c r="F8" i="4"/>
  <c r="E8" i="4"/>
  <c r="R7" i="4"/>
  <c r="Q7" i="4"/>
  <c r="I7" i="4"/>
  <c r="F7" i="4"/>
  <c r="E7" i="4"/>
  <c r="R6" i="4"/>
  <c r="Q6" i="4"/>
  <c r="I6" i="4"/>
  <c r="F6" i="4"/>
  <c r="E6" i="4"/>
  <c r="R5" i="4"/>
  <c r="Q5" i="4"/>
  <c r="I5" i="4"/>
  <c r="N5" i="4" s="1"/>
  <c r="F5" i="4"/>
  <c r="E5" i="4"/>
  <c r="R4" i="4"/>
  <c r="Q4" i="4"/>
  <c r="I4" i="4"/>
  <c r="N4" i="4" s="1"/>
  <c r="F4" i="4"/>
  <c r="E4" i="4"/>
  <c r="R3" i="4"/>
  <c r="Q3" i="4"/>
  <c r="I3" i="4"/>
  <c r="N3" i="4" s="1"/>
  <c r="F3" i="4"/>
  <c r="E3" i="4"/>
  <c r="R2" i="4"/>
  <c r="Q2" i="4"/>
  <c r="I2" i="4"/>
  <c r="F2" i="4"/>
  <c r="E2" i="4"/>
  <c r="H4" i="3"/>
  <c r="G4" i="3"/>
  <c r="F4" i="3"/>
  <c r="E48" i="3"/>
  <c r="E33" i="3"/>
  <c r="I3" i="3"/>
  <c r="E34" i="3" l="1"/>
  <c r="E49" i="3"/>
  <c r="J6" i="4"/>
  <c r="M6" i="4" s="1"/>
  <c r="J24" i="4"/>
  <c r="M24" i="4" s="1"/>
  <c r="N8" i="4"/>
  <c r="J29" i="4"/>
  <c r="M29" i="4" s="1"/>
  <c r="N13" i="4"/>
  <c r="J27" i="4"/>
  <c r="M27" i="4" s="1"/>
  <c r="J22" i="4"/>
  <c r="M22" i="4" s="1"/>
  <c r="J18" i="4"/>
  <c r="M18" i="4" s="1"/>
  <c r="J16" i="4"/>
  <c r="K16" i="4" s="1"/>
  <c r="J23" i="4"/>
  <c r="K23" i="4" s="1"/>
  <c r="J5" i="4"/>
  <c r="M5" i="4" s="1"/>
  <c r="J14" i="4"/>
  <c r="M14" i="4" s="1"/>
  <c r="J30" i="4"/>
  <c r="M30" i="4" s="1"/>
  <c r="J21" i="4"/>
  <c r="M21" i="4" s="1"/>
  <c r="J33" i="4"/>
  <c r="K33" i="4" s="1"/>
  <c r="J9" i="4"/>
  <c r="M9" i="4" s="1"/>
  <c r="J17" i="4"/>
  <c r="M17" i="4" s="1"/>
  <c r="J25" i="4"/>
  <c r="K25" i="4" s="1"/>
  <c r="J2" i="4"/>
  <c r="M2" i="4" s="1"/>
  <c r="J11" i="4"/>
  <c r="M11" i="4" s="1"/>
  <c r="J4" i="4"/>
  <c r="M4" i="4" s="1"/>
  <c r="J28" i="4"/>
  <c r="M28" i="4" s="1"/>
  <c r="J10" i="4"/>
  <c r="M10" i="4" s="1"/>
  <c r="J20" i="4"/>
  <c r="M20" i="4" s="1"/>
  <c r="J3" i="4"/>
  <c r="M3" i="4" s="1"/>
  <c r="J7" i="4"/>
  <c r="K7" i="4" s="1"/>
  <c r="N31" i="4"/>
  <c r="L31" i="4"/>
  <c r="M32" i="4"/>
  <c r="K32" i="4"/>
  <c r="L32" i="4" s="1"/>
  <c r="M26" i="4"/>
  <c r="K26" i="4"/>
  <c r="K12" i="4"/>
  <c r="M13" i="4"/>
  <c r="M19" i="4"/>
  <c r="M31" i="4"/>
  <c r="K15" i="4"/>
  <c r="K8" i="4"/>
  <c r="L8" i="4" s="1"/>
  <c r="K6" i="4" l="1"/>
  <c r="L6" i="4" s="1"/>
  <c r="K22" i="4"/>
  <c r="L22" i="4" s="1"/>
  <c r="M23" i="4"/>
  <c r="K18" i="4"/>
  <c r="N18" i="4" s="1"/>
  <c r="K27" i="4"/>
  <c r="N27" i="4" s="1"/>
  <c r="K21" i="4"/>
  <c r="N21" i="4" s="1"/>
  <c r="K28" i="4"/>
  <c r="N28" i="4" s="1"/>
  <c r="K9" i="4"/>
  <c r="L9" i="4" s="1"/>
  <c r="K3" i="4"/>
  <c r="L3" i="4" s="1"/>
  <c r="K29" i="4"/>
  <c r="N29" i="4" s="1"/>
  <c r="K30" i="4"/>
  <c r="N30" i="4" s="1"/>
  <c r="M33" i="4"/>
  <c r="K24" i="4"/>
  <c r="L24" i="4" s="1"/>
  <c r="K4" i="4"/>
  <c r="L4" i="4" s="1"/>
  <c r="M16" i="4"/>
  <c r="M7" i="4"/>
  <c r="K5" i="4"/>
  <c r="L5" i="4" s="1"/>
  <c r="K14" i="4"/>
  <c r="N14" i="4" s="1"/>
  <c r="K2" i="4"/>
  <c r="L2" i="4" s="1"/>
  <c r="K10" i="4"/>
  <c r="L10" i="4" s="1"/>
  <c r="M25" i="4"/>
  <c r="K20" i="4"/>
  <c r="L20" i="4" s="1"/>
  <c r="K11" i="4"/>
  <c r="L11" i="4" s="1"/>
  <c r="K17" i="4"/>
  <c r="L17" i="4" s="1"/>
  <c r="N33" i="4"/>
  <c r="L33" i="4"/>
  <c r="N12" i="4"/>
  <c r="L12" i="4"/>
  <c r="N23" i="4"/>
  <c r="L23" i="4"/>
  <c r="L7" i="4"/>
  <c r="N7" i="4"/>
  <c r="N32" i="4"/>
  <c r="N15" i="4"/>
  <c r="L15" i="4"/>
  <c r="N16" i="4"/>
  <c r="L16" i="4"/>
  <c r="N25" i="4"/>
  <c r="L25" i="4"/>
  <c r="L26" i="4"/>
  <c r="N26" i="4"/>
  <c r="N6" i="4" l="1"/>
  <c r="N22" i="4"/>
  <c r="L28" i="4"/>
  <c r="N24" i="4"/>
  <c r="L18" i="4"/>
  <c r="L27" i="4"/>
  <c r="L29" i="4"/>
  <c r="L21" i="4"/>
  <c r="L14" i="4"/>
  <c r="L30" i="4"/>
  <c r="N1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211457-1034-488D-9EE0-DBE2EC5B02F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62B6B7A-FFB9-4B61-A040-CA73F84482A1}" name="WorksheetConnection_AR Dashboard.xlsx!Table1" type="102" refreshedVersion="8" minRefreshableVersion="5">
    <extLst>
      <ext xmlns:x15="http://schemas.microsoft.com/office/spreadsheetml/2010/11/main" uri="{DE250136-89BD-433C-8126-D09CA5730AF9}">
        <x15:connection id="Table1" autoDelete="1">
          <x15:rangePr sourceName="_xlcn.WorksheetConnection_ARDashboard.xlsxTable11"/>
        </x15:connection>
      </ext>
    </extLst>
  </connection>
</connections>
</file>

<file path=xl/sharedStrings.xml><?xml version="1.0" encoding="utf-8"?>
<sst xmlns="http://schemas.openxmlformats.org/spreadsheetml/2006/main" count="188" uniqueCount="93">
  <si>
    <t>Customer</t>
  </si>
  <si>
    <t>Invoice Number</t>
  </si>
  <si>
    <t>Invoice Date</t>
  </si>
  <si>
    <t xml:space="preserve">Credit Terms </t>
  </si>
  <si>
    <t>Credit Sale/Cash Sale</t>
  </si>
  <si>
    <t>Due Date</t>
  </si>
  <si>
    <t>Total Amount</t>
  </si>
  <si>
    <t>Amount paid</t>
  </si>
  <si>
    <t>Outstanding balance</t>
  </si>
  <si>
    <t>Overdue Days</t>
  </si>
  <si>
    <t>Overdue balance</t>
  </si>
  <si>
    <t>% Overdue</t>
  </si>
  <si>
    <t>Aging bracket</t>
  </si>
  <si>
    <t>Invoice due/Paid</t>
  </si>
  <si>
    <t>Customer Type</t>
  </si>
  <si>
    <t>Collector</t>
  </si>
  <si>
    <t>Year</t>
  </si>
  <si>
    <t>Month</t>
  </si>
  <si>
    <t>A</t>
  </si>
  <si>
    <t>Dealer</t>
  </si>
  <si>
    <t xml:space="preserve">Ella </t>
  </si>
  <si>
    <t>B</t>
  </si>
  <si>
    <t>C</t>
  </si>
  <si>
    <t xml:space="preserve">Racheal </t>
  </si>
  <si>
    <t>D</t>
  </si>
  <si>
    <t>Retailer</t>
  </si>
  <si>
    <t>Ross</t>
  </si>
  <si>
    <t>E</t>
  </si>
  <si>
    <t>F</t>
  </si>
  <si>
    <t>G</t>
  </si>
  <si>
    <t>H</t>
  </si>
  <si>
    <t xml:space="preserve">I </t>
  </si>
  <si>
    <t>Manufacturer</t>
  </si>
  <si>
    <t>J</t>
  </si>
  <si>
    <t>K</t>
  </si>
  <si>
    <t>M</t>
  </si>
  <si>
    <t>N</t>
  </si>
  <si>
    <t>O</t>
  </si>
  <si>
    <t>P</t>
  </si>
  <si>
    <t>Q</t>
  </si>
  <si>
    <t>R</t>
  </si>
  <si>
    <t>S</t>
  </si>
  <si>
    <t>T</t>
  </si>
  <si>
    <t>U</t>
  </si>
  <si>
    <t>V</t>
  </si>
  <si>
    <t>W</t>
  </si>
  <si>
    <t>X</t>
  </si>
  <si>
    <t>Y</t>
  </si>
  <si>
    <t>Z</t>
  </si>
  <si>
    <t>Row Labels</t>
  </si>
  <si>
    <t>Grand Total</t>
  </si>
  <si>
    <t>2021</t>
  </si>
  <si>
    <t>Jan</t>
  </si>
  <si>
    <t>Feb</t>
  </si>
  <si>
    <t>Mar</t>
  </si>
  <si>
    <t>Apr</t>
  </si>
  <si>
    <t>May</t>
  </si>
  <si>
    <t>Jun</t>
  </si>
  <si>
    <t>Jul</t>
  </si>
  <si>
    <t>Aug</t>
  </si>
  <si>
    <t>Sep</t>
  </si>
  <si>
    <t>Oct</t>
  </si>
  <si>
    <t>Nov</t>
  </si>
  <si>
    <t>Dec</t>
  </si>
  <si>
    <t>2022</t>
  </si>
  <si>
    <t>Sum of Total Amount</t>
  </si>
  <si>
    <t>Sum of Outstanding balance</t>
  </si>
  <si>
    <t>Sum of Overdue balance</t>
  </si>
  <si>
    <t>Total Invoice Amount</t>
  </si>
  <si>
    <t>Total Outstanding Amount</t>
  </si>
  <si>
    <t>Total Overdue Balance</t>
  </si>
  <si>
    <t>Overdue %</t>
  </si>
  <si>
    <t>Overdue Invoice</t>
  </si>
  <si>
    <t>Paid Invoice</t>
  </si>
  <si>
    <t>Count of Invoice Number</t>
  </si>
  <si>
    <t>Above 90 days</t>
  </si>
  <si>
    <t>Top 5 Customer Due</t>
  </si>
  <si>
    <t>Other % Overdue</t>
  </si>
  <si>
    <t>Ella</t>
  </si>
  <si>
    <t>Racheal</t>
  </si>
  <si>
    <t>Top 5 Customers by Revenue</t>
  </si>
  <si>
    <t>Other % Sales</t>
  </si>
  <si>
    <t>AR DASHBOARD</t>
  </si>
  <si>
    <t>Overdue</t>
  </si>
  <si>
    <t>Pointer</t>
  </si>
  <si>
    <t>End</t>
  </si>
  <si>
    <t>Rating Chart</t>
  </si>
  <si>
    <t>Needle</t>
  </si>
  <si>
    <t>Start</t>
  </si>
  <si>
    <t>Value</t>
  </si>
  <si>
    <t>Initial</t>
  </si>
  <si>
    <t>Middle</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</si>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</sst>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Arial"/>
      <family val="2"/>
    </font>
    <font>
      <b/>
      <sz val="26"/>
      <color theme="1"/>
      <name val="Arial Black"/>
      <family val="2"/>
    </font>
  </fonts>
  <fills count="5">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
      <patternFill patternType="solid">
        <fgColor theme="2"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7">
    <xf numFmtId="0" fontId="0" fillId="0" borderId="0" xfId="0"/>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2" borderId="1" xfId="0" applyFill="1" applyBorder="1" applyAlignment="1">
      <alignment horizontal="center" vertical="center"/>
    </xf>
    <xf numFmtId="14" fontId="0" fillId="2" borderId="1" xfId="0" applyNumberFormat="1" applyFill="1" applyBorder="1" applyAlignment="1">
      <alignment horizontal="center" vertical="center"/>
    </xf>
    <xf numFmtId="164" fontId="0" fillId="0" borderId="1" xfId="1" applyNumberFormat="1" applyFont="1" applyBorder="1" applyAlignment="1">
      <alignment horizontal="center" vertical="center"/>
    </xf>
    <xf numFmtId="164" fontId="0" fillId="2" borderId="1" xfId="1" applyNumberFormat="1" applyFont="1" applyFill="1" applyBorder="1" applyAlignment="1">
      <alignment horizontal="center" vertical="center"/>
    </xf>
    <xf numFmtId="9" fontId="0" fillId="2" borderId="1" xfId="2" applyFont="1" applyFill="1" applyBorder="1" applyAlignment="1">
      <alignment horizontal="center" vertical="center"/>
    </xf>
    <xf numFmtId="0" fontId="0" fillId="0" borderId="1" xfId="0" applyBorder="1" applyAlignment="1">
      <alignment horizontal="center" vertical="center" wrapText="1"/>
    </xf>
    <xf numFmtId="164" fontId="0" fillId="0" borderId="1" xfId="1" applyNumberFormat="1" applyFont="1" applyFill="1" applyBorder="1" applyAlignment="1">
      <alignment horizontal="center" vertical="center"/>
    </xf>
    <xf numFmtId="3" fontId="0" fillId="0" borderId="1" xfId="0" applyNumberFormat="1" applyBorder="1" applyAlignment="1">
      <alignment horizontal="center" vertical="center"/>
    </xf>
    <xf numFmtId="0" fontId="0" fillId="0" borderId="2" xfId="0" applyBorder="1" applyAlignment="1">
      <alignment horizontal="center" vertical="center"/>
    </xf>
    <xf numFmtId="17" fontId="0" fillId="2" borderId="3" xfId="0" applyNumberFormat="1" applyFill="1" applyBorder="1" applyAlignment="1">
      <alignment horizontal="center" vertical="center"/>
    </xf>
    <xf numFmtId="0" fontId="0" fillId="2" borderId="3" xfId="0" applyFill="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2" borderId="5" xfId="0" applyFont="1" applyFill="1" applyBorder="1" applyAlignment="1">
      <alignment horizontal="center" vertical="center" wrapText="1"/>
    </xf>
    <xf numFmtId="0" fontId="3" fillId="0" borderId="5" xfId="0" applyFont="1" applyBorder="1" applyAlignment="1">
      <alignment horizontal="center" vertical="center"/>
    </xf>
    <xf numFmtId="0" fontId="3" fillId="2" borderId="5" xfId="0" applyFont="1" applyFill="1" applyBorder="1" applyAlignment="1">
      <alignment horizontal="center" vertical="center"/>
    </xf>
    <xf numFmtId="0" fontId="2" fillId="2" borderId="5" xfId="0" applyFont="1" applyFill="1" applyBorder="1" applyAlignment="1">
      <alignment horizontal="center" vertical="center"/>
    </xf>
    <xf numFmtId="0" fontId="2" fillId="0" borderId="5" xfId="0" applyFont="1" applyBorder="1" applyAlignment="1">
      <alignment horizontal="center" vertical="center"/>
    </xf>
    <xf numFmtId="0" fontId="2" fillId="2" borderId="6" xfId="0" applyFon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4" fontId="0" fillId="0" borderId="8" xfId="0" applyNumberFormat="1" applyBorder="1" applyAlignment="1">
      <alignment horizontal="center" vertical="center"/>
    </xf>
    <xf numFmtId="0" fontId="0" fillId="2" borderId="8" xfId="0" applyFill="1" applyBorder="1" applyAlignment="1">
      <alignment horizontal="center" vertical="center"/>
    </xf>
    <xf numFmtId="14" fontId="0" fillId="2" borderId="8" xfId="0" applyNumberFormat="1" applyFill="1" applyBorder="1" applyAlignment="1">
      <alignment horizontal="center" vertical="center"/>
    </xf>
    <xf numFmtId="164" fontId="0" fillId="0" borderId="8" xfId="1" applyNumberFormat="1" applyFont="1" applyBorder="1" applyAlignment="1">
      <alignment horizontal="center" vertical="center"/>
    </xf>
    <xf numFmtId="164" fontId="0" fillId="2" borderId="8" xfId="1" applyNumberFormat="1" applyFont="1" applyFill="1" applyBorder="1" applyAlignment="1">
      <alignment horizontal="center" vertical="center"/>
    </xf>
    <xf numFmtId="9" fontId="0" fillId="2" borderId="8" xfId="2" applyFont="1" applyFill="1" applyBorder="1" applyAlignment="1">
      <alignment horizontal="center" vertical="center"/>
    </xf>
    <xf numFmtId="0" fontId="0" fillId="2" borderId="9" xfId="0"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center" vertical="center"/>
    </xf>
    <xf numFmtId="0" fontId="0" fillId="0" borderId="0" xfId="0" applyFill="1" applyAlignment="1">
      <alignment horizontal="center" vertical="center"/>
    </xf>
    <xf numFmtId="14" fontId="0" fillId="0" borderId="0" xfId="0" applyNumberFormat="1" applyFill="1" applyAlignment="1">
      <alignment horizontal="center" vertical="center"/>
    </xf>
    <xf numFmtId="164" fontId="0" fillId="0" borderId="0" xfId="1" applyNumberFormat="1" applyFont="1" applyFill="1" applyAlignment="1">
      <alignment horizontal="center" vertical="center"/>
    </xf>
    <xf numFmtId="9" fontId="0" fillId="0" borderId="0" xfId="2" applyFont="1" applyFill="1" applyAlignment="1">
      <alignment horizontal="center" vertical="center"/>
    </xf>
    <xf numFmtId="9" fontId="0" fillId="0" borderId="0" xfId="2" applyFont="1"/>
    <xf numFmtId="10" fontId="0" fillId="0" borderId="0" xfId="2" applyNumberFormat="1" applyFont="1"/>
    <xf numFmtId="9" fontId="0" fillId="0" borderId="0" xfId="2" applyNumberFormat="1" applyFont="1"/>
    <xf numFmtId="14" fontId="0" fillId="0" borderId="0" xfId="0" applyNumberFormat="1"/>
    <xf numFmtId="0" fontId="0" fillId="0" borderId="0" xfId="0" applyAlignment="1">
      <alignment horizontal="right" vertical="center"/>
    </xf>
    <xf numFmtId="10" fontId="0" fillId="0" borderId="0" xfId="0" applyNumberFormat="1"/>
    <xf numFmtId="9" fontId="0" fillId="0" borderId="0" xfId="0" applyNumberFormat="1"/>
    <xf numFmtId="2" fontId="0" fillId="0" borderId="0" xfId="0" applyNumberFormat="1"/>
    <xf numFmtId="1" fontId="0" fillId="0" borderId="0" xfId="0" applyNumberFormat="1"/>
    <xf numFmtId="0" fontId="2" fillId="0" borderId="0" xfId="0" applyFont="1" applyAlignment="1">
      <alignment horizontal="left"/>
    </xf>
    <xf numFmtId="0" fontId="2" fillId="0" borderId="0" xfId="0" applyFont="1"/>
    <xf numFmtId="0" fontId="0" fillId="4" borderId="0" xfId="0" applyFill="1"/>
    <xf numFmtId="0" fontId="0" fillId="0" borderId="0" xfId="0" applyFill="1"/>
    <xf numFmtId="0" fontId="4" fillId="4" borderId="10" xfId="0" applyFont="1" applyFill="1" applyBorder="1" applyAlignment="1">
      <alignment vertical="center"/>
    </xf>
    <xf numFmtId="0" fontId="4" fillId="4" borderId="0" xfId="0" applyFont="1" applyFill="1" applyBorder="1" applyAlignment="1">
      <alignment vertical="center"/>
    </xf>
    <xf numFmtId="0" fontId="4" fillId="3" borderId="0" xfId="0" applyFont="1" applyFill="1" applyBorder="1" applyAlignment="1">
      <alignment horizontal="center" vertical="center"/>
    </xf>
    <xf numFmtId="0" fontId="4" fillId="0" borderId="0" xfId="0" applyFont="1" applyFill="1" applyBorder="1" applyAlignment="1">
      <alignment vertical="center"/>
    </xf>
  </cellXfs>
  <cellStyles count="3">
    <cellStyle name="Comma" xfId="1" builtinId="3"/>
    <cellStyle name="Normal" xfId="0" builtinId="0"/>
    <cellStyle name="Percent" xfId="2" builtinId="5"/>
  </cellStyles>
  <dxfs count="23">
    <dxf>
      <fill>
        <patternFill patternType="solid">
          <fgColor indexed="64"/>
          <bgColor theme="5" tint="0.5999938962981048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solid">
          <fgColor indexed="64"/>
          <bgColor theme="5"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5"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5"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5"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5"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5"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4" formatCode="_(* #,##0_);_(* \(#,##0\);_(* &quot;-&quot;??_);_(@_)"/>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m/d/yyyy"/>
      <fill>
        <patternFill patternType="solid">
          <fgColor indexed="64"/>
          <bgColor theme="5"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5"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m/d/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3.xml"/><Relationship Id="rId10" Type="http://schemas.openxmlformats.org/officeDocument/2006/relationships/pivotCacheDefinition" Target="pivotCache/pivotCacheDefinition6.xml"/><Relationship Id="rId19"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pivotCacheDefinition" Target="pivotCache/pivotCacheDefinition5.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t>Overdue</a:t>
            </a:r>
            <a:r>
              <a:rPr lang="en-US" sz="1050" b="1" baseline="0"/>
              <a:t> Percentage %</a:t>
            </a:r>
            <a:endParaRPr lang="en-US" sz="1050" b="1"/>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1"/>
          <c:tx>
            <c:strRef>
              <c:f>'All Pivots'!$A$57</c:f>
              <c:strCache>
                <c:ptCount val="1"/>
                <c:pt idx="0">
                  <c:v>Rating Chart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AD-47FD-8842-821530FD8F5B}"/>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B4AD-47FD-8842-821530FD8F5B}"/>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B4AD-47FD-8842-821530FD8F5B}"/>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B4AD-47FD-8842-821530FD8F5B}"/>
              </c:ext>
            </c:extLst>
          </c:dPt>
          <c:dPt>
            <c:idx val="4"/>
            <c:bubble3D val="0"/>
            <c:spPr>
              <a:noFill/>
              <a:ln w="19050">
                <a:solidFill>
                  <a:schemeClr val="lt1"/>
                </a:solidFill>
              </a:ln>
              <a:effectLst/>
            </c:spPr>
            <c:extLst>
              <c:ext xmlns:c16="http://schemas.microsoft.com/office/drawing/2014/chart" uri="{C3380CC4-5D6E-409C-BE32-E72D297353CC}">
                <c16:uniqueId val="{00000009-B4AD-47FD-8842-821530FD8F5B}"/>
              </c:ext>
            </c:extLst>
          </c:dPt>
          <c:cat>
            <c:strRef>
              <c:f>'All Pivots'!$A$58:$A$62</c:f>
              <c:strCache>
                <c:ptCount val="5"/>
                <c:pt idx="0">
                  <c:v>Start</c:v>
                </c:pt>
                <c:pt idx="1">
                  <c:v>Initial</c:v>
                </c:pt>
                <c:pt idx="2">
                  <c:v>Middle</c:v>
                </c:pt>
                <c:pt idx="3">
                  <c:v>End</c:v>
                </c:pt>
                <c:pt idx="4">
                  <c:v>Max</c:v>
                </c:pt>
              </c:strCache>
            </c:strRef>
          </c:cat>
          <c:val>
            <c:numRef>
              <c:f>'All Pivots'!$B$58:$B$62</c:f>
              <c:numCache>
                <c:formatCode>0%</c:formatCode>
                <c:ptCount val="5"/>
                <c:pt idx="0">
                  <c:v>0</c:v>
                </c:pt>
                <c:pt idx="1">
                  <c:v>0.4</c:v>
                </c:pt>
                <c:pt idx="2">
                  <c:v>0.2</c:v>
                </c:pt>
                <c:pt idx="3">
                  <c:v>0.4</c:v>
                </c:pt>
                <c:pt idx="4">
                  <c:v>1</c:v>
                </c:pt>
              </c:numCache>
            </c:numRef>
          </c:val>
          <c:extLst>
            <c:ext xmlns:c16="http://schemas.microsoft.com/office/drawing/2014/chart" uri="{C3380CC4-5D6E-409C-BE32-E72D297353CC}">
              <c16:uniqueId val="{0000000A-B4AD-47FD-8842-821530FD8F5B}"/>
            </c:ext>
          </c:extLst>
        </c:ser>
        <c:dLbls>
          <c:showLegendKey val="0"/>
          <c:showVal val="0"/>
          <c:showCatName val="0"/>
          <c:showSerName val="0"/>
          <c:showPercent val="0"/>
          <c:showBubbleSize val="0"/>
          <c:showLeaderLines val="1"/>
        </c:dLbls>
        <c:firstSliceAng val="270"/>
        <c:holeSize val="50"/>
        <c:extLst>
          <c:ext xmlns:c15="http://schemas.microsoft.com/office/drawing/2012/chart" uri="{02D57815-91ED-43cb-92C2-25804820EDAC}">
            <c15:filteredPieSeries>
              <c15:ser>
                <c:idx val="1"/>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13-B4AD-47FD-8842-821530FD8F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B4AD-47FD-8842-821530FD8F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B4AD-47FD-8842-821530FD8F5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B4AD-47FD-8842-821530FD8F5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B-B4AD-47FD-8842-821530FD8F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'All Pivots'!$A$58:$A$62</c15:sqref>
                        </c15:formulaRef>
                      </c:ext>
                    </c:extLst>
                    <c:strCache>
                      <c:ptCount val="5"/>
                      <c:pt idx="0">
                        <c:v>Start</c:v>
                      </c:pt>
                      <c:pt idx="1">
                        <c:v>Initial</c:v>
                      </c:pt>
                      <c:pt idx="2">
                        <c:v>Middle</c:v>
                      </c:pt>
                      <c:pt idx="3">
                        <c:v>End</c:v>
                      </c:pt>
                      <c:pt idx="4">
                        <c:v>Max</c:v>
                      </c:pt>
                    </c:strCache>
                  </c:strRef>
                </c:cat>
                <c:val>
                  <c:numRef>
                    <c:extLst>
                      <c:ext uri="{02D57815-91ED-43cb-92C2-25804820EDAC}">
                        <c15:formulaRef>
                          <c15:sqref>'All Pivots'!$C$58:$C$62</c15:sqref>
                        </c15:formulaRef>
                      </c:ext>
                    </c:extLst>
                    <c:numCache>
                      <c:formatCode>General</c:formatCode>
                      <c:ptCount val="5"/>
                      <c:pt idx="0">
                        <c:v>0</c:v>
                      </c:pt>
                      <c:pt idx="1">
                        <c:v>0</c:v>
                      </c:pt>
                      <c:pt idx="2">
                        <c:v>0</c:v>
                      </c:pt>
                    </c:numCache>
                  </c:numRef>
                </c:val>
                <c:extLst>
                  <c:ext xmlns:c16="http://schemas.microsoft.com/office/drawing/2014/chart" uri="{C3380CC4-5D6E-409C-BE32-E72D297353CC}">
                    <c16:uniqueId val="{0000001C-B4AD-47FD-8842-821530FD8F5B}"/>
                  </c:ext>
                </c:extLst>
              </c15:ser>
            </c15:filteredPieSeries>
          </c:ext>
        </c:extLst>
      </c:doughnutChart>
      <c:pieChart>
        <c:varyColors val="1"/>
        <c:ser>
          <c:idx val="2"/>
          <c:order val="2"/>
          <c:tx>
            <c:strRef>
              <c:f>'All Pivots'!$C$57</c:f>
              <c:strCache>
                <c:ptCount val="1"/>
                <c:pt idx="0">
                  <c:v>Needle</c:v>
                </c:pt>
              </c:strCache>
            </c:strRef>
          </c:tx>
          <c:spPr>
            <a:noFill/>
          </c:spPr>
          <c:dPt>
            <c:idx val="0"/>
            <c:bubble3D val="0"/>
            <c:spPr>
              <a:noFill/>
              <a:ln w="19050">
                <a:solidFill>
                  <a:schemeClr val="lt1"/>
                </a:solidFill>
              </a:ln>
              <a:effectLst/>
            </c:spPr>
            <c:extLst>
              <c:ext xmlns:c16="http://schemas.microsoft.com/office/drawing/2014/chart" uri="{C3380CC4-5D6E-409C-BE32-E72D297353CC}">
                <c16:uniqueId val="{0000000C-B4AD-47FD-8842-821530FD8F5B}"/>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E-B4AD-47FD-8842-821530FD8F5B}"/>
              </c:ext>
            </c:extLst>
          </c:dPt>
          <c:dPt>
            <c:idx val="2"/>
            <c:bubble3D val="0"/>
            <c:spPr>
              <a:noFill/>
              <a:ln w="19050">
                <a:solidFill>
                  <a:schemeClr val="lt1"/>
                </a:solidFill>
              </a:ln>
              <a:effectLst/>
            </c:spPr>
            <c:extLst>
              <c:ext xmlns:c16="http://schemas.microsoft.com/office/drawing/2014/chart" uri="{C3380CC4-5D6E-409C-BE32-E72D297353CC}">
                <c16:uniqueId val="{00000010-B4AD-47FD-8842-821530FD8F5B}"/>
              </c:ext>
            </c:extLst>
          </c:dPt>
          <c:dLbls>
            <c:dLbl>
              <c:idx val="0"/>
              <c:layout>
                <c:manualLayout>
                  <c:x val="3.0037839020122435E-2"/>
                  <c:y val="-0.1324686497521143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4AD-47FD-8842-821530FD8F5B}"/>
                </c:ext>
              </c:extLst>
            </c:dLbl>
            <c:dLbl>
              <c:idx val="1"/>
              <c:delete val="1"/>
              <c:extLst>
                <c:ext xmlns:c15="http://schemas.microsoft.com/office/drawing/2012/chart" uri="{CE6537A1-D6FC-4f65-9D91-7224C49458BB}"/>
                <c:ext xmlns:c16="http://schemas.microsoft.com/office/drawing/2014/chart" uri="{C3380CC4-5D6E-409C-BE32-E72D297353CC}">
                  <c16:uniqueId val="{0000000E-B4AD-47FD-8842-821530FD8F5B}"/>
                </c:ext>
              </c:extLst>
            </c:dLbl>
            <c:dLbl>
              <c:idx val="2"/>
              <c:delete val="1"/>
              <c:extLst>
                <c:ext xmlns:c15="http://schemas.microsoft.com/office/drawing/2012/chart" uri="{CE6537A1-D6FC-4f65-9D91-7224C49458BB}"/>
                <c:ext xmlns:c16="http://schemas.microsoft.com/office/drawing/2014/chart" uri="{C3380CC4-5D6E-409C-BE32-E72D297353CC}">
                  <c16:uniqueId val="{00000010-B4AD-47FD-8842-821530FD8F5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'All Pivots'!$D$58:$D$60</c:f>
              <c:numCache>
                <c:formatCode>0%</c:formatCode>
                <c:ptCount val="3"/>
                <c:pt idx="0">
                  <c:v>0.26855606385852526</c:v>
                </c:pt>
                <c:pt idx="1">
                  <c:v>0.02</c:v>
                </c:pt>
                <c:pt idx="2" formatCode="0.00">
                  <c:v>1.71</c:v>
                </c:pt>
              </c:numCache>
            </c:numRef>
          </c:val>
          <c:extLst>
            <c:ext xmlns:c16="http://schemas.microsoft.com/office/drawing/2014/chart" uri="{C3380CC4-5D6E-409C-BE32-E72D297353CC}">
              <c16:uniqueId val="{00000011-B4AD-47FD-8842-821530FD8F5B}"/>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Project.xlsx]All Pivots!PivotTable1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'All Pivots'!$B$2</c:f>
              <c:strCache>
                <c:ptCount val="1"/>
                <c:pt idx="0">
                  <c:v>Total Invoice Amount</c:v>
                </c:pt>
              </c:strCache>
            </c:strRef>
          </c:tx>
          <c:spPr>
            <a:solidFill>
              <a:schemeClr val="accent1"/>
            </a:solidFill>
            <a:ln>
              <a:noFill/>
            </a:ln>
            <a:effectLst/>
          </c:spPr>
          <c:invertIfNegative val="0"/>
          <c:cat>
            <c:multiLvlStrRef>
              <c:f>'All Pivots'!$A$3:$A$19</c:f>
              <c:multiLvlStrCache>
                <c:ptCount val="1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lvl>
                <c:lvl>
                  <c:pt idx="0">
                    <c:v>2021</c:v>
                  </c:pt>
                  <c:pt idx="12">
                    <c:v>2022</c:v>
                  </c:pt>
                </c:lvl>
              </c:multiLvlStrCache>
            </c:multiLvlStrRef>
          </c:cat>
          <c:val>
            <c:numRef>
              <c:f>'All Pivots'!$B$3:$B$19</c:f>
              <c:numCache>
                <c:formatCode>General</c:formatCode>
                <c:ptCount val="14"/>
                <c:pt idx="0">
                  <c:v>902200</c:v>
                </c:pt>
                <c:pt idx="1">
                  <c:v>900000</c:v>
                </c:pt>
                <c:pt idx="2">
                  <c:v>250000</c:v>
                </c:pt>
                <c:pt idx="3">
                  <c:v>450000</c:v>
                </c:pt>
                <c:pt idx="4">
                  <c:v>590000</c:v>
                </c:pt>
                <c:pt idx="5">
                  <c:v>978341</c:v>
                </c:pt>
                <c:pt idx="6">
                  <c:v>1564266</c:v>
                </c:pt>
                <c:pt idx="7">
                  <c:v>991961</c:v>
                </c:pt>
                <c:pt idx="8">
                  <c:v>666938</c:v>
                </c:pt>
                <c:pt idx="9">
                  <c:v>1038713</c:v>
                </c:pt>
                <c:pt idx="10">
                  <c:v>698734</c:v>
                </c:pt>
                <c:pt idx="11">
                  <c:v>370000</c:v>
                </c:pt>
                <c:pt idx="12">
                  <c:v>244000</c:v>
                </c:pt>
                <c:pt idx="13">
                  <c:v>235000</c:v>
                </c:pt>
              </c:numCache>
            </c:numRef>
          </c:val>
          <c:extLst>
            <c:ext xmlns:c16="http://schemas.microsoft.com/office/drawing/2014/chart" uri="{C3380CC4-5D6E-409C-BE32-E72D297353CC}">
              <c16:uniqueId val="{00000000-C329-4861-BAFA-3B62085A7842}"/>
            </c:ext>
          </c:extLst>
        </c:ser>
        <c:ser>
          <c:idx val="1"/>
          <c:order val="1"/>
          <c:tx>
            <c:strRef>
              <c:f>'All Pivots'!$C$2</c:f>
              <c:strCache>
                <c:ptCount val="1"/>
                <c:pt idx="0">
                  <c:v>Total Outstanding Amount</c:v>
                </c:pt>
              </c:strCache>
            </c:strRef>
          </c:tx>
          <c:spPr>
            <a:solidFill>
              <a:schemeClr val="accent2"/>
            </a:solidFill>
            <a:ln>
              <a:noFill/>
            </a:ln>
            <a:effectLst/>
          </c:spPr>
          <c:invertIfNegative val="0"/>
          <c:cat>
            <c:multiLvlStrRef>
              <c:f>'All Pivots'!$A$3:$A$19</c:f>
              <c:multiLvlStrCache>
                <c:ptCount val="1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lvl>
                <c:lvl>
                  <c:pt idx="0">
                    <c:v>2021</c:v>
                  </c:pt>
                  <c:pt idx="12">
                    <c:v>2022</c:v>
                  </c:pt>
                </c:lvl>
              </c:multiLvlStrCache>
            </c:multiLvlStrRef>
          </c:cat>
          <c:val>
            <c:numRef>
              <c:f>'All Pivots'!$C$3:$C$19</c:f>
              <c:numCache>
                <c:formatCode>General</c:formatCode>
                <c:ptCount val="14"/>
                <c:pt idx="0">
                  <c:v>0</c:v>
                </c:pt>
                <c:pt idx="1">
                  <c:v>20000</c:v>
                </c:pt>
                <c:pt idx="2">
                  <c:v>10000</c:v>
                </c:pt>
                <c:pt idx="3">
                  <c:v>0</c:v>
                </c:pt>
                <c:pt idx="4">
                  <c:v>105000</c:v>
                </c:pt>
                <c:pt idx="5">
                  <c:v>81</c:v>
                </c:pt>
                <c:pt idx="6">
                  <c:v>384266</c:v>
                </c:pt>
                <c:pt idx="7">
                  <c:v>0</c:v>
                </c:pt>
                <c:pt idx="8">
                  <c:v>197819</c:v>
                </c:pt>
                <c:pt idx="9">
                  <c:v>563475</c:v>
                </c:pt>
                <c:pt idx="10">
                  <c:v>668734</c:v>
                </c:pt>
                <c:pt idx="11">
                  <c:v>370000</c:v>
                </c:pt>
                <c:pt idx="12">
                  <c:v>144000</c:v>
                </c:pt>
                <c:pt idx="13">
                  <c:v>190000</c:v>
                </c:pt>
              </c:numCache>
            </c:numRef>
          </c:val>
          <c:extLst>
            <c:ext xmlns:c16="http://schemas.microsoft.com/office/drawing/2014/chart" uri="{C3380CC4-5D6E-409C-BE32-E72D297353CC}">
              <c16:uniqueId val="{00000001-C329-4861-BAFA-3B62085A7842}"/>
            </c:ext>
          </c:extLst>
        </c:ser>
        <c:ser>
          <c:idx val="2"/>
          <c:order val="2"/>
          <c:tx>
            <c:strRef>
              <c:f>'All Pivots'!$D$2</c:f>
              <c:strCache>
                <c:ptCount val="1"/>
                <c:pt idx="0">
                  <c:v>Total Overdue Balance</c:v>
                </c:pt>
              </c:strCache>
            </c:strRef>
          </c:tx>
          <c:spPr>
            <a:solidFill>
              <a:schemeClr val="accent3"/>
            </a:solidFill>
            <a:ln>
              <a:noFill/>
            </a:ln>
            <a:effectLst/>
          </c:spPr>
          <c:invertIfNegative val="0"/>
          <c:cat>
            <c:multiLvlStrRef>
              <c:f>'All Pivots'!$A$3:$A$19</c:f>
              <c:multiLvlStrCache>
                <c:ptCount val="1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lvl>
                <c:lvl>
                  <c:pt idx="0">
                    <c:v>2021</c:v>
                  </c:pt>
                  <c:pt idx="12">
                    <c:v>2022</c:v>
                  </c:pt>
                </c:lvl>
              </c:multiLvlStrCache>
            </c:multiLvlStrRef>
          </c:cat>
          <c:val>
            <c:numRef>
              <c:f>'All Pivots'!$D$3:$D$19</c:f>
              <c:numCache>
                <c:formatCode>General</c:formatCode>
                <c:ptCount val="14"/>
                <c:pt idx="0">
                  <c:v>0</c:v>
                </c:pt>
                <c:pt idx="1">
                  <c:v>20000</c:v>
                </c:pt>
                <c:pt idx="2">
                  <c:v>10000</c:v>
                </c:pt>
                <c:pt idx="3">
                  <c:v>0</c:v>
                </c:pt>
                <c:pt idx="4">
                  <c:v>105000</c:v>
                </c:pt>
                <c:pt idx="5">
                  <c:v>81</c:v>
                </c:pt>
                <c:pt idx="6">
                  <c:v>384266</c:v>
                </c:pt>
                <c:pt idx="7">
                  <c:v>0</c:v>
                </c:pt>
                <c:pt idx="8">
                  <c:v>197819</c:v>
                </c:pt>
                <c:pt idx="9">
                  <c:v>563475</c:v>
                </c:pt>
                <c:pt idx="10">
                  <c:v>668734</c:v>
                </c:pt>
                <c:pt idx="11">
                  <c:v>370000</c:v>
                </c:pt>
                <c:pt idx="12">
                  <c:v>144000</c:v>
                </c:pt>
                <c:pt idx="13">
                  <c:v>190000</c:v>
                </c:pt>
              </c:numCache>
            </c:numRef>
          </c:val>
          <c:extLst>
            <c:ext xmlns:c16="http://schemas.microsoft.com/office/drawing/2014/chart" uri="{C3380CC4-5D6E-409C-BE32-E72D297353CC}">
              <c16:uniqueId val="{00000002-C329-4861-BAFA-3B62085A7842}"/>
            </c:ext>
          </c:extLst>
        </c:ser>
        <c:dLbls>
          <c:showLegendKey val="0"/>
          <c:showVal val="0"/>
          <c:showCatName val="0"/>
          <c:showSerName val="0"/>
          <c:showPercent val="0"/>
          <c:showBubbleSize val="0"/>
        </c:dLbls>
        <c:gapWidth val="219"/>
        <c:overlap val="-27"/>
        <c:axId val="1578293376"/>
        <c:axId val="1578300864"/>
      </c:barChart>
      <c:catAx>
        <c:axId val="1578293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300864"/>
        <c:crosses val="autoZero"/>
        <c:auto val="1"/>
        <c:lblAlgn val="ctr"/>
        <c:lblOffset val="100"/>
        <c:noMultiLvlLbl val="0"/>
      </c:catAx>
      <c:valAx>
        <c:axId val="15783008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293376"/>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Project.xlsx]All Pivots!PivotTable3</c:name>
    <c:fmtId val="2"/>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Invoice</a:t>
            </a:r>
            <a:r>
              <a:rPr lang="en-US" sz="1100" baseline="0"/>
              <a:t> Statu Tracker</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'All Pivots'!$B$22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EC-4CBB-A6F0-ECDEDC1F7A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EC-4CBB-A6F0-ECDEDC1F7A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'All Pivots'!$A$23:$A$25</c:f>
              <c:strCache>
                <c:ptCount val="2"/>
                <c:pt idx="0">
                  <c:v>Overdue Invoice</c:v>
                </c:pt>
                <c:pt idx="1">
                  <c:v>Paid Invoice</c:v>
                </c:pt>
              </c:strCache>
            </c:strRef>
          </c:cat>
          <c:val>
            <c:numRef>
              <c:f>'All Pivots'!$B$23:$B$25</c:f>
              <c:numCache>
                <c:formatCode>0.00%</c:formatCode>
                <c:ptCount val="2"/>
                <c:pt idx="0">
                  <c:v>0.65625</c:v>
                </c:pt>
                <c:pt idx="1">
                  <c:v>0.34375</c:v>
                </c:pt>
              </c:numCache>
            </c:numRef>
          </c:val>
          <c:extLst>
            <c:ext xmlns:c16="http://schemas.microsoft.com/office/drawing/2014/chart" uri="{C3380CC4-5D6E-409C-BE32-E72D297353CC}">
              <c16:uniqueId val="{00000004-07EC-4CBB-A6F0-ECDEDC1F7A56}"/>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Top</a:t>
            </a:r>
            <a:r>
              <a:rPr lang="en-US" sz="1000" baseline="0"/>
              <a:t> 5 Customers by Sales</a:t>
            </a:r>
            <a:endParaRPr lang="en-US"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AA-4005-9681-A5D87BC273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AA-4005-9681-A5D87BC273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'All Pivots'!$D$48:$D$49</c:f>
              <c:strCache>
                <c:ptCount val="2"/>
                <c:pt idx="0">
                  <c:v>Top 5 Customers by Revenue</c:v>
                </c:pt>
                <c:pt idx="1">
                  <c:v>Other % Sales</c:v>
                </c:pt>
              </c:strCache>
            </c:strRef>
          </c:cat>
          <c:val>
            <c:numRef>
              <c:f>'All Pivots'!$E$48:$E$49</c:f>
              <c:numCache>
                <c:formatCode>0%</c:formatCode>
                <c:ptCount val="2"/>
                <c:pt idx="0">
                  <c:v>0.31223949669605316</c:v>
                </c:pt>
                <c:pt idx="1">
                  <c:v>0.68776050330394689</c:v>
                </c:pt>
              </c:numCache>
            </c:numRef>
          </c:val>
          <c:extLst>
            <c:ext xmlns:c16="http://schemas.microsoft.com/office/drawing/2014/chart" uri="{C3380CC4-5D6E-409C-BE32-E72D297353CC}">
              <c16:uniqueId val="{00000004-7EAA-4005-9681-A5D87BC273A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 by Receivable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CE-4943-8645-F3364FCB7E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CE-4943-8645-F3364FCB7EEF}"/>
              </c:ext>
            </c:extLst>
          </c:dPt>
          <c:cat>
            <c:strRef>
              <c:f>'All Pivots'!$D$33:$D$34</c:f>
              <c:strCache>
                <c:ptCount val="2"/>
                <c:pt idx="0">
                  <c:v>Top 5 Customer Due</c:v>
                </c:pt>
                <c:pt idx="1">
                  <c:v>Other % Overdue</c:v>
                </c:pt>
              </c:strCache>
            </c:strRef>
          </c:cat>
          <c:val>
            <c:numRef>
              <c:f>'All Pivots'!$E$33:$E$34</c:f>
              <c:numCache>
                <c:formatCode>0%</c:formatCode>
                <c:ptCount val="2"/>
                <c:pt idx="0">
                  <c:v>0.654682432750742</c:v>
                </c:pt>
                <c:pt idx="1">
                  <c:v>0.345317567249258</c:v>
                </c:pt>
              </c:numCache>
            </c:numRef>
          </c:val>
          <c:extLst>
            <c:ext xmlns:c16="http://schemas.microsoft.com/office/drawing/2014/chart" uri="{C3380CC4-5D6E-409C-BE32-E72D297353CC}">
              <c16:uniqueId val="{00000004-44CE-4943-8645-F3364FCB7EE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Project.xlsx]All Pivots!PivotTable4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Ageing</a:t>
            </a:r>
            <a:r>
              <a:rPr lang="en-US" baseline="0"/>
              <a:t> Bucket By Overdue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'All Pivots'!$B$27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Pivots'!$A$28:$A$29</c:f>
              <c:strCache>
                <c:ptCount val="1"/>
                <c:pt idx="0">
                  <c:v>Above 90 days</c:v>
                </c:pt>
              </c:strCache>
            </c:strRef>
          </c:cat>
          <c:val>
            <c:numRef>
              <c:f>'All Pivots'!$B$28:$B$29</c:f>
              <c:numCache>
                <c:formatCode>General</c:formatCode>
                <c:ptCount val="1"/>
                <c:pt idx="0">
                  <c:v>2653375</c:v>
                </c:pt>
              </c:numCache>
            </c:numRef>
          </c:val>
          <c:extLst>
            <c:ext xmlns:c16="http://schemas.microsoft.com/office/drawing/2014/chart" uri="{C3380CC4-5D6E-409C-BE32-E72D297353CC}">
              <c16:uniqueId val="{00000001-4238-4329-8D0E-38E5E203A90E}"/>
            </c:ext>
          </c:extLst>
        </c:ser>
        <c:dLbls>
          <c:dLblPos val="outEnd"/>
          <c:showLegendKey val="0"/>
          <c:showVal val="1"/>
          <c:showCatName val="0"/>
          <c:showSerName val="0"/>
          <c:showPercent val="0"/>
          <c:showBubbleSize val="0"/>
        </c:dLbls>
        <c:gapWidth val="182"/>
        <c:axId val="563054400"/>
        <c:axId val="563054816"/>
      </c:barChart>
      <c:catAx>
        <c:axId val="5630544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054816"/>
        <c:crosses val="autoZero"/>
        <c:auto val="1"/>
        <c:lblAlgn val="ctr"/>
        <c:lblOffset val="100"/>
        <c:noMultiLvlLbl val="0"/>
      </c:catAx>
      <c:valAx>
        <c:axId val="563054816"/>
        <c:scaling>
          <c:orientation val="minMax"/>
        </c:scaling>
        <c:delete val="1"/>
        <c:axPos val="b"/>
        <c:numFmt formatCode="General" sourceLinked="1"/>
        <c:majorTickMark val="out"/>
        <c:minorTickMark val="none"/>
        <c:tickLblPos val="nextTo"/>
        <c:crossAx val="5630544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Project.xlsx]All Pivots!PivotTable7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by Sales</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'All Pivots'!$B$47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Pivots'!$A$48:$A$53</c:f>
              <c:strCache>
                <c:ptCount val="5"/>
                <c:pt idx="0">
                  <c:v>B</c:v>
                </c:pt>
                <c:pt idx="1">
                  <c:v>X</c:v>
                </c:pt>
                <c:pt idx="2">
                  <c:v>Z</c:v>
                </c:pt>
                <c:pt idx="3">
                  <c:v>A</c:v>
                </c:pt>
                <c:pt idx="4">
                  <c:v>R</c:v>
                </c:pt>
              </c:strCache>
            </c:strRef>
          </c:cat>
          <c:val>
            <c:numRef>
              <c:f>'All Pivots'!$B$48:$B$53</c:f>
              <c:numCache>
                <c:formatCode>General</c:formatCode>
                <c:ptCount val="5"/>
                <c:pt idx="0">
                  <c:v>452200</c:v>
                </c:pt>
                <c:pt idx="1">
                  <c:v>454199</c:v>
                </c:pt>
                <c:pt idx="2">
                  <c:v>454541</c:v>
                </c:pt>
                <c:pt idx="3">
                  <c:v>744193</c:v>
                </c:pt>
                <c:pt idx="4">
                  <c:v>979841</c:v>
                </c:pt>
              </c:numCache>
            </c:numRef>
          </c:val>
          <c:extLst>
            <c:ext xmlns:c16="http://schemas.microsoft.com/office/drawing/2014/chart" uri="{C3380CC4-5D6E-409C-BE32-E72D297353CC}">
              <c16:uniqueId val="{00000006-5139-4FBA-B5AD-CFA22B663BEE}"/>
            </c:ext>
          </c:extLst>
        </c:ser>
        <c:dLbls>
          <c:dLblPos val="outEnd"/>
          <c:showLegendKey val="0"/>
          <c:showVal val="1"/>
          <c:showCatName val="0"/>
          <c:showSerName val="0"/>
          <c:showPercent val="0"/>
          <c:showBubbleSize val="0"/>
        </c:dLbls>
        <c:gapWidth val="182"/>
        <c:axId val="1576668064"/>
        <c:axId val="1576668480"/>
      </c:barChart>
      <c:catAx>
        <c:axId val="1576668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668480"/>
        <c:crosses val="autoZero"/>
        <c:auto val="1"/>
        <c:lblAlgn val="ctr"/>
        <c:lblOffset val="100"/>
        <c:noMultiLvlLbl val="0"/>
      </c:catAx>
      <c:valAx>
        <c:axId val="1576668480"/>
        <c:scaling>
          <c:orientation val="minMax"/>
        </c:scaling>
        <c:delete val="1"/>
        <c:axPos val="b"/>
        <c:numFmt formatCode="General" sourceLinked="1"/>
        <c:majorTickMark val="none"/>
        <c:minorTickMark val="none"/>
        <c:tickLblPos val="nextTo"/>
        <c:crossAx val="1576668064"/>
        <c:crosses val="autoZero"/>
        <c:crossBetween val="between"/>
      </c:valAx>
    </c:plotArea>
    <c:plotVisOnly val="1"/>
    <c:dispBlanksAs val="gap"/>
    <c:showDLblsOverMax val="0"/>
    <c:extLst/>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Project.xlsx]All Pivots!PivotTable5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 Overdue Receivable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'All Pivots'!$B$32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Pivots'!$A$33:$A$38</c:f>
              <c:strCache>
                <c:ptCount val="5"/>
                <c:pt idx="0">
                  <c:v>A</c:v>
                </c:pt>
                <c:pt idx="1">
                  <c:v>B</c:v>
                </c:pt>
                <c:pt idx="2">
                  <c:v>R</c:v>
                </c:pt>
                <c:pt idx="3">
                  <c:v>X</c:v>
                </c:pt>
                <c:pt idx="4">
                  <c:v>Z</c:v>
                </c:pt>
              </c:strCache>
            </c:strRef>
          </c:cat>
          <c:val>
            <c:numRef>
              <c:f>'All Pivots'!$B$33:$B$38</c:f>
              <c:numCache>
                <c:formatCode>General</c:formatCode>
                <c:ptCount val="5"/>
                <c:pt idx="0">
                  <c:v>214193</c:v>
                </c:pt>
                <c:pt idx="1">
                  <c:v>250000</c:v>
                </c:pt>
                <c:pt idx="2">
                  <c:v>379841</c:v>
                </c:pt>
                <c:pt idx="3">
                  <c:v>438543</c:v>
                </c:pt>
                <c:pt idx="4">
                  <c:v>454541</c:v>
                </c:pt>
              </c:numCache>
            </c:numRef>
          </c:val>
          <c:extLst>
            <c:ext xmlns:c16="http://schemas.microsoft.com/office/drawing/2014/chart" uri="{C3380CC4-5D6E-409C-BE32-E72D297353CC}">
              <c16:uniqueId val="{00000000-DB41-4C3F-9EBC-71E36687F631}"/>
            </c:ext>
          </c:extLst>
        </c:ser>
        <c:dLbls>
          <c:dLblPos val="outEnd"/>
          <c:showLegendKey val="0"/>
          <c:showVal val="1"/>
          <c:showCatName val="0"/>
          <c:showSerName val="0"/>
          <c:showPercent val="0"/>
          <c:showBubbleSize val="0"/>
        </c:dLbls>
        <c:gapWidth val="182"/>
        <c:axId val="707085839"/>
        <c:axId val="707097487"/>
      </c:barChart>
      <c:catAx>
        <c:axId val="707085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97487"/>
        <c:crosses val="autoZero"/>
        <c:auto val="1"/>
        <c:lblAlgn val="ctr"/>
        <c:lblOffset val="100"/>
        <c:noMultiLvlLbl val="0"/>
      </c:catAx>
      <c:valAx>
        <c:axId val="707097487"/>
        <c:scaling>
          <c:orientation val="minMax"/>
        </c:scaling>
        <c:delete val="1"/>
        <c:axPos val="b"/>
        <c:numFmt formatCode="General" sourceLinked="1"/>
        <c:majorTickMark val="none"/>
        <c:minorTickMark val="none"/>
        <c:tickLblPos val="nextTo"/>
        <c:crossAx val="70708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Project.xlsx]All Pivots!PivotTable6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Overdue</a:t>
            </a:r>
            <a:r>
              <a:rPr lang="en-US" baseline="0"/>
              <a:t> Balance by Collector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'All Pivots'!$B$41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FB-4A4B-9BCB-7799DCA2A1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FB-4A4B-9BCB-7799DCA2A1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FB-4A4B-9BCB-7799DCA2A14E}"/>
              </c:ext>
            </c:extLst>
          </c:dPt>
          <c:dLbls>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'All Pivots'!$A$42:$A$45</c:f>
              <c:strCache>
                <c:ptCount val="3"/>
                <c:pt idx="0">
                  <c:v>Ella</c:v>
                </c:pt>
                <c:pt idx="1">
                  <c:v>Racheal</c:v>
                </c:pt>
                <c:pt idx="2">
                  <c:v>Ross</c:v>
                </c:pt>
              </c:strCache>
            </c:strRef>
          </c:cat>
          <c:val>
            <c:numRef>
              <c:f>'All Pivots'!$B$42:$B$45</c:f>
              <c:numCache>
                <c:formatCode>0.00%</c:formatCode>
                <c:ptCount val="3"/>
                <c:pt idx="0">
                  <c:v>0.24291892401187168</c:v>
                </c:pt>
                <c:pt idx="1">
                  <c:v>0.24584199368728507</c:v>
                </c:pt>
                <c:pt idx="2">
                  <c:v>0.51123908230084325</c:v>
                </c:pt>
              </c:numCache>
            </c:numRef>
          </c:val>
          <c:extLst>
            <c:ext xmlns:c16="http://schemas.microsoft.com/office/drawing/2014/chart" uri="{C3380CC4-5D6E-409C-BE32-E72D297353CC}">
              <c16:uniqueId val="{00000006-36FB-4A4B-9BCB-7799DCA2A14E}"/>
            </c:ext>
          </c:extLst>
        </c:ser>
        <c:dLbls>
          <c:dLblPos val="ctr"/>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hyperlink" Target="#'Invoice Data'!A1"/><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491490</xdr:colOff>
      <xdr:row>7</xdr:row>
      <xdr:rowOff>125730</xdr:rowOff>
    </xdr:from>
    <xdr:to>
      <xdr:col>7</xdr:col>
      <xdr:colOff>250753</xdr:colOff>
      <xdr:row>9</xdr:row>
      <xdr:rowOff>68580</xdr:rowOff>
    </xdr:to>
    <xdr:sp macro="" textlink="">
      <xdr:nvSpPr>
        <xdr:cNvPr id="2" name="Rectangle 1">
          <a:extLst>
            <a:ext uri="{FF2B5EF4-FFF2-40B4-BE49-F238E27FC236}">
              <a16:creationId xmlns:a16="http://schemas.microsoft.com/office/drawing/2014/main" id="{10910A26-EB13-7C3B-415B-45633421B0A2}"/>
            </a:ext>
          </a:extLst>
        </xdr:cNvPr>
        <xdr:cNvSpPr/>
      </xdr:nvSpPr>
      <xdr:spPr>
        <a:xfrm>
          <a:off x="2406015" y="1697355"/>
          <a:ext cx="2311963" cy="304800"/>
        </a:xfrm>
        <a:prstGeom prst="rect">
          <a:avLst/>
        </a:prstGeom>
        <a:solidFill>
          <a:schemeClr val="bg1"/>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Total</a:t>
          </a:r>
          <a:r>
            <a:rPr lang="en-US" sz="1100" b="1" baseline="0">
              <a:solidFill>
                <a:sysClr val="windowText" lastClr="000000"/>
              </a:solidFill>
            </a:rPr>
            <a:t> Sales</a:t>
          </a:r>
        </a:p>
        <a:p>
          <a:pPr algn="ctr"/>
          <a:endParaRPr lang="en-US" sz="1100" b="1">
            <a:solidFill>
              <a:sysClr val="windowText" lastClr="000000"/>
            </a:solidFill>
          </a:endParaRPr>
        </a:p>
        <a:p>
          <a:pPr algn="ctr"/>
          <a:endParaRPr lang="en-US" sz="1100" b="1">
            <a:solidFill>
              <a:sysClr val="windowText" lastClr="000000"/>
            </a:solidFill>
          </a:endParaRPr>
        </a:p>
      </xdr:txBody>
    </xdr:sp>
    <xdr:clientData/>
  </xdr:twoCellAnchor>
  <xdr:twoCellAnchor>
    <xdr:from>
      <xdr:col>7</xdr:col>
      <xdr:colOff>461962</xdr:colOff>
      <xdr:row>7</xdr:row>
      <xdr:rowOff>122873</xdr:rowOff>
    </xdr:from>
    <xdr:to>
      <xdr:col>11</xdr:col>
      <xdr:colOff>223837</xdr:colOff>
      <xdr:row>9</xdr:row>
      <xdr:rowOff>65723</xdr:rowOff>
    </xdr:to>
    <xdr:sp macro="" textlink="">
      <xdr:nvSpPr>
        <xdr:cNvPr id="3" name="Rectangle 2">
          <a:extLst>
            <a:ext uri="{FF2B5EF4-FFF2-40B4-BE49-F238E27FC236}">
              <a16:creationId xmlns:a16="http://schemas.microsoft.com/office/drawing/2014/main" id="{C5C6EE38-1D6D-4066-A5E4-440ECFF7E858}"/>
            </a:ext>
          </a:extLst>
        </xdr:cNvPr>
        <xdr:cNvSpPr/>
      </xdr:nvSpPr>
      <xdr:spPr>
        <a:xfrm>
          <a:off x="4929187" y="1694498"/>
          <a:ext cx="2314575" cy="304800"/>
        </a:xfrm>
        <a:prstGeom prst="rect">
          <a:avLst/>
        </a:prstGeom>
        <a:solidFill>
          <a:schemeClr val="bg1"/>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Account Receivable</a:t>
          </a:r>
        </a:p>
        <a:p>
          <a:pPr algn="ctr"/>
          <a:endParaRPr lang="en-US" sz="1100" b="1" baseline="0">
            <a:solidFill>
              <a:sysClr val="windowText" lastClr="000000"/>
            </a:solidFill>
          </a:endParaRPr>
        </a:p>
        <a:p>
          <a:pPr algn="ctr"/>
          <a:endParaRPr lang="en-US" sz="1100" b="1">
            <a:solidFill>
              <a:sysClr val="windowText" lastClr="000000"/>
            </a:solidFill>
          </a:endParaRPr>
        </a:p>
        <a:p>
          <a:pPr algn="ctr"/>
          <a:endParaRPr lang="en-US" sz="1100" b="1">
            <a:solidFill>
              <a:sysClr val="windowText" lastClr="000000"/>
            </a:solidFill>
          </a:endParaRPr>
        </a:p>
      </xdr:txBody>
    </xdr:sp>
    <xdr:clientData/>
  </xdr:twoCellAnchor>
  <xdr:twoCellAnchor>
    <xdr:from>
      <xdr:col>15</xdr:col>
      <xdr:colOff>374332</xdr:colOff>
      <xdr:row>7</xdr:row>
      <xdr:rowOff>140018</xdr:rowOff>
    </xdr:from>
    <xdr:to>
      <xdr:col>19</xdr:col>
      <xdr:colOff>133595</xdr:colOff>
      <xdr:row>9</xdr:row>
      <xdr:rowOff>82868</xdr:rowOff>
    </xdr:to>
    <xdr:sp macro="" textlink="">
      <xdr:nvSpPr>
        <xdr:cNvPr id="4" name="Rectangle 3">
          <a:extLst>
            <a:ext uri="{FF2B5EF4-FFF2-40B4-BE49-F238E27FC236}">
              <a16:creationId xmlns:a16="http://schemas.microsoft.com/office/drawing/2014/main" id="{F2E7914F-CC2D-44E6-BA0E-5A53B7E04041}"/>
            </a:ext>
          </a:extLst>
        </xdr:cNvPr>
        <xdr:cNvSpPr/>
      </xdr:nvSpPr>
      <xdr:spPr>
        <a:xfrm>
          <a:off x="9946957" y="1711643"/>
          <a:ext cx="2311963" cy="304800"/>
        </a:xfrm>
        <a:prstGeom prst="rect">
          <a:avLst/>
        </a:prstGeom>
        <a:solidFill>
          <a:schemeClr val="bg1"/>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 Overdue</a:t>
          </a:r>
        </a:p>
        <a:p>
          <a:pPr algn="ctr"/>
          <a:endParaRPr lang="en-US" sz="1100" b="1">
            <a:solidFill>
              <a:sysClr val="windowText" lastClr="000000"/>
            </a:solidFill>
          </a:endParaRPr>
        </a:p>
        <a:p>
          <a:pPr algn="ctr"/>
          <a:endParaRPr lang="en-US" sz="1100" b="1">
            <a:solidFill>
              <a:sysClr val="windowText" lastClr="000000"/>
            </a:solidFill>
          </a:endParaRPr>
        </a:p>
      </xdr:txBody>
    </xdr:sp>
    <xdr:clientData/>
  </xdr:twoCellAnchor>
  <xdr:twoCellAnchor>
    <xdr:from>
      <xdr:col>11</xdr:col>
      <xdr:colOff>389572</xdr:colOff>
      <xdr:row>7</xdr:row>
      <xdr:rowOff>123825</xdr:rowOff>
    </xdr:from>
    <xdr:to>
      <xdr:col>15</xdr:col>
      <xdr:colOff>148835</xdr:colOff>
      <xdr:row>9</xdr:row>
      <xdr:rowOff>66675</xdr:rowOff>
    </xdr:to>
    <xdr:sp macro="" textlink="">
      <xdr:nvSpPr>
        <xdr:cNvPr id="5" name="Rectangle 4">
          <a:extLst>
            <a:ext uri="{FF2B5EF4-FFF2-40B4-BE49-F238E27FC236}">
              <a16:creationId xmlns:a16="http://schemas.microsoft.com/office/drawing/2014/main" id="{D7DF7645-DEEA-4E47-A098-4E8D8C765813}"/>
            </a:ext>
          </a:extLst>
        </xdr:cNvPr>
        <xdr:cNvSpPr/>
      </xdr:nvSpPr>
      <xdr:spPr>
        <a:xfrm>
          <a:off x="7409497" y="1695450"/>
          <a:ext cx="2311963" cy="304800"/>
        </a:xfrm>
        <a:prstGeom prst="rect">
          <a:avLst/>
        </a:prstGeom>
        <a:solidFill>
          <a:schemeClr val="bg1"/>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Overdue Receivable</a:t>
          </a:r>
        </a:p>
        <a:p>
          <a:pPr algn="ctr"/>
          <a:endParaRPr lang="en-US" sz="1100" b="1">
            <a:solidFill>
              <a:sysClr val="windowText" lastClr="000000"/>
            </a:solidFill>
          </a:endParaRPr>
        </a:p>
        <a:p>
          <a:pPr algn="ctr"/>
          <a:endParaRPr lang="en-US" sz="1100" b="1">
            <a:solidFill>
              <a:sysClr val="windowText" lastClr="000000"/>
            </a:solidFill>
          </a:endParaRPr>
        </a:p>
      </xdr:txBody>
    </xdr:sp>
    <xdr:clientData/>
  </xdr:twoCellAnchor>
  <xdr:twoCellAnchor>
    <xdr:from>
      <xdr:col>3</xdr:col>
      <xdr:colOff>514350</xdr:colOff>
      <xdr:row>3</xdr:row>
      <xdr:rowOff>49530</xdr:rowOff>
    </xdr:from>
    <xdr:to>
      <xdr:col>7</xdr:col>
      <xdr:colOff>273613</xdr:colOff>
      <xdr:row>6</xdr:row>
      <xdr:rowOff>95250</xdr:rowOff>
    </xdr:to>
    <xdr:sp macro="" textlink="'All Pivots'!F4">
      <xdr:nvSpPr>
        <xdr:cNvPr id="6" name="Rectangle 5">
          <a:extLst>
            <a:ext uri="{FF2B5EF4-FFF2-40B4-BE49-F238E27FC236}">
              <a16:creationId xmlns:a16="http://schemas.microsoft.com/office/drawing/2014/main" id="{E259E761-A3E4-4B89-B597-CA2FCB068A5C}"/>
            </a:ext>
          </a:extLst>
        </xdr:cNvPr>
        <xdr:cNvSpPr/>
      </xdr:nvSpPr>
      <xdr:spPr>
        <a:xfrm>
          <a:off x="2428875" y="897255"/>
          <a:ext cx="2311963" cy="588645"/>
        </a:xfrm>
        <a:prstGeom prst="rect">
          <a:avLst/>
        </a:prstGeom>
        <a:ln w="28575">
          <a:solidFill>
            <a:schemeClr val="accent2"/>
          </a:solidFill>
        </a:ln>
        <a:effectLst>
          <a:outerShdw blurRad="44450" dist="27940" dir="5400000" algn="ctr">
            <a:srgbClr val="000000">
              <a:alpha val="32000"/>
            </a:srgb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fld id="{F87A3728-CE5B-482D-8AA6-A39FBAEF4879}" type="TxLink">
            <a:rPr lang="en-US" sz="20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9.89 M</a:t>
          </a:fld>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15</xdr:col>
      <xdr:colOff>366712</xdr:colOff>
      <xdr:row>3</xdr:row>
      <xdr:rowOff>75247</xdr:rowOff>
    </xdr:from>
    <xdr:to>
      <xdr:col>19</xdr:col>
      <xdr:colOff>128587</xdr:colOff>
      <xdr:row>6</xdr:row>
      <xdr:rowOff>120967</xdr:rowOff>
    </xdr:to>
    <xdr:sp macro="" textlink="'All Pivots'!I3">
      <xdr:nvSpPr>
        <xdr:cNvPr id="7" name="Rectangle 6">
          <a:extLst>
            <a:ext uri="{FF2B5EF4-FFF2-40B4-BE49-F238E27FC236}">
              <a16:creationId xmlns:a16="http://schemas.microsoft.com/office/drawing/2014/main" id="{073E2C77-5DF0-464F-AC9F-78AC28B57B4B}"/>
            </a:ext>
          </a:extLst>
        </xdr:cNvPr>
        <xdr:cNvSpPr/>
      </xdr:nvSpPr>
      <xdr:spPr>
        <a:xfrm>
          <a:off x="9939337" y="922972"/>
          <a:ext cx="2314575" cy="588645"/>
        </a:xfrm>
        <a:prstGeom prst="rect">
          <a:avLst/>
        </a:prstGeom>
        <a:ln w="28575">
          <a:solidFill>
            <a:schemeClr val="accent2"/>
          </a:solidFill>
        </a:ln>
        <a:effectLst>
          <a:outerShdw blurRad="44450" dist="27940" dir="5400000" algn="ctr">
            <a:srgbClr val="000000">
              <a:alpha val="32000"/>
            </a:srgb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fld id="{C738F331-AAC1-4107-B380-B813A08AC5E9}" type="TxLink">
            <a:rPr lang="en-US" sz="20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26.86%</a:t>
          </a:fld>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11</xdr:col>
      <xdr:colOff>406717</xdr:colOff>
      <xdr:row>3</xdr:row>
      <xdr:rowOff>80010</xdr:rowOff>
    </xdr:from>
    <xdr:to>
      <xdr:col>15</xdr:col>
      <xdr:colOff>165980</xdr:colOff>
      <xdr:row>6</xdr:row>
      <xdr:rowOff>125730</xdr:rowOff>
    </xdr:to>
    <xdr:sp macro="" textlink="'All Pivots'!H4">
      <xdr:nvSpPr>
        <xdr:cNvPr id="8" name="Rectangle 7">
          <a:extLst>
            <a:ext uri="{FF2B5EF4-FFF2-40B4-BE49-F238E27FC236}">
              <a16:creationId xmlns:a16="http://schemas.microsoft.com/office/drawing/2014/main" id="{DC0115B4-239D-4240-B6FC-853DFAC23802}"/>
            </a:ext>
          </a:extLst>
        </xdr:cNvPr>
        <xdr:cNvSpPr/>
      </xdr:nvSpPr>
      <xdr:spPr>
        <a:xfrm>
          <a:off x="7426642" y="927735"/>
          <a:ext cx="2311963" cy="588645"/>
        </a:xfrm>
        <a:prstGeom prst="rect">
          <a:avLst/>
        </a:prstGeom>
        <a:ln w="28575">
          <a:solidFill>
            <a:schemeClr val="accent2"/>
          </a:solidFill>
        </a:ln>
        <a:effectLst>
          <a:outerShdw blurRad="44450" dist="27940" dir="5400000" algn="ctr">
            <a:srgbClr val="000000">
              <a:alpha val="32000"/>
            </a:srgb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fld id="{DB3CE013-4E70-40FF-A729-0FA5CE073423}" type="TxLink">
            <a:rPr lang="en-US" sz="20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2.66 M</a:t>
          </a:fld>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xdr:col>
      <xdr:colOff>466724</xdr:colOff>
      <xdr:row>3</xdr:row>
      <xdr:rowOff>63817</xdr:rowOff>
    </xdr:from>
    <xdr:to>
      <xdr:col>11</xdr:col>
      <xdr:colOff>228599</xdr:colOff>
      <xdr:row>6</xdr:row>
      <xdr:rowOff>109537</xdr:rowOff>
    </xdr:to>
    <xdr:sp macro="" textlink="'All Pivots'!G4">
      <xdr:nvSpPr>
        <xdr:cNvPr id="9" name="Rectangle 8">
          <a:extLst>
            <a:ext uri="{FF2B5EF4-FFF2-40B4-BE49-F238E27FC236}">
              <a16:creationId xmlns:a16="http://schemas.microsoft.com/office/drawing/2014/main" id="{0607F49B-9B38-49D2-9211-F9E88BAA76FD}"/>
            </a:ext>
          </a:extLst>
        </xdr:cNvPr>
        <xdr:cNvSpPr/>
      </xdr:nvSpPr>
      <xdr:spPr>
        <a:xfrm>
          <a:off x="4933949" y="911542"/>
          <a:ext cx="2314575" cy="588645"/>
        </a:xfrm>
        <a:prstGeom prst="rect">
          <a:avLst/>
        </a:prstGeom>
        <a:ln w="28575">
          <a:solidFill>
            <a:schemeClr val="accent2"/>
          </a:solidFill>
        </a:ln>
        <a:effectLst>
          <a:outerShdw blurRad="44450" dist="27940" dir="5400000" algn="ctr">
            <a:srgbClr val="000000">
              <a:alpha val="32000"/>
            </a:srgb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fld id="{C00D843A-22E6-43A5-9F67-7C946CB4B9E8}" type="TxLink">
            <a:rPr lang="en-US" sz="20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2.66 M</a:t>
          </a:fld>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361950</xdr:colOff>
      <xdr:row>2</xdr:row>
      <xdr:rowOff>4763</xdr:rowOff>
    </xdr:from>
    <xdr:to>
      <xdr:col>26</xdr:col>
      <xdr:colOff>38101</xdr:colOff>
      <xdr:row>16</xdr:row>
      <xdr:rowOff>23813</xdr:rowOff>
    </xdr:to>
    <xdr:graphicFrame macro="">
      <xdr:nvGraphicFramePr>
        <xdr:cNvPr id="10" name="Chart 9">
          <a:extLst>
            <a:ext uri="{FF2B5EF4-FFF2-40B4-BE49-F238E27FC236}">
              <a16:creationId xmlns:a16="http://schemas.microsoft.com/office/drawing/2014/main" id="{E10288D6-7430-47AE-89DE-D858B1FB3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490537</xdr:colOff>
      <xdr:row>10</xdr:row>
      <xdr:rowOff>137160</xdr:rowOff>
    </xdr:from>
    <xdr:to>
      <xdr:col>17</xdr:col>
      <xdr:colOff>381000</xdr:colOff>
      <xdr:row>23</xdr:row>
      <xdr:rowOff>80962</xdr:rowOff>
    </xdr:to>
    <xdr:graphicFrame macro="">
      <xdr:nvGraphicFramePr>
        <xdr:cNvPr id="11" name="Chart 10">
          <a:extLst>
            <a:ext uri="{FF2B5EF4-FFF2-40B4-BE49-F238E27FC236}">
              <a16:creationId xmlns:a16="http://schemas.microsoft.com/office/drawing/2014/main" id="{7376F194-F623-4904-91F3-0CCCC3663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136210</xdr:colOff>
      <xdr:row>12</xdr:row>
      <xdr:rowOff>75655</xdr:rowOff>
    </xdr:from>
    <xdr:to>
      <xdr:col>2</xdr:col>
      <xdr:colOff>556534</xdr:colOff>
      <xdr:row>25</xdr:row>
      <xdr:rowOff>163286</xdr:rowOff>
    </xdr:to>
    <mc:AlternateContent xmlns:mc="http://schemas.openxmlformats.org/markup-compatibility/2006" xmlns:a14="http://schemas.microsoft.com/office/drawing/2010/main">
      <mc:Choice Requires="a14">
        <xdr:graphicFrame macro="">
          <xdr:nvGraphicFramePr>
            <xdr:cNvPr id="12" name="Invoice Date (Month)">
              <a:extLst>
                <a:ext uri="{FF2B5EF4-FFF2-40B4-BE49-F238E27FC236}">
                  <a16:creationId xmlns:a16="http://schemas.microsoft.com/office/drawing/2014/main" id="{2C901427-5E70-4A9B-9792-427CD142104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Invoice Date (Month)"/>
            </a:graphicData>
          </a:graphic>
        </xdr:graphicFrame>
      </mc:Choice>
      <mc:Fallback xmlns="">
        <xdr:sp macro="" textlink="">
          <xdr:nvSpPr>
            <xdr:cNvPr id="0" name=""/>
            <xdr:cNvSpPr>
              <a:spLocks noTextEdit="1"/>
            </xdr:cNvSpPr>
          </xdr:nvSpPr>
          <xdr:spPr>
            <a:xfrm>
              <a:off x="136210" y="2552155"/>
              <a:ext cx="1696674" cy="24403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125322</xdr:colOff>
      <xdr:row>6</xdr:row>
      <xdr:rowOff>156483</xdr:rowOff>
    </xdr:from>
    <xdr:to>
      <xdr:col>2</xdr:col>
      <xdr:colOff>561250</xdr:colOff>
      <xdr:row>11</xdr:row>
      <xdr:rowOff>152401</xdr:rowOff>
    </xdr:to>
    <mc:AlternateContent xmlns:mc="http://schemas.openxmlformats.org/markup-compatibility/2006" xmlns:a14="http://schemas.microsoft.com/office/drawing/2010/main">
      <mc:Choice Requires="a14">
        <xdr:graphicFrame macro="">
          <xdr:nvGraphicFramePr>
            <xdr:cNvPr id="13" name="Invoice Date (Year)">
              <a:extLst>
                <a:ext uri="{FF2B5EF4-FFF2-40B4-BE49-F238E27FC236}">
                  <a16:creationId xmlns:a16="http://schemas.microsoft.com/office/drawing/2014/main" id="{9C03847A-AB21-4BDB-BFB8-A288B05ACD0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Invoice Date (Year)"/>
            </a:graphicData>
          </a:graphic>
        </xdr:graphicFrame>
      </mc:Choice>
      <mc:Fallback xmlns="">
        <xdr:sp macro="" textlink="">
          <xdr:nvSpPr>
            <xdr:cNvPr id="0" name=""/>
            <xdr:cNvSpPr>
              <a:spLocks noTextEdit="1"/>
            </xdr:cNvSpPr>
          </xdr:nvSpPr>
          <xdr:spPr>
            <a:xfrm>
              <a:off x="125322" y="1547133"/>
              <a:ext cx="1712278" cy="9007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135802</xdr:colOff>
      <xdr:row>26</xdr:row>
      <xdr:rowOff>82052</xdr:rowOff>
    </xdr:from>
    <xdr:to>
      <xdr:col>2</xdr:col>
      <xdr:colOff>555084</xdr:colOff>
      <xdr:row>32</xdr:row>
      <xdr:rowOff>136071</xdr:rowOff>
    </xdr:to>
    <mc:AlternateContent xmlns:mc="http://schemas.openxmlformats.org/markup-compatibility/2006" xmlns:a14="http://schemas.microsoft.com/office/drawing/2010/main">
      <mc:Choice Requires="a14">
        <xdr:graphicFrame macro="">
          <xdr:nvGraphicFramePr>
            <xdr:cNvPr id="14" name="Collector">
              <a:extLst>
                <a:ext uri="{FF2B5EF4-FFF2-40B4-BE49-F238E27FC236}">
                  <a16:creationId xmlns:a16="http://schemas.microsoft.com/office/drawing/2014/main" id="{C22E851C-FC78-4921-BD33-D29940C3502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llector"/>
            </a:graphicData>
          </a:graphic>
        </xdr:graphicFrame>
      </mc:Choice>
      <mc:Fallback xmlns="">
        <xdr:sp macro="" textlink="">
          <xdr:nvSpPr>
            <xdr:cNvPr id="0" name=""/>
            <xdr:cNvSpPr>
              <a:spLocks noTextEdit="1"/>
            </xdr:cNvSpPr>
          </xdr:nvSpPr>
          <xdr:spPr>
            <a:xfrm>
              <a:off x="135802" y="5092202"/>
              <a:ext cx="1695632" cy="1139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140563</xdr:colOff>
      <xdr:row>33</xdr:row>
      <xdr:rowOff>72526</xdr:rowOff>
    </xdr:from>
    <xdr:to>
      <xdr:col>2</xdr:col>
      <xdr:colOff>554644</xdr:colOff>
      <xdr:row>47</xdr:row>
      <xdr:rowOff>43543</xdr:rowOff>
    </xdr:to>
    <mc:AlternateContent xmlns:mc="http://schemas.openxmlformats.org/markup-compatibility/2006" xmlns:a14="http://schemas.microsoft.com/office/drawing/2010/main">
      <mc:Choice Requires="a14">
        <xdr:graphicFrame macro="">
          <xdr:nvGraphicFramePr>
            <xdr:cNvPr id="15" name="Customer">
              <a:extLst>
                <a:ext uri="{FF2B5EF4-FFF2-40B4-BE49-F238E27FC236}">
                  <a16:creationId xmlns:a16="http://schemas.microsoft.com/office/drawing/2014/main" id="{659DA4E3-796B-4261-9E16-824F6720E42E}"/>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140563" y="6349501"/>
              <a:ext cx="1690431" cy="2504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143419</xdr:colOff>
      <xdr:row>3</xdr:row>
      <xdr:rowOff>38781</xdr:rowOff>
    </xdr:from>
    <xdr:to>
      <xdr:col>2</xdr:col>
      <xdr:colOff>557076</xdr:colOff>
      <xdr:row>5</xdr:row>
      <xdr:rowOff>143555</xdr:rowOff>
    </xdr:to>
    <xdr:sp macro="" textlink="">
      <xdr:nvSpPr>
        <xdr:cNvPr id="16" name="Rectangle 15">
          <a:hlinkClick xmlns:r="http://schemas.openxmlformats.org/officeDocument/2006/relationships" r:id="rId3"/>
          <a:extLst>
            <a:ext uri="{FF2B5EF4-FFF2-40B4-BE49-F238E27FC236}">
              <a16:creationId xmlns:a16="http://schemas.microsoft.com/office/drawing/2014/main" id="{6B673C6A-FB67-4BA3-9DA3-0979AD8D5459}"/>
            </a:ext>
          </a:extLst>
        </xdr:cNvPr>
        <xdr:cNvSpPr/>
      </xdr:nvSpPr>
      <xdr:spPr>
        <a:xfrm>
          <a:off x="143419" y="898752"/>
          <a:ext cx="1698171" cy="474889"/>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baseline="0">
              <a:solidFill>
                <a:schemeClr val="bg1"/>
              </a:solidFill>
            </a:rPr>
            <a:t>Go to Enter Invoice Data</a:t>
          </a:r>
        </a:p>
      </xdr:txBody>
    </xdr:sp>
    <xdr:clientData/>
  </xdr:twoCellAnchor>
  <xdr:twoCellAnchor>
    <xdr:from>
      <xdr:col>17</xdr:col>
      <xdr:colOff>495301</xdr:colOff>
      <xdr:row>10</xdr:row>
      <xdr:rowOff>138109</xdr:rowOff>
    </xdr:from>
    <xdr:to>
      <xdr:col>23</xdr:col>
      <xdr:colOff>490538</xdr:colOff>
      <xdr:row>23</xdr:row>
      <xdr:rowOff>66675</xdr:rowOff>
    </xdr:to>
    <xdr:graphicFrame macro="">
      <xdr:nvGraphicFramePr>
        <xdr:cNvPr id="18" name="Chart 17">
          <a:extLst>
            <a:ext uri="{FF2B5EF4-FFF2-40B4-BE49-F238E27FC236}">
              <a16:creationId xmlns:a16="http://schemas.microsoft.com/office/drawing/2014/main" id="{7066405E-59CE-46EB-B7C1-CF39D1AE6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481012</xdr:colOff>
      <xdr:row>24</xdr:row>
      <xdr:rowOff>28576</xdr:rowOff>
    </xdr:from>
    <xdr:to>
      <xdr:col>10</xdr:col>
      <xdr:colOff>371474</xdr:colOff>
      <xdr:row>35</xdr:row>
      <xdr:rowOff>104775</xdr:rowOff>
    </xdr:to>
    <xdr:graphicFrame macro="">
      <xdr:nvGraphicFramePr>
        <xdr:cNvPr id="24" name="Chart 23">
          <a:extLst>
            <a:ext uri="{FF2B5EF4-FFF2-40B4-BE49-F238E27FC236}">
              <a16:creationId xmlns:a16="http://schemas.microsoft.com/office/drawing/2014/main" id="{38DB3117-14FB-4DB9-B8E7-E34900F8E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490538</xdr:colOff>
      <xdr:row>24</xdr:row>
      <xdr:rowOff>28574</xdr:rowOff>
    </xdr:from>
    <xdr:to>
      <xdr:col>17</xdr:col>
      <xdr:colOff>371475</xdr:colOff>
      <xdr:row>35</xdr:row>
      <xdr:rowOff>100013</xdr:rowOff>
    </xdr:to>
    <xdr:graphicFrame macro="">
      <xdr:nvGraphicFramePr>
        <xdr:cNvPr id="25" name="Chart 24">
          <a:extLst>
            <a:ext uri="{FF2B5EF4-FFF2-40B4-BE49-F238E27FC236}">
              <a16:creationId xmlns:a16="http://schemas.microsoft.com/office/drawing/2014/main" id="{1D3BCB13-6C81-4D85-A6F4-25A1D683B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481013</xdr:colOff>
      <xdr:row>24</xdr:row>
      <xdr:rowOff>14287</xdr:rowOff>
    </xdr:from>
    <xdr:to>
      <xdr:col>23</xdr:col>
      <xdr:colOff>504825</xdr:colOff>
      <xdr:row>35</xdr:row>
      <xdr:rowOff>95250</xdr:rowOff>
    </xdr:to>
    <xdr:graphicFrame macro="">
      <xdr:nvGraphicFramePr>
        <xdr:cNvPr id="26" name="Chart 25">
          <a:extLst>
            <a:ext uri="{FF2B5EF4-FFF2-40B4-BE49-F238E27FC236}">
              <a16:creationId xmlns:a16="http://schemas.microsoft.com/office/drawing/2014/main" id="{D56405C5-287E-4E27-AC6F-DC2D98FF6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476250</xdr:colOff>
      <xdr:row>36</xdr:row>
      <xdr:rowOff>42862</xdr:rowOff>
    </xdr:from>
    <xdr:to>
      <xdr:col>10</xdr:col>
      <xdr:colOff>371475</xdr:colOff>
      <xdr:row>48</xdr:row>
      <xdr:rowOff>42862</xdr:rowOff>
    </xdr:to>
    <xdr:graphicFrame macro="">
      <xdr:nvGraphicFramePr>
        <xdr:cNvPr id="27" name="Chart 26">
          <a:extLst>
            <a:ext uri="{FF2B5EF4-FFF2-40B4-BE49-F238E27FC236}">
              <a16:creationId xmlns:a16="http://schemas.microsoft.com/office/drawing/2014/main" id="{985177E8-4520-40CC-9347-2BD793A08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485775</xdr:colOff>
      <xdr:row>36</xdr:row>
      <xdr:rowOff>47625</xdr:rowOff>
    </xdr:from>
    <xdr:to>
      <xdr:col>17</xdr:col>
      <xdr:colOff>376238</xdr:colOff>
      <xdr:row>48</xdr:row>
      <xdr:rowOff>57150</xdr:rowOff>
    </xdr:to>
    <xdr:graphicFrame macro="">
      <xdr:nvGraphicFramePr>
        <xdr:cNvPr id="28" name="Chart 27">
          <a:extLst>
            <a:ext uri="{FF2B5EF4-FFF2-40B4-BE49-F238E27FC236}">
              <a16:creationId xmlns:a16="http://schemas.microsoft.com/office/drawing/2014/main" id="{B2931DEB-8590-438C-B1E1-9997807AB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484415</xdr:colOff>
      <xdr:row>36</xdr:row>
      <xdr:rowOff>38100</xdr:rowOff>
    </xdr:from>
    <xdr:to>
      <xdr:col>23</xdr:col>
      <xdr:colOff>511629</xdr:colOff>
      <xdr:row>48</xdr:row>
      <xdr:rowOff>27214</xdr:rowOff>
    </xdr:to>
    <xdr:graphicFrame macro="">
      <xdr:nvGraphicFramePr>
        <xdr:cNvPr id="29" name="Chart 28">
          <a:extLst>
            <a:ext uri="{FF2B5EF4-FFF2-40B4-BE49-F238E27FC236}">
              <a16:creationId xmlns:a16="http://schemas.microsoft.com/office/drawing/2014/main" id="{E5B077E7-9ABD-4C84-B4E2-4C622DDD5A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103082</xdr:colOff>
      <xdr:row>0</xdr:row>
      <xdr:rowOff>80221</xdr:rowOff>
    </xdr:from>
    <xdr:to>
      <xdr:col>2</xdr:col>
      <xdr:colOff>571500</xdr:colOff>
      <xdr:row>1</xdr:row>
      <xdr:rowOff>205105</xdr:rowOff>
    </xdr:to>
    <xdr:sp macro="" textlink="">
      <xdr:nvSpPr>
        <xdr:cNvPr id="30" name="Rectangle 29">
          <a:extLst>
            <a:ext uri="{FF2B5EF4-FFF2-40B4-BE49-F238E27FC236}">
              <a16:creationId xmlns:a16="http://schemas.microsoft.com/office/drawing/2014/main" id="{1F87BD5F-090C-4F52-839E-A9FFB532EA8B}"/>
            </a:ext>
          </a:extLst>
        </xdr:cNvPr>
        <xdr:cNvSpPr/>
      </xdr:nvSpPr>
      <xdr:spPr>
        <a:xfrm>
          <a:off x="103082" y="80221"/>
          <a:ext cx="1746885" cy="306917"/>
        </a:xfrm>
        <a:prstGeom prst="rect">
          <a:avLst/>
        </a:prstGeom>
        <a:solidFill>
          <a:schemeClr val="bg1"/>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Created by Sanjay Panchal</a:t>
          </a:r>
        </a:p>
        <a:p>
          <a:pPr algn="ctr"/>
          <a:endParaRPr lang="en-US" sz="1100" b="1">
            <a:solidFill>
              <a:sysClr val="windowText" lastClr="000000"/>
            </a:solidFill>
          </a:endParaRPr>
        </a:p>
        <a:p>
          <a:pPr algn="ctr"/>
          <a:endParaRPr lang="en-US" sz="1100" b="1">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anjayPanchal\Downloads\Project-AR%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 Dashboard"/>
      <sheetName val="Invoice Data"/>
      <sheetName val="Pivot"/>
      <sheetName val="Aging Slabs"/>
    </sheetNames>
    <sheetDataSet>
      <sheetData sheetId="0"/>
      <sheetData sheetId="1"/>
      <sheetData sheetId="2"/>
      <sheetData sheetId="3">
        <row r="2">
          <cell r="E2">
            <v>0</v>
          </cell>
          <cell r="F2" t="str">
            <v>0 - 30 days</v>
          </cell>
        </row>
        <row r="3">
          <cell r="E3">
            <v>31</v>
          </cell>
          <cell r="F3" t="str">
            <v>31 - 60 days</v>
          </cell>
        </row>
        <row r="4">
          <cell r="E4">
            <v>61</v>
          </cell>
          <cell r="F4" t="str">
            <v>61 - 90 days</v>
          </cell>
        </row>
        <row r="5">
          <cell r="E5">
            <v>91</v>
          </cell>
          <cell r="F5" t="str">
            <v>Above 90 days</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y Panchal" refreshedDate="44959.080807060185" createdVersion="8" refreshedVersion="8" minRefreshableVersion="3" recordCount="32" xr:uid="{6F158E5C-DCC1-4A41-9521-D515405E8107}">
  <cacheSource type="worksheet">
    <worksheetSource name="Table1"/>
  </cacheSource>
  <cacheFields count="18">
    <cacheField name="Customer" numFmtId="0">
      <sharedItems/>
    </cacheField>
    <cacheField name="Invoice Number" numFmtId="0">
      <sharedItems containsSemiMixedTypes="0" containsString="0" containsNumber="1" containsInteger="1" minValue="45643213" maxValue="45643244"/>
    </cacheField>
    <cacheField name="Invoice Date" numFmtId="14">
      <sharedItems containsSemiMixedTypes="0" containsNonDate="0" containsDate="1" containsString="0" minDate="2021-01-01T00:00:00" maxDate="2022-02-16T00:00:00"/>
    </cacheField>
    <cacheField name="Credit Terms " numFmtId="0">
      <sharedItems containsSemiMixedTypes="0" containsString="0" containsNumber="1" containsInteger="1" minValue="15" maxValue="90"/>
    </cacheField>
    <cacheField name="Credit Sale/Cash Sale" numFmtId="0">
      <sharedItems/>
    </cacheField>
    <cacheField name="Due Date" numFmtId="14">
      <sharedItems containsSemiMixedTypes="0" containsNonDate="0" containsDate="1" containsString="0" minDate="2021-01-31T00:00:00" maxDate="2022-04-02T00:00:00"/>
    </cacheField>
    <cacheField name="Total Amount" numFmtId="164">
      <sharedItems containsSemiMixedTypes="0" containsString="0" containsNumber="1" containsInteger="1" minValue="12484" maxValue="979841"/>
    </cacheField>
    <cacheField name="Amount paid" numFmtId="0">
      <sharedItems containsSemiMixedTypes="0" containsString="0" containsNumber="1" containsInteger="1" minValue="0" maxValue="800000"/>
    </cacheField>
    <cacheField name="Outstanding balance" numFmtId="164">
      <sharedItems containsSemiMixedTypes="0" containsString="0" containsNumber="1" containsInteger="1" minValue="0" maxValue="454541"/>
    </cacheField>
    <cacheField name="Overdue Days" numFmtId="0">
      <sharedItems containsMixedTypes="1" containsNumber="1" containsInteger="1" minValue="307" maxValue="688"/>
    </cacheField>
    <cacheField name="Overdue balance" numFmtId="164">
      <sharedItems containsSemiMixedTypes="0" containsString="0" containsNumber="1" containsInteger="1" minValue="0" maxValue="454541"/>
    </cacheField>
    <cacheField name="% Overdue" numFmtId="9">
      <sharedItems containsSemiMixedTypes="0" containsString="0" containsNumber="1" minValue="0" maxValue="1"/>
    </cacheField>
    <cacheField name="Aging bracket" numFmtId="0">
      <sharedItems/>
    </cacheField>
    <cacheField name="Invoice due/Paid" numFmtId="0">
      <sharedItems/>
    </cacheField>
    <cacheField name="Customer Type" numFmtId="0">
      <sharedItems/>
    </cacheField>
    <cacheField name="Collector" numFmtId="0">
      <sharedItems/>
    </cacheField>
    <cacheField name="Year" numFmtId="0">
      <sharedItems containsSemiMixedTypes="0" containsString="0" containsNumber="1" containsInteger="1" minValue="2021" maxValue="2022"/>
    </cacheField>
    <cacheField name="Month"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Panchal" refreshedDate="44959.194962384259" backgroundQuery="1" createdVersion="8" refreshedVersion="8" minRefreshableVersion="3" recordCount="0" supportSubquery="1" supportAdvancedDrill="1" xr:uid="{7FE28A52-F441-4E91-97C1-FAC4CD4BCA89}">
  <cacheSource type="external" connectionId="1"/>
  <cacheFields count="5">
    <cacheField name="[Table1].[Invoice Date (Month)].[Invoice Date (Month)]" caption="Invoice Date (Month)" numFmtId="0" hierarchy="20" level="1">
      <sharedItems count="12">
        <s v="Jan"/>
        <s v="Feb"/>
        <s v="Mar"/>
        <s v="Apr"/>
        <s v="May"/>
        <s v="Jun"/>
        <s v="Jul"/>
        <s v="Aug"/>
        <s v="Sep"/>
        <s v="Oct"/>
        <s v="Nov"/>
        <s v="Dec"/>
      </sharedItems>
    </cacheField>
    <cacheField name="[Table1].[Invoice Date (Year)].[Invoice Date (Year)]" caption="Invoice Date (Year)" numFmtId="0" hierarchy="18" level="1">
      <sharedItems count="2">
        <s v="2021"/>
        <s v="2022"/>
      </sharedItems>
    </cacheField>
    <cacheField name="[Measures].[Sum of Total Amount]" caption="Sum of Total Amount" numFmtId="0" hierarchy="24" level="32767"/>
    <cacheField name="[Measures].[Sum of Outstanding balance]" caption="Sum of Outstanding balance" numFmtId="0" hierarchy="25" level="32767"/>
    <cacheField name="[Measures].[Sum of Overdue balance]" caption="Sum of Overdue balance" numFmtId="0" hierarchy="26" level="32767"/>
  </cacheFields>
  <cacheHierarchies count="30">
    <cacheHierarchy uniqueName="[Table1].[Customer]" caption="Customer" attribute="1" defaultMemberUniqueName="[Table1].[Customer].[All]" allUniqueName="[Table1].[Customer].[All]" dimensionUniqueName="[Table1]" displayFolder="" count="2" memberValueDatatype="130" unbalanced="0"/>
    <cacheHierarchy uniqueName="[Table1].[Invoice Number]" caption="Invoice Number" attribute="1" defaultMemberUniqueName="[Table1].[Invoice Number].[All]" allUniqueName="[Table1].[Invoice Number].[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Credit Terms]" caption="Credit Terms" attribute="1" defaultMemberUniqueName="[Table1].[Credit Terms].[All]" allUniqueName="[Table1].[Credit Terms].[All]" dimensionUniqueName="[Table1]" displayFolder="" count="0" memberValueDatatype="20" unbalanced="0"/>
    <cacheHierarchy uniqueName="[Table1].[Credit Sale/Cash Sale]" caption="Credit Sale/Cash Sale" attribute="1" defaultMemberUniqueName="[Table1].[Credit Sale/Cash Sale].[All]" allUniqueName="[Table1].[Credit Sale/Cash Sale].[All]" dimensionUniqueName="[Table1]" displayFolder="" count="0" memberValueDatatype="130" unbalanced="0"/>
    <cacheHierarchy uniqueName="[Table1].[Due Date]" caption="Due Date" attribute="1" time="1" defaultMemberUniqueName="[Table1].[Due Date].[All]" allUniqueName="[Table1].[Due Date].[All]" dimensionUniqueName="[Table1]" displayFolder="" count="0" memberValueDatatype="7" unbalanced="0"/>
    <cacheHierarchy uniqueName="[Table1].[Total Amount]" caption="Total Amount" attribute="1" defaultMemberUniqueName="[Table1].[Total Amount].[All]" allUniqueName="[Table1].[Total Amount].[All]" dimensionUniqueName="[Table1]" displayFolder="" count="0" memberValueDatatype="20" unbalanced="0"/>
    <cacheHierarchy uniqueName="[Table1].[Amount paid]" caption="Amount paid" attribute="1" defaultMemberUniqueName="[Table1].[Amount paid].[All]" allUniqueName="[Table1].[Amount paid].[All]" dimensionUniqueName="[Table1]" displayFolder="" count="0" memberValueDatatype="20" unbalanced="0"/>
    <cacheHierarchy uniqueName="[Table1].[Outstanding balance]" caption="Outstanding balance" attribute="1" defaultMemberUniqueName="[Table1].[Outstanding balance].[All]" allUniqueName="[Table1].[Outstanding balance].[All]" dimensionUniqueName="[Table1]" displayFolder="" count="0" memberValueDatatype="20" unbalanced="0"/>
    <cacheHierarchy uniqueName="[Table1].[Overdue Days]" caption="Overdue Days" attribute="1" defaultMemberUniqueName="[Table1].[Overdue Days].[All]" allUniqueName="[Table1].[Overdue Days].[All]" dimensionUniqueName="[Table1]" displayFolder="" count="0" memberValueDatatype="130" unbalanced="0"/>
    <cacheHierarchy uniqueName="[Table1].[Overdue balance]" caption="Overdue balance" attribute="1" defaultMemberUniqueName="[Table1].[Overdue balance].[All]" allUniqueName="[Table1].[Overdue balance].[All]" dimensionUniqueName="[Table1]" displayFolder="" count="0" memberValueDatatype="20" unbalanced="0"/>
    <cacheHierarchy uniqueName="[Table1].[% Overdue]" caption="% Overdue" attribute="1" defaultMemberUniqueName="[Table1].[% Overdue].[All]" allUniqueName="[Table1].[% Overdue].[All]" dimensionUniqueName="[Table1]" displayFolder="" count="0" memberValueDatatype="5" unbalanced="0"/>
    <cacheHierarchy uniqueName="[Table1].[Aging bracket]" caption="Aging bracket" attribute="1" defaultMemberUniqueName="[Table1].[Aging bracket].[All]" allUniqueName="[Table1].[Aging bracket].[All]" dimensionUniqueName="[Table1]" displayFolder="" count="0" memberValueDatatype="130" unbalanced="0"/>
    <cacheHierarchy uniqueName="[Table1].[Invoice due/Paid]" caption="Invoice due/Paid" attribute="1" defaultMemberUniqueName="[Table1].[Invoice due/Paid].[All]" allUniqueName="[Table1].[Invoice due/Paid].[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Collector]" caption="Collector" attribute="1" defaultMemberUniqueName="[Table1].[Collector].[All]" allUniqueName="[Table1].[Collector].[All]" dimensionUniqueName="[Table1]" displayFolder="" count="2" memberValueDatatype="13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1"/>
      </fieldsUsage>
    </cacheHierarchy>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fieldsUsage count="2">
        <fieldUsage x="-1"/>
        <fieldUsage x="0"/>
      </fieldsUsage>
    </cacheHierarchy>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Amount]" caption="Sum of Total Amount"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Outstanding balance]" caption="Sum of Outstanding balance" measure="1" displayFolder="" measureGroup="Table1"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Overdue balance]" caption="Sum of Overdue balance" measure="1" displayFolder="" measureGroup="Table1" count="0" oneField="1" hidden="1">
      <fieldsUsage count="1">
        <fieldUsage x="4"/>
      </fieldsUsage>
      <extLst>
        <ext xmlns:x15="http://schemas.microsoft.com/office/spreadsheetml/2010/11/main" uri="{B97F6D7D-B522-45F9-BDA1-12C45D357490}">
          <x15:cacheHierarchy aggregatedColumn="10"/>
        </ext>
      </extLst>
    </cacheHierarchy>
    <cacheHierarchy uniqueName="[Measures].[Sum of % Overdue]" caption="Sum of % Overdue" measure="1" displayFolder="" measureGroup="Table1" count="0" hidden="1">
      <extLst>
        <ext xmlns:x15="http://schemas.microsoft.com/office/spreadsheetml/2010/11/main" uri="{B97F6D7D-B522-45F9-BDA1-12C45D357490}">
          <x15:cacheHierarchy aggregatedColumn="11"/>
        </ext>
      </extLst>
    </cacheHierarchy>
    <cacheHierarchy uniqueName="[Measures].[Sum of Invoice Number]" caption="Sum of Invoice Number" measure="1" displayFolder="" measureGroup="Table1" count="0" hidden="1">
      <extLst>
        <ext xmlns:x15="http://schemas.microsoft.com/office/spreadsheetml/2010/11/main" uri="{B97F6D7D-B522-45F9-BDA1-12C45D357490}">
          <x15:cacheHierarchy aggregatedColumn="1"/>
        </ext>
      </extLst>
    </cacheHierarchy>
    <cacheHierarchy uniqueName="[Measures].[Count of Invoice Number]" caption="Count of Invoice Number"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Panchal" refreshedDate="44959.19496296296" backgroundQuery="1" createdVersion="8" refreshedVersion="8" minRefreshableVersion="3" recordCount="0" supportSubquery="1" supportAdvancedDrill="1" xr:uid="{A89174FF-DD1F-4A26-9DB0-44F73519A1ED}">
  <cacheSource type="external" connectionId="1"/>
  <cacheFields count="3">
    <cacheField name="[Table1].[Invoice due/Paid].[Invoice due/Paid]" caption="Invoice due/Paid" numFmtId="0" hierarchy="13" level="1">
      <sharedItems count="2">
        <s v="Overdue Invoice"/>
        <s v="Paid Invoice"/>
      </sharedItems>
    </cacheField>
    <cacheField name="[Measures].[Count of Invoice Number]" caption="Count of Invoice Number" numFmtId="0" hierarchy="29" level="32767"/>
    <cacheField name="[Table1].[Invoice Date (Month)].[Invoice Date (Month)]" caption="Invoice Date (Month)" numFmtId="0" hierarchy="20" level="1">
      <sharedItems containsSemiMixedTypes="0" containsNonDate="0" containsString="0"/>
    </cacheField>
  </cacheFields>
  <cacheHierarchies count="30">
    <cacheHierarchy uniqueName="[Table1].[Customer]" caption="Customer" attribute="1" defaultMemberUniqueName="[Table1].[Customer].[All]" allUniqueName="[Table1].[Customer].[All]" dimensionUniqueName="[Table1]" displayFolder="" count="2" memberValueDatatype="130" unbalanced="0"/>
    <cacheHierarchy uniqueName="[Table1].[Invoice Number]" caption="Invoice Number" attribute="1" defaultMemberUniqueName="[Table1].[Invoice Number].[All]" allUniqueName="[Table1].[Invoice Number].[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Credit Terms]" caption="Credit Terms" attribute="1" defaultMemberUniqueName="[Table1].[Credit Terms].[All]" allUniqueName="[Table1].[Credit Terms].[All]" dimensionUniqueName="[Table1]" displayFolder="" count="0" memberValueDatatype="20" unbalanced="0"/>
    <cacheHierarchy uniqueName="[Table1].[Credit Sale/Cash Sale]" caption="Credit Sale/Cash Sale" attribute="1" defaultMemberUniqueName="[Table1].[Credit Sale/Cash Sale].[All]" allUniqueName="[Table1].[Credit Sale/Cash Sale].[All]" dimensionUniqueName="[Table1]" displayFolder="" count="0" memberValueDatatype="130" unbalanced="0"/>
    <cacheHierarchy uniqueName="[Table1].[Due Date]" caption="Due Date" attribute="1" time="1" defaultMemberUniqueName="[Table1].[Due Date].[All]" allUniqueName="[Table1].[Due Date].[All]" dimensionUniqueName="[Table1]" displayFolder="" count="0" memberValueDatatype="7" unbalanced="0"/>
    <cacheHierarchy uniqueName="[Table1].[Total Amount]" caption="Total Amount" attribute="1" defaultMemberUniqueName="[Table1].[Total Amount].[All]" allUniqueName="[Table1].[Total Amount].[All]" dimensionUniqueName="[Table1]" displayFolder="" count="0" memberValueDatatype="20" unbalanced="0"/>
    <cacheHierarchy uniqueName="[Table1].[Amount paid]" caption="Amount paid" attribute="1" defaultMemberUniqueName="[Table1].[Amount paid].[All]" allUniqueName="[Table1].[Amount paid].[All]" dimensionUniqueName="[Table1]" displayFolder="" count="0" memberValueDatatype="20" unbalanced="0"/>
    <cacheHierarchy uniqueName="[Table1].[Outstanding balance]" caption="Outstanding balance" attribute="1" defaultMemberUniqueName="[Table1].[Outstanding balance].[All]" allUniqueName="[Table1].[Outstanding balance].[All]" dimensionUniqueName="[Table1]" displayFolder="" count="0" memberValueDatatype="20" unbalanced="0"/>
    <cacheHierarchy uniqueName="[Table1].[Overdue Days]" caption="Overdue Days" attribute="1" defaultMemberUniqueName="[Table1].[Overdue Days].[All]" allUniqueName="[Table1].[Overdue Days].[All]" dimensionUniqueName="[Table1]" displayFolder="" count="0" memberValueDatatype="130" unbalanced="0"/>
    <cacheHierarchy uniqueName="[Table1].[Overdue balance]" caption="Overdue balance" attribute="1" defaultMemberUniqueName="[Table1].[Overdue balance].[All]" allUniqueName="[Table1].[Overdue balance].[All]" dimensionUniqueName="[Table1]" displayFolder="" count="0" memberValueDatatype="20" unbalanced="0"/>
    <cacheHierarchy uniqueName="[Table1].[% Overdue]" caption="% Overdue" attribute="1" defaultMemberUniqueName="[Table1].[% Overdue].[All]" allUniqueName="[Table1].[% Overdue].[All]" dimensionUniqueName="[Table1]" displayFolder="" count="0" memberValueDatatype="5" unbalanced="0"/>
    <cacheHierarchy uniqueName="[Table1].[Aging bracket]" caption="Aging bracket" attribute="1" defaultMemberUniqueName="[Table1].[Aging bracket].[All]" allUniqueName="[Table1].[Aging bracket].[All]" dimensionUniqueName="[Table1]" displayFolder="" count="0" memberValueDatatype="130" unbalanced="0"/>
    <cacheHierarchy uniqueName="[Table1].[Invoice due/Paid]" caption="Invoice due/Paid" attribute="1" defaultMemberUniqueName="[Table1].[Invoice due/Paid].[All]" allUniqueName="[Table1].[Invoice due/Paid].[All]" dimensionUniqueName="[Table1]" displayFolder="" count="2" memberValueDatatype="130" unbalanced="0">
      <fieldsUsage count="2">
        <fieldUsage x="-1"/>
        <fieldUsage x="0"/>
      </fieldsUsage>
    </cacheHierarchy>
    <cacheHierarchy uniqueName="[Table1].[Customer Type]" caption="Customer Type" attribute="1" defaultMemberUniqueName="[Table1].[Customer Type].[All]" allUniqueName="[Table1].[Customer Type].[All]" dimensionUniqueName="[Table1]" displayFolder="" count="0" memberValueDatatype="130" unbalanced="0"/>
    <cacheHierarchy uniqueName="[Table1].[Collector]" caption="Collector" attribute="1" defaultMemberUniqueName="[Table1].[Collector].[All]" allUniqueName="[Table1].[Collector].[All]" dimensionUniqueName="[Table1]" displayFolder="" count="2" memberValueDatatype="13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fieldsUsage count="2">
        <fieldUsage x="-1"/>
        <fieldUsage x="2"/>
      </fieldsUsage>
    </cacheHierarchy>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Amount]" caption="Sum of Total Amount" measure="1" displayFolder="" measureGroup="Table1" count="0" hidden="1">
      <extLst>
        <ext xmlns:x15="http://schemas.microsoft.com/office/spreadsheetml/2010/11/main" uri="{B97F6D7D-B522-45F9-BDA1-12C45D357490}">
          <x15:cacheHierarchy aggregatedColumn="6"/>
        </ext>
      </extLst>
    </cacheHierarchy>
    <cacheHierarchy uniqueName="[Measures].[Sum of Outstanding balance]" caption="Sum of Outstanding balance" measure="1" displayFolder="" measureGroup="Table1" count="0" hidden="1">
      <extLst>
        <ext xmlns:x15="http://schemas.microsoft.com/office/spreadsheetml/2010/11/main" uri="{B97F6D7D-B522-45F9-BDA1-12C45D357490}">
          <x15:cacheHierarchy aggregatedColumn="8"/>
        </ext>
      </extLst>
    </cacheHierarchy>
    <cacheHierarchy uniqueName="[Measures].[Sum of Overdue balance]" caption="Sum of Overdue balance" measure="1" displayFolder="" measureGroup="Table1" count="0" hidden="1">
      <extLst>
        <ext xmlns:x15="http://schemas.microsoft.com/office/spreadsheetml/2010/11/main" uri="{B97F6D7D-B522-45F9-BDA1-12C45D357490}">
          <x15:cacheHierarchy aggregatedColumn="10"/>
        </ext>
      </extLst>
    </cacheHierarchy>
    <cacheHierarchy uniqueName="[Measures].[Sum of % Overdue]" caption="Sum of % Overdue" measure="1" displayFolder="" measureGroup="Table1" count="0" hidden="1">
      <extLst>
        <ext xmlns:x15="http://schemas.microsoft.com/office/spreadsheetml/2010/11/main" uri="{B97F6D7D-B522-45F9-BDA1-12C45D357490}">
          <x15:cacheHierarchy aggregatedColumn="11"/>
        </ext>
      </extLst>
    </cacheHierarchy>
    <cacheHierarchy uniqueName="[Measures].[Sum of Invoice Number]" caption="Sum of Invoice Number" measure="1" displayFolder="" measureGroup="Table1" count="0" hidden="1">
      <extLst>
        <ext xmlns:x15="http://schemas.microsoft.com/office/spreadsheetml/2010/11/main" uri="{B97F6D7D-B522-45F9-BDA1-12C45D357490}">
          <x15:cacheHierarchy aggregatedColumn="1"/>
        </ext>
      </extLst>
    </cacheHierarchy>
    <cacheHierarchy uniqueName="[Measures].[Count of Invoice Number]" caption="Count of Invoice Number"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Panchal" refreshedDate="44959.194963773145" backgroundQuery="1" createdVersion="8" refreshedVersion="8" minRefreshableVersion="3" recordCount="0" supportSubquery="1" supportAdvancedDrill="1" xr:uid="{CEC6B7F4-227C-4059-92C8-196129B41CA3}">
  <cacheSource type="external" connectionId="1"/>
  <cacheFields count="3">
    <cacheField name="[Measures].[Sum of Overdue balance]" caption="Sum of Overdue balance" numFmtId="0" hierarchy="26" level="32767"/>
    <cacheField name="[Table1].[Aging bracket].[Aging bracket]" caption="Aging bracket" numFmtId="0" hierarchy="12" level="1">
      <sharedItems count="1">
        <s v="Above 90 days"/>
      </sharedItems>
    </cacheField>
    <cacheField name="[Table1].[Invoice Date (Month)].[Invoice Date (Month)]" caption="Invoice Date (Month)" numFmtId="0" hierarchy="20" level="1">
      <sharedItems containsSemiMixedTypes="0" containsNonDate="0" containsString="0"/>
    </cacheField>
  </cacheFields>
  <cacheHierarchies count="30">
    <cacheHierarchy uniqueName="[Table1].[Customer]" caption="Customer" attribute="1" defaultMemberUniqueName="[Table1].[Customer].[All]" allUniqueName="[Table1].[Customer].[All]" dimensionUniqueName="[Table1]" displayFolder="" count="2" memberValueDatatype="130" unbalanced="0"/>
    <cacheHierarchy uniqueName="[Table1].[Invoice Number]" caption="Invoice Number" attribute="1" defaultMemberUniqueName="[Table1].[Invoice Number].[All]" allUniqueName="[Table1].[Invoice Number].[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Credit Terms]" caption="Credit Terms" attribute="1" defaultMemberUniqueName="[Table1].[Credit Terms].[All]" allUniqueName="[Table1].[Credit Terms].[All]" dimensionUniqueName="[Table1]" displayFolder="" count="0" memberValueDatatype="20" unbalanced="0"/>
    <cacheHierarchy uniqueName="[Table1].[Credit Sale/Cash Sale]" caption="Credit Sale/Cash Sale" attribute="1" defaultMemberUniqueName="[Table1].[Credit Sale/Cash Sale].[All]" allUniqueName="[Table1].[Credit Sale/Cash Sale].[All]" dimensionUniqueName="[Table1]" displayFolder="" count="0" memberValueDatatype="130" unbalanced="0"/>
    <cacheHierarchy uniqueName="[Table1].[Due Date]" caption="Due Date" attribute="1" time="1" defaultMemberUniqueName="[Table1].[Due Date].[All]" allUniqueName="[Table1].[Due Date].[All]" dimensionUniqueName="[Table1]" displayFolder="" count="0" memberValueDatatype="7" unbalanced="0"/>
    <cacheHierarchy uniqueName="[Table1].[Total Amount]" caption="Total Amount" attribute="1" defaultMemberUniqueName="[Table1].[Total Amount].[All]" allUniqueName="[Table1].[Total Amount].[All]" dimensionUniqueName="[Table1]" displayFolder="" count="0" memberValueDatatype="20" unbalanced="0"/>
    <cacheHierarchy uniqueName="[Table1].[Amount paid]" caption="Amount paid" attribute="1" defaultMemberUniqueName="[Table1].[Amount paid].[All]" allUniqueName="[Table1].[Amount paid].[All]" dimensionUniqueName="[Table1]" displayFolder="" count="0" memberValueDatatype="20" unbalanced="0"/>
    <cacheHierarchy uniqueName="[Table1].[Outstanding balance]" caption="Outstanding balance" attribute="1" defaultMemberUniqueName="[Table1].[Outstanding balance].[All]" allUniqueName="[Table1].[Outstanding balance].[All]" dimensionUniqueName="[Table1]" displayFolder="" count="0" memberValueDatatype="20" unbalanced="0"/>
    <cacheHierarchy uniqueName="[Table1].[Overdue Days]" caption="Overdue Days" attribute="1" defaultMemberUniqueName="[Table1].[Overdue Days].[All]" allUniqueName="[Table1].[Overdue Days].[All]" dimensionUniqueName="[Table1]" displayFolder="" count="0" memberValueDatatype="130" unbalanced="0"/>
    <cacheHierarchy uniqueName="[Table1].[Overdue balance]" caption="Overdue balance" attribute="1" defaultMemberUniqueName="[Table1].[Overdue balance].[All]" allUniqueName="[Table1].[Overdue balance].[All]" dimensionUniqueName="[Table1]" displayFolder="" count="0" memberValueDatatype="20" unbalanced="0"/>
    <cacheHierarchy uniqueName="[Table1].[% Overdue]" caption="% Overdue" attribute="1" defaultMemberUniqueName="[Table1].[% Overdue].[All]" allUniqueName="[Table1].[% Overdue].[All]" dimensionUniqueName="[Table1]" displayFolder="" count="0" memberValueDatatype="5" unbalanced="0"/>
    <cacheHierarchy uniqueName="[Table1].[Aging bracket]" caption="Aging bracket" attribute="1" defaultMemberUniqueName="[Table1].[Aging bracket].[All]" allUniqueName="[Table1].[Aging bracket].[All]" dimensionUniqueName="[Table1]" displayFolder="" count="2" memberValueDatatype="130" unbalanced="0">
      <fieldsUsage count="2">
        <fieldUsage x="-1"/>
        <fieldUsage x="1"/>
      </fieldsUsage>
    </cacheHierarchy>
    <cacheHierarchy uniqueName="[Table1].[Invoice due/Paid]" caption="Invoice due/Paid" attribute="1" defaultMemberUniqueName="[Table1].[Invoice due/Paid].[All]" allUniqueName="[Table1].[Invoice due/Paid].[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Collector]" caption="Collector" attribute="1" defaultMemberUniqueName="[Table1].[Collector].[All]" allUniqueName="[Table1].[Collector].[All]" dimensionUniqueName="[Table1]" displayFolder="" count="2" memberValueDatatype="13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fieldsUsage count="2">
        <fieldUsage x="-1"/>
        <fieldUsage x="2"/>
      </fieldsUsage>
    </cacheHierarchy>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Amount]" caption="Sum of Total Amount" measure="1" displayFolder="" measureGroup="Table1" count="0" hidden="1">
      <extLst>
        <ext xmlns:x15="http://schemas.microsoft.com/office/spreadsheetml/2010/11/main" uri="{B97F6D7D-B522-45F9-BDA1-12C45D357490}">
          <x15:cacheHierarchy aggregatedColumn="6"/>
        </ext>
      </extLst>
    </cacheHierarchy>
    <cacheHierarchy uniqueName="[Measures].[Sum of Outstanding balance]" caption="Sum of Outstanding balance" measure="1" displayFolder="" measureGroup="Table1" count="0" hidden="1">
      <extLst>
        <ext xmlns:x15="http://schemas.microsoft.com/office/spreadsheetml/2010/11/main" uri="{B97F6D7D-B522-45F9-BDA1-12C45D357490}">
          <x15:cacheHierarchy aggregatedColumn="8"/>
        </ext>
      </extLst>
    </cacheHierarchy>
    <cacheHierarchy uniqueName="[Measures].[Sum of Overdue balance]" caption="Sum of Overdue balance"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 Overdue]" caption="Sum of % Overdue" measure="1" displayFolder="" measureGroup="Table1" count="0" hidden="1">
      <extLst>
        <ext xmlns:x15="http://schemas.microsoft.com/office/spreadsheetml/2010/11/main" uri="{B97F6D7D-B522-45F9-BDA1-12C45D357490}">
          <x15:cacheHierarchy aggregatedColumn="11"/>
        </ext>
      </extLst>
    </cacheHierarchy>
    <cacheHierarchy uniqueName="[Measures].[Sum of Invoice Number]" caption="Sum of Invoice Number" measure="1" displayFolder="" measureGroup="Table1" count="0" hidden="1">
      <extLst>
        <ext xmlns:x15="http://schemas.microsoft.com/office/spreadsheetml/2010/11/main" uri="{B97F6D7D-B522-45F9-BDA1-12C45D357490}">
          <x15:cacheHierarchy aggregatedColumn="1"/>
        </ext>
      </extLst>
    </cacheHierarchy>
    <cacheHierarchy uniqueName="[Measures].[Count of Invoice Number]" caption="Count of Invoice Number"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Panchal" refreshedDate="44959.194964467591" backgroundQuery="1" createdVersion="8" refreshedVersion="8" minRefreshableVersion="3" recordCount="0" supportSubquery="1" supportAdvancedDrill="1" xr:uid="{8CC4AA20-5347-4227-A2F5-3F6685988D74}">
  <cacheSource type="external" connectionId="1"/>
  <cacheFields count="3">
    <cacheField name="[Table1].[Customer].[Customer]" caption="Customer" numFmtId="0" level="1">
      <sharedItems count="5">
        <s v="A"/>
        <s v="B"/>
        <s v="R"/>
        <s v="X"/>
        <s v="Z"/>
      </sharedItems>
    </cacheField>
    <cacheField name="[Measures].[Sum of Overdue balance]" caption="Sum of Overdue balance" numFmtId="0" hierarchy="26" level="32767"/>
    <cacheField name="[Table1].[Invoice Date (Month)].[Invoice Date (Month)]" caption="Invoice Date (Month)" numFmtId="0" hierarchy="20" level="1">
      <sharedItems containsSemiMixedTypes="0" containsNonDate="0" containsString="0"/>
    </cacheField>
  </cacheFields>
  <cacheHierarchies count="30">
    <cacheHierarchy uniqueName="[Table1].[Customer]" caption="Customer" attribute="1" defaultMemberUniqueName="[Table1].[Customer].[All]" allUniqueName="[Table1].[Customer].[All]" dimensionUniqueName="[Table1]" displayFolder="" count="2" memberValueDatatype="130" unbalanced="0">
      <fieldsUsage count="2">
        <fieldUsage x="-1"/>
        <fieldUsage x="0"/>
      </fieldsUsage>
    </cacheHierarchy>
    <cacheHierarchy uniqueName="[Table1].[Invoice Number]" caption="Invoice Number" attribute="1" defaultMemberUniqueName="[Table1].[Invoice Number].[All]" allUniqueName="[Table1].[Invoice Number].[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Credit Terms]" caption="Credit Terms" attribute="1" defaultMemberUniqueName="[Table1].[Credit Terms].[All]" allUniqueName="[Table1].[Credit Terms].[All]" dimensionUniqueName="[Table1]" displayFolder="" count="0" memberValueDatatype="20" unbalanced="0"/>
    <cacheHierarchy uniqueName="[Table1].[Credit Sale/Cash Sale]" caption="Credit Sale/Cash Sale" attribute="1" defaultMemberUniqueName="[Table1].[Credit Sale/Cash Sale].[All]" allUniqueName="[Table1].[Credit Sale/Cash Sale].[All]" dimensionUniqueName="[Table1]" displayFolder="" count="0" memberValueDatatype="130" unbalanced="0"/>
    <cacheHierarchy uniqueName="[Table1].[Due Date]" caption="Due Date" attribute="1" time="1" defaultMemberUniqueName="[Table1].[Due Date].[All]" allUniqueName="[Table1].[Due Date].[All]" dimensionUniqueName="[Table1]" displayFolder="" count="0" memberValueDatatype="7" unbalanced="0"/>
    <cacheHierarchy uniqueName="[Table1].[Total Amount]" caption="Total Amount" attribute="1" defaultMemberUniqueName="[Table1].[Total Amount].[All]" allUniqueName="[Table1].[Total Amount].[All]" dimensionUniqueName="[Table1]" displayFolder="" count="0" memberValueDatatype="20" unbalanced="0"/>
    <cacheHierarchy uniqueName="[Table1].[Amount paid]" caption="Amount paid" attribute="1" defaultMemberUniqueName="[Table1].[Amount paid].[All]" allUniqueName="[Table1].[Amount paid].[All]" dimensionUniqueName="[Table1]" displayFolder="" count="0" memberValueDatatype="20" unbalanced="0"/>
    <cacheHierarchy uniqueName="[Table1].[Outstanding balance]" caption="Outstanding balance" attribute="1" defaultMemberUniqueName="[Table1].[Outstanding balance].[All]" allUniqueName="[Table1].[Outstanding balance].[All]" dimensionUniqueName="[Table1]" displayFolder="" count="0" memberValueDatatype="20" unbalanced="0"/>
    <cacheHierarchy uniqueName="[Table1].[Overdue Days]" caption="Overdue Days" attribute="1" defaultMemberUniqueName="[Table1].[Overdue Days].[All]" allUniqueName="[Table1].[Overdue Days].[All]" dimensionUniqueName="[Table1]" displayFolder="" count="0" memberValueDatatype="130" unbalanced="0"/>
    <cacheHierarchy uniqueName="[Table1].[Overdue balance]" caption="Overdue balance" attribute="1" defaultMemberUniqueName="[Table1].[Overdue balance].[All]" allUniqueName="[Table1].[Overdue balance].[All]" dimensionUniqueName="[Table1]" displayFolder="" count="0" memberValueDatatype="20" unbalanced="0"/>
    <cacheHierarchy uniqueName="[Table1].[% Overdue]" caption="% Overdue" attribute="1" defaultMemberUniqueName="[Table1].[% Overdue].[All]" allUniqueName="[Table1].[% Overdue].[All]" dimensionUniqueName="[Table1]" displayFolder="" count="0" memberValueDatatype="5" unbalanced="0"/>
    <cacheHierarchy uniqueName="[Table1].[Aging bracket]" caption="Aging bracket" attribute="1" defaultMemberUniqueName="[Table1].[Aging bracket].[All]" allUniqueName="[Table1].[Aging bracket].[All]" dimensionUniqueName="[Table1]" displayFolder="" count="2" memberValueDatatype="130" unbalanced="0"/>
    <cacheHierarchy uniqueName="[Table1].[Invoice due/Paid]" caption="Invoice due/Paid" attribute="1" defaultMemberUniqueName="[Table1].[Invoice due/Paid].[All]" allUniqueName="[Table1].[Invoice due/Paid].[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Collector]" caption="Collector" attribute="1" defaultMemberUniqueName="[Table1].[Collector].[All]" allUniqueName="[Table1].[Collector].[All]" dimensionUniqueName="[Table1]" displayFolder="" count="2" memberValueDatatype="13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fieldsUsage count="2">
        <fieldUsage x="-1"/>
        <fieldUsage x="2"/>
      </fieldsUsage>
    </cacheHierarchy>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Amount]" caption="Sum of Total Amount" measure="1" displayFolder="" measureGroup="Table1" count="0" hidden="1">
      <extLst>
        <ext xmlns:x15="http://schemas.microsoft.com/office/spreadsheetml/2010/11/main" uri="{B97F6D7D-B522-45F9-BDA1-12C45D357490}">
          <x15:cacheHierarchy aggregatedColumn="6"/>
        </ext>
      </extLst>
    </cacheHierarchy>
    <cacheHierarchy uniqueName="[Measures].[Sum of Outstanding balance]" caption="Sum of Outstanding balance" measure="1" displayFolder="" measureGroup="Table1" count="0" hidden="1">
      <extLst>
        <ext xmlns:x15="http://schemas.microsoft.com/office/spreadsheetml/2010/11/main" uri="{B97F6D7D-B522-45F9-BDA1-12C45D357490}">
          <x15:cacheHierarchy aggregatedColumn="8"/>
        </ext>
      </extLst>
    </cacheHierarchy>
    <cacheHierarchy uniqueName="[Measures].[Sum of Overdue balance]" caption="Sum of Overdue balance"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 Overdue]" caption="Sum of % Overdue" measure="1" displayFolder="" measureGroup="Table1" count="0" hidden="1">
      <extLst>
        <ext xmlns:x15="http://schemas.microsoft.com/office/spreadsheetml/2010/11/main" uri="{B97F6D7D-B522-45F9-BDA1-12C45D357490}">
          <x15:cacheHierarchy aggregatedColumn="11"/>
        </ext>
      </extLst>
    </cacheHierarchy>
    <cacheHierarchy uniqueName="[Measures].[Sum of Invoice Number]" caption="Sum of Invoice Number" measure="1" displayFolder="" measureGroup="Table1" count="0" hidden="1">
      <extLst>
        <ext xmlns:x15="http://schemas.microsoft.com/office/spreadsheetml/2010/11/main" uri="{B97F6D7D-B522-45F9-BDA1-12C45D357490}">
          <x15:cacheHierarchy aggregatedColumn="1"/>
        </ext>
      </extLst>
    </cacheHierarchy>
    <cacheHierarchy uniqueName="[Measures].[Count of Invoice Number]" caption="Count of Invoice Number"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Panchal" refreshedDate="44959.194965277777" backgroundQuery="1" createdVersion="8" refreshedVersion="8" minRefreshableVersion="3" recordCount="0" supportSubquery="1" supportAdvancedDrill="1" xr:uid="{2FD110EF-CBBD-422E-A12E-825DF932667B}">
  <cacheSource type="external" connectionId="1"/>
  <cacheFields count="3">
    <cacheField name="[Measures].[Sum of Overdue balance]" caption="Sum of Overdue balance" numFmtId="0" hierarchy="26" level="32767"/>
    <cacheField name="[Table1].[Collector].[Collector]" caption="Collector" numFmtId="0" hierarchy="15" level="1">
      <sharedItems count="3">
        <s v="Ella"/>
        <s v="Racheal"/>
        <s v="Ross"/>
      </sharedItems>
    </cacheField>
    <cacheField name="[Table1].[Invoice Date (Month)].[Invoice Date (Month)]" caption="Invoice Date (Month)" numFmtId="0" hierarchy="20" level="1">
      <sharedItems containsSemiMixedTypes="0" containsNonDate="0" containsString="0"/>
    </cacheField>
  </cacheFields>
  <cacheHierarchies count="30">
    <cacheHierarchy uniqueName="[Table1].[Customer]" caption="Customer" attribute="1" defaultMemberUniqueName="[Table1].[Customer].[All]" allUniqueName="[Table1].[Customer].[All]" dimensionUniqueName="[Table1]" displayFolder="" count="2" memberValueDatatype="130" unbalanced="0"/>
    <cacheHierarchy uniqueName="[Table1].[Invoice Number]" caption="Invoice Number" attribute="1" defaultMemberUniqueName="[Table1].[Invoice Number].[All]" allUniqueName="[Table1].[Invoice Number].[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Credit Terms]" caption="Credit Terms" attribute="1" defaultMemberUniqueName="[Table1].[Credit Terms].[All]" allUniqueName="[Table1].[Credit Terms].[All]" dimensionUniqueName="[Table1]" displayFolder="" count="0" memberValueDatatype="20" unbalanced="0"/>
    <cacheHierarchy uniqueName="[Table1].[Credit Sale/Cash Sale]" caption="Credit Sale/Cash Sale" attribute="1" defaultMemberUniqueName="[Table1].[Credit Sale/Cash Sale].[All]" allUniqueName="[Table1].[Credit Sale/Cash Sale].[All]" dimensionUniqueName="[Table1]" displayFolder="" count="0" memberValueDatatype="130" unbalanced="0"/>
    <cacheHierarchy uniqueName="[Table1].[Due Date]" caption="Due Date" attribute="1" time="1" defaultMemberUniqueName="[Table1].[Due Date].[All]" allUniqueName="[Table1].[Due Date].[All]" dimensionUniqueName="[Table1]" displayFolder="" count="0" memberValueDatatype="7" unbalanced="0"/>
    <cacheHierarchy uniqueName="[Table1].[Total Amount]" caption="Total Amount" attribute="1" defaultMemberUniqueName="[Table1].[Total Amount].[All]" allUniqueName="[Table1].[Total Amount].[All]" dimensionUniqueName="[Table1]" displayFolder="" count="0" memberValueDatatype="20" unbalanced="0"/>
    <cacheHierarchy uniqueName="[Table1].[Amount paid]" caption="Amount paid" attribute="1" defaultMemberUniqueName="[Table1].[Amount paid].[All]" allUniqueName="[Table1].[Amount paid].[All]" dimensionUniqueName="[Table1]" displayFolder="" count="0" memberValueDatatype="20" unbalanced="0"/>
    <cacheHierarchy uniqueName="[Table1].[Outstanding balance]" caption="Outstanding balance" attribute="1" defaultMemberUniqueName="[Table1].[Outstanding balance].[All]" allUniqueName="[Table1].[Outstanding balance].[All]" dimensionUniqueName="[Table1]" displayFolder="" count="0" memberValueDatatype="20" unbalanced="0"/>
    <cacheHierarchy uniqueName="[Table1].[Overdue Days]" caption="Overdue Days" attribute="1" defaultMemberUniqueName="[Table1].[Overdue Days].[All]" allUniqueName="[Table1].[Overdue Days].[All]" dimensionUniqueName="[Table1]" displayFolder="" count="0" memberValueDatatype="130" unbalanced="0"/>
    <cacheHierarchy uniqueName="[Table1].[Overdue balance]" caption="Overdue balance" attribute="1" defaultMemberUniqueName="[Table1].[Overdue balance].[All]" allUniqueName="[Table1].[Overdue balance].[All]" dimensionUniqueName="[Table1]" displayFolder="" count="0" memberValueDatatype="20" unbalanced="0"/>
    <cacheHierarchy uniqueName="[Table1].[% Overdue]" caption="% Overdue" attribute="1" defaultMemberUniqueName="[Table1].[% Overdue].[All]" allUniqueName="[Table1].[% Overdue].[All]" dimensionUniqueName="[Table1]" displayFolder="" count="0" memberValueDatatype="5" unbalanced="0"/>
    <cacheHierarchy uniqueName="[Table1].[Aging bracket]" caption="Aging bracket" attribute="1" defaultMemberUniqueName="[Table1].[Aging bracket].[All]" allUniqueName="[Table1].[Aging bracket].[All]" dimensionUniqueName="[Table1]" displayFolder="" count="2" memberValueDatatype="130" unbalanced="0"/>
    <cacheHierarchy uniqueName="[Table1].[Invoice due/Paid]" caption="Invoice due/Paid" attribute="1" defaultMemberUniqueName="[Table1].[Invoice due/Paid].[All]" allUniqueName="[Table1].[Invoice due/Paid].[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Collector]" caption="Collector" attribute="1" defaultMemberUniqueName="[Table1].[Collector].[All]" allUniqueName="[Table1].[Collector].[All]" dimensionUniqueName="[Table1]" displayFolder="" count="2" memberValueDatatype="130" unbalanced="0">
      <fieldsUsage count="2">
        <fieldUsage x="-1"/>
        <fieldUsage x="1"/>
      </fieldsUsage>
    </cacheHierarchy>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fieldsUsage count="2">
        <fieldUsage x="-1"/>
        <fieldUsage x="2"/>
      </fieldsUsage>
    </cacheHierarchy>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Amount]" caption="Sum of Total Amount" measure="1" displayFolder="" measureGroup="Table1" count="0" hidden="1">
      <extLst>
        <ext xmlns:x15="http://schemas.microsoft.com/office/spreadsheetml/2010/11/main" uri="{B97F6D7D-B522-45F9-BDA1-12C45D357490}">
          <x15:cacheHierarchy aggregatedColumn="6"/>
        </ext>
      </extLst>
    </cacheHierarchy>
    <cacheHierarchy uniqueName="[Measures].[Sum of Outstanding balance]" caption="Sum of Outstanding balance" measure="1" displayFolder="" measureGroup="Table1" count="0" hidden="1">
      <extLst>
        <ext xmlns:x15="http://schemas.microsoft.com/office/spreadsheetml/2010/11/main" uri="{B97F6D7D-B522-45F9-BDA1-12C45D357490}">
          <x15:cacheHierarchy aggregatedColumn="8"/>
        </ext>
      </extLst>
    </cacheHierarchy>
    <cacheHierarchy uniqueName="[Measures].[Sum of Overdue balance]" caption="Sum of Overdue balance"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 Overdue]" caption="Sum of % Overdue" measure="1" displayFolder="" measureGroup="Table1" count="0" hidden="1">
      <extLst>
        <ext xmlns:x15="http://schemas.microsoft.com/office/spreadsheetml/2010/11/main" uri="{B97F6D7D-B522-45F9-BDA1-12C45D357490}">
          <x15:cacheHierarchy aggregatedColumn="11"/>
        </ext>
      </extLst>
    </cacheHierarchy>
    <cacheHierarchy uniqueName="[Measures].[Sum of Invoice Number]" caption="Sum of Invoice Number" measure="1" displayFolder="" measureGroup="Table1" count="0" hidden="1">
      <extLst>
        <ext xmlns:x15="http://schemas.microsoft.com/office/spreadsheetml/2010/11/main" uri="{B97F6D7D-B522-45F9-BDA1-12C45D357490}">
          <x15:cacheHierarchy aggregatedColumn="1"/>
        </ext>
      </extLst>
    </cacheHierarchy>
    <cacheHierarchy uniqueName="[Measures].[Count of Invoice Number]" caption="Count of Invoice Number"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Panchal" refreshedDate="44959.194965856484" backgroundQuery="1" createdVersion="8" refreshedVersion="8" minRefreshableVersion="3" recordCount="0" supportSubquery="1" supportAdvancedDrill="1" xr:uid="{5C1CBA2D-8D46-4C38-B5B3-D9A539AACBF5}">
  <cacheSource type="external" connectionId="1"/>
  <cacheFields count="3">
    <cacheField name="[Table1].[Customer].[Customer]" caption="Customer" numFmtId="0" level="1">
      <sharedItems count="5">
        <s v="A"/>
        <s v="B"/>
        <s v="R"/>
        <s v="X"/>
        <s v="Z"/>
      </sharedItems>
    </cacheField>
    <cacheField name="[Measures].[Sum of Total Amount]" caption="Sum of Total Amount" numFmtId="0" hierarchy="24" level="32767"/>
    <cacheField name="[Table1].[Invoice Date (Month)].[Invoice Date (Month)]" caption="Invoice Date (Month)" numFmtId="0" hierarchy="20" level="1">
      <sharedItems containsSemiMixedTypes="0" containsNonDate="0" containsString="0"/>
    </cacheField>
  </cacheFields>
  <cacheHierarchies count="30">
    <cacheHierarchy uniqueName="[Table1].[Customer]" caption="Customer" attribute="1" defaultMemberUniqueName="[Table1].[Customer].[All]" allUniqueName="[Table1].[Customer].[All]" dimensionUniqueName="[Table1]" displayFolder="" count="2" memberValueDatatype="130" unbalanced="0">
      <fieldsUsage count="2">
        <fieldUsage x="-1"/>
        <fieldUsage x="0"/>
      </fieldsUsage>
    </cacheHierarchy>
    <cacheHierarchy uniqueName="[Table1].[Invoice Number]" caption="Invoice Number" attribute="1" defaultMemberUniqueName="[Table1].[Invoice Number].[All]" allUniqueName="[Table1].[Invoice Number].[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Credit Terms]" caption="Credit Terms" attribute="1" defaultMemberUniqueName="[Table1].[Credit Terms].[All]" allUniqueName="[Table1].[Credit Terms].[All]" dimensionUniqueName="[Table1]" displayFolder="" count="0" memberValueDatatype="20" unbalanced="0"/>
    <cacheHierarchy uniqueName="[Table1].[Credit Sale/Cash Sale]" caption="Credit Sale/Cash Sale" attribute="1" defaultMemberUniqueName="[Table1].[Credit Sale/Cash Sale].[All]" allUniqueName="[Table1].[Credit Sale/Cash Sale].[All]" dimensionUniqueName="[Table1]" displayFolder="" count="0" memberValueDatatype="130" unbalanced="0"/>
    <cacheHierarchy uniqueName="[Table1].[Due Date]" caption="Due Date" attribute="1" time="1" defaultMemberUniqueName="[Table1].[Due Date].[All]" allUniqueName="[Table1].[Due Date].[All]" dimensionUniqueName="[Table1]" displayFolder="" count="0" memberValueDatatype="7" unbalanced="0"/>
    <cacheHierarchy uniqueName="[Table1].[Total Amount]" caption="Total Amount" attribute="1" defaultMemberUniqueName="[Table1].[Total Amount].[All]" allUniqueName="[Table1].[Total Amount].[All]" dimensionUniqueName="[Table1]" displayFolder="" count="0" memberValueDatatype="20" unbalanced="0"/>
    <cacheHierarchy uniqueName="[Table1].[Amount paid]" caption="Amount paid" attribute="1" defaultMemberUniqueName="[Table1].[Amount paid].[All]" allUniqueName="[Table1].[Amount paid].[All]" dimensionUniqueName="[Table1]" displayFolder="" count="0" memberValueDatatype="20" unbalanced="0"/>
    <cacheHierarchy uniqueName="[Table1].[Outstanding balance]" caption="Outstanding balance" attribute="1" defaultMemberUniqueName="[Table1].[Outstanding balance].[All]" allUniqueName="[Table1].[Outstanding balance].[All]" dimensionUniqueName="[Table1]" displayFolder="" count="0" memberValueDatatype="20" unbalanced="0"/>
    <cacheHierarchy uniqueName="[Table1].[Overdue Days]" caption="Overdue Days" attribute="1" defaultMemberUniqueName="[Table1].[Overdue Days].[All]" allUniqueName="[Table1].[Overdue Days].[All]" dimensionUniqueName="[Table1]" displayFolder="" count="0" memberValueDatatype="130" unbalanced="0"/>
    <cacheHierarchy uniqueName="[Table1].[Overdue balance]" caption="Overdue balance" attribute="1" defaultMemberUniqueName="[Table1].[Overdue balance].[All]" allUniqueName="[Table1].[Overdue balance].[All]" dimensionUniqueName="[Table1]" displayFolder="" count="0" memberValueDatatype="20" unbalanced="0"/>
    <cacheHierarchy uniqueName="[Table1].[% Overdue]" caption="% Overdue" attribute="1" defaultMemberUniqueName="[Table1].[% Overdue].[All]" allUniqueName="[Table1].[% Overdue].[All]" dimensionUniqueName="[Table1]" displayFolder="" count="0" memberValueDatatype="5" unbalanced="0"/>
    <cacheHierarchy uniqueName="[Table1].[Aging bracket]" caption="Aging bracket" attribute="1" defaultMemberUniqueName="[Table1].[Aging bracket].[All]" allUniqueName="[Table1].[Aging bracket].[All]" dimensionUniqueName="[Table1]" displayFolder="" count="2" memberValueDatatype="130" unbalanced="0"/>
    <cacheHierarchy uniqueName="[Table1].[Invoice due/Paid]" caption="Invoice due/Paid" attribute="1" defaultMemberUniqueName="[Table1].[Invoice due/Paid].[All]" allUniqueName="[Table1].[Invoice due/Paid].[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Collector]" caption="Collector" attribute="1" defaultMemberUniqueName="[Table1].[Collector].[All]" allUniqueName="[Table1].[Collector].[All]" dimensionUniqueName="[Table1]" displayFolder="" count="2" memberValueDatatype="13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fieldsUsage count="2">
        <fieldUsage x="-1"/>
        <fieldUsage x="2"/>
      </fieldsUsage>
    </cacheHierarchy>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Amount]" caption="Sum of Total Amount"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Outstanding balance]" caption="Sum of Outstanding balance" measure="1" displayFolder="" measureGroup="Table1" count="0" hidden="1">
      <extLst>
        <ext xmlns:x15="http://schemas.microsoft.com/office/spreadsheetml/2010/11/main" uri="{B97F6D7D-B522-45F9-BDA1-12C45D357490}">
          <x15:cacheHierarchy aggregatedColumn="8"/>
        </ext>
      </extLst>
    </cacheHierarchy>
    <cacheHierarchy uniqueName="[Measures].[Sum of Overdue balance]" caption="Sum of Overdue balance" measure="1" displayFolder="" measureGroup="Table1" count="0" hidden="1">
      <extLst>
        <ext xmlns:x15="http://schemas.microsoft.com/office/spreadsheetml/2010/11/main" uri="{B97F6D7D-B522-45F9-BDA1-12C45D357490}">
          <x15:cacheHierarchy aggregatedColumn="10"/>
        </ext>
      </extLst>
    </cacheHierarchy>
    <cacheHierarchy uniqueName="[Measures].[Sum of % Overdue]" caption="Sum of % Overdue" measure="1" displayFolder="" measureGroup="Table1" count="0" hidden="1">
      <extLst>
        <ext xmlns:x15="http://schemas.microsoft.com/office/spreadsheetml/2010/11/main" uri="{B97F6D7D-B522-45F9-BDA1-12C45D357490}">
          <x15:cacheHierarchy aggregatedColumn="11"/>
        </ext>
      </extLst>
    </cacheHierarchy>
    <cacheHierarchy uniqueName="[Measures].[Sum of Invoice Number]" caption="Sum of Invoice Number" measure="1" displayFolder="" measureGroup="Table1" count="0" hidden="1">
      <extLst>
        <ext xmlns:x15="http://schemas.microsoft.com/office/spreadsheetml/2010/11/main" uri="{B97F6D7D-B522-45F9-BDA1-12C45D357490}">
          <x15:cacheHierarchy aggregatedColumn="1"/>
        </ext>
      </extLst>
    </cacheHierarchy>
    <cacheHierarchy uniqueName="[Measures].[Count of Invoice Number]" caption="Count of Invoice Number"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Panchal" refreshedDate="44959.094214004632" backgroundQuery="1" createdVersion="3" refreshedVersion="8" minRefreshableVersion="3" recordCount="0" supportSubquery="1" supportAdvancedDrill="1" xr:uid="{23998895-8C39-4A2D-92AB-5B5802066582}">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Measures]" caption="Measures" attribute="1" keyAttribute="1" defaultMemberUniqueName="[Measures].[__No measures defined]" dimensionUniqueName="[Measures]" displayFolder="" measures="1" count="1" memberValueDatatype="130" unbalanced="0"/>
    <cacheHierarchy uniqueName="[Table1].[Customer]" caption="Customer" attribute="1" defaultMemberUniqueName="[Table1].[Customer].[All]" allUniqueName="[Table1].[Customer].[All]" dimensionUniqueName="[Table1]" displayFolder="" count="2" memberValueDatatype="130" unbalanced="0"/>
    <cacheHierarchy uniqueName="[Table1].[Invoice Number]" caption="Invoice Number" attribute="1" defaultMemberUniqueName="[Table1].[Invoice Number].[All]" allUniqueName="[Table1].[Invoice Number].[All]" dimensionUniqueName="[Table1]" displayFolder="" count="2" memberValueDatatype="20" unbalanced="0"/>
    <cacheHierarchy uniqueName="[Table1].[Invoice Date]" caption="Invoice Date" attribute="1" time="1" defaultMemberUniqueName="[Table1].[Invoice Date].[All]" allUniqueName="[Table1].[Invoice Date].[All]" dimensionUniqueName="[Table1]" displayFolder="" count="2" memberValueDatatype="7" unbalanced="0"/>
    <cacheHierarchy uniqueName="[Table1].[Credit Terms]" caption="Credit Terms" attribute="1" defaultMemberUniqueName="[Table1].[Credit Terms].[All]" allUniqueName="[Table1].[Credit Terms].[All]" dimensionUniqueName="[Table1]" displayFolder="" count="2" memberValueDatatype="20" unbalanced="0"/>
    <cacheHierarchy uniqueName="[Table1].[Credit Sale/Cash Sale]" caption="Credit Sale/Cash Sale" attribute="1" defaultMemberUniqueName="[Table1].[Credit Sale/Cash Sale].[All]" allUniqueName="[Table1].[Credit Sale/Cash Sale].[All]" dimensionUniqueName="[Table1]" displayFolder="" count="2" memberValueDatatype="130" unbalanced="0"/>
    <cacheHierarchy uniqueName="[Table1].[Due Date]" caption="Due Date" attribute="1" time="1" defaultMemberUniqueName="[Table1].[Due Date].[All]" allUniqueName="[Table1].[Due Date].[All]" dimensionUniqueName="[Table1]" displayFolder="" count="2" memberValueDatatype="7" unbalanced="0"/>
    <cacheHierarchy uniqueName="[Table1].[Total Amount]" caption="Total Amount" attribute="1" defaultMemberUniqueName="[Table1].[Total Amount].[All]" allUniqueName="[Table1].[Total Amount].[All]" dimensionUniqueName="[Table1]" displayFolder="" count="2" memberValueDatatype="20" unbalanced="0"/>
    <cacheHierarchy uniqueName="[Table1].[Amount paid]" caption="Amount paid" attribute="1" defaultMemberUniqueName="[Table1].[Amount paid].[All]" allUniqueName="[Table1].[Amount paid].[All]" dimensionUniqueName="[Table1]" displayFolder="" count="2" memberValueDatatype="20" unbalanced="0"/>
    <cacheHierarchy uniqueName="[Table1].[Outstanding balance]" caption="Outstanding balance" attribute="1" defaultMemberUniqueName="[Table1].[Outstanding balance].[All]" allUniqueName="[Table1].[Outstanding balance].[All]" dimensionUniqueName="[Table1]" displayFolder="" count="2" memberValueDatatype="20" unbalanced="0"/>
    <cacheHierarchy uniqueName="[Table1].[Overdue Days]" caption="Overdue Days" attribute="1" defaultMemberUniqueName="[Table1].[Overdue Days].[All]" allUniqueName="[Table1].[Overdue Days].[All]" dimensionUniqueName="[Table1]" displayFolder="" count="2" memberValueDatatype="130" unbalanced="0"/>
    <cacheHierarchy uniqueName="[Table1].[Overdue balance]" caption="Overdue balance" attribute="1" defaultMemberUniqueName="[Table1].[Overdue balance].[All]" allUniqueName="[Table1].[Overdue balance].[All]" dimensionUniqueName="[Table1]" displayFolder="" count="2" memberValueDatatype="20" unbalanced="0"/>
    <cacheHierarchy uniqueName="[Table1].[% Overdue]" caption="% Overdue" attribute="1" defaultMemberUniqueName="[Table1].[% Overdue].[All]" allUniqueName="[Table1].[% Overdue].[All]" dimensionUniqueName="[Table1]" displayFolder="" count="2" memberValueDatatype="5" unbalanced="0"/>
    <cacheHierarchy uniqueName="[Table1].[Aging bracket]" caption="Aging bracket" attribute="1" defaultMemberUniqueName="[Table1].[Aging bracket].[All]" allUniqueName="[Table1].[Aging bracket].[All]" dimensionUniqueName="[Table1]" displayFolder="" count="2" memberValueDatatype="130" unbalanced="0"/>
    <cacheHierarchy uniqueName="[Table1].[Invoice due/Paid]" caption="Invoice due/Paid" attribute="1" defaultMemberUniqueName="[Table1].[Invoice due/Paid].[All]" allUniqueName="[Table1].[Invoice due/Paid].[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2" memberValueDatatype="130" unbalanced="0"/>
    <cacheHierarchy uniqueName="[Table1].[Collector]" caption="Collector" attribute="1" defaultMemberUniqueName="[Table1].[Collector].[All]" allUniqueName="[Table1].[Collector].[All]" dimensionUniqueName="[Table1]" displayFolder="" count="2" memberValueDatatype="130" unbalanced="0"/>
    <cacheHierarchy uniqueName="[Table1].[Year]" caption="Year" attribute="1" defaultMemberUniqueName="[Table1].[Year].[All]" allUniqueName="[Table1].[Year].[All]" dimensionUniqueName="[Table1]" displayFolder="" count="2" memberValueDatatype="20" unbalanced="0"/>
    <cacheHierarchy uniqueName="[Table1].[Month]" caption="Month" attribute="1" defaultMemberUniqueName="[Table1].[Month].[All]" allUniqueName="[Table1].[Month].[All]" dimensionUniqueName="[Table1]" displayFolder="" count="2"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Amount]" caption="Sum of Total Amount" measure="1" displayFolder="" measureGroup="Table1" count="0" hidden="1">
      <extLst>
        <ext xmlns:x15="http://schemas.microsoft.com/office/spreadsheetml/2010/11/main" uri="{B97F6D7D-B522-45F9-BDA1-12C45D357490}">
          <x15:cacheHierarchy aggregatedColumn="7"/>
        </ext>
      </extLst>
    </cacheHierarchy>
    <cacheHierarchy uniqueName="[Measures].[Sum of Outstanding balance]" caption="Sum of Outstanding balance" measure="1" displayFolder="" measureGroup="Table1" count="0" hidden="1">
      <extLst>
        <ext xmlns:x15="http://schemas.microsoft.com/office/spreadsheetml/2010/11/main" uri="{B97F6D7D-B522-45F9-BDA1-12C45D357490}">
          <x15:cacheHierarchy aggregatedColumn="9"/>
        </ext>
      </extLst>
    </cacheHierarchy>
    <cacheHierarchy uniqueName="[Measures].[Sum of Overdue balance]" caption="Sum of Overdue balance" measure="1" displayFolder="" measureGroup="Table1" count="0" hidden="1">
      <extLst>
        <ext xmlns:x15="http://schemas.microsoft.com/office/spreadsheetml/2010/11/main" uri="{B97F6D7D-B522-45F9-BDA1-12C45D357490}">
          <x15:cacheHierarchy aggregatedColumn="11"/>
        </ext>
      </extLst>
    </cacheHierarchy>
    <cacheHierarchy uniqueName="[Measures].[Sum of % Overdue]" caption="Sum of % Overdue" measure="1" displayFolder="" measureGroup="Table1" count="0" hidden="1">
      <extLst>
        <ext xmlns:x15="http://schemas.microsoft.com/office/spreadsheetml/2010/11/main" uri="{B97F6D7D-B522-45F9-BDA1-12C45D357490}">
          <x15:cacheHierarchy aggregatedColumn="12"/>
        </ext>
      </extLst>
    </cacheHierarchy>
    <cacheHierarchy uniqueName="[Measures].[Sum of Invoice Number]" caption="Sum of Invoice Number" measure="1" displayFolder="" measureGroup="Table1" count="0" hidden="1">
      <extLst>
        <ext xmlns:x15="http://schemas.microsoft.com/office/spreadsheetml/2010/11/main" uri="{B97F6D7D-B522-45F9-BDA1-12C45D357490}">
          <x15:cacheHierarchy aggregatedColumn="2"/>
        </ext>
      </extLst>
    </cacheHierarchy>
    <cacheHierarchy uniqueName="[Measures].[Count of Invoice Number]" caption="Count of Invoice Number"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705059810"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s v="A"/>
    <n v="45643213"/>
    <d v="2021-01-01T00:00:00"/>
    <n v="30"/>
    <s v="Credit Sale"/>
    <d v="2021-01-31T00:00:00"/>
    <n v="500000"/>
    <n v="500000"/>
    <n v="0"/>
    <s v="Not due"/>
    <n v="0"/>
    <n v="0"/>
    <s v="Not Due"/>
    <s v="Paid Invoice"/>
    <s v="Dealer"/>
    <s v="Ella "/>
    <n v="2021"/>
    <s v="January"/>
  </r>
  <r>
    <s v="B"/>
    <n v="45643214"/>
    <d v="2021-01-13T00:00:00"/>
    <n v="30"/>
    <s v="Credit Sale"/>
    <d v="2021-02-12T00:00:00"/>
    <n v="202200"/>
    <n v="202200"/>
    <n v="0"/>
    <s v="Not due"/>
    <n v="0"/>
    <n v="0"/>
    <s v="Not Due"/>
    <s v="Paid Invoice"/>
    <s v="Dealer"/>
    <s v="Ella "/>
    <n v="2021"/>
    <s v="January"/>
  </r>
  <r>
    <s v="C"/>
    <n v="45643215"/>
    <d v="2021-01-15T00:00:00"/>
    <n v="60"/>
    <s v="Credit Sale"/>
    <d v="2021-03-16T00:00:00"/>
    <n v="200000"/>
    <n v="200000"/>
    <n v="0"/>
    <s v="Not due"/>
    <n v="0"/>
    <n v="0"/>
    <s v="Not Due"/>
    <s v="Paid Invoice"/>
    <s v="Dealer"/>
    <s v="Racheal "/>
    <n v="2021"/>
    <s v="January"/>
  </r>
  <r>
    <s v="D"/>
    <n v="45643216"/>
    <d v="2021-02-08T00:00:00"/>
    <n v="90"/>
    <s v="Credit Sale"/>
    <d v="2021-05-09T00:00:00"/>
    <n v="800000"/>
    <n v="800000"/>
    <n v="0"/>
    <s v="Not due"/>
    <n v="0"/>
    <n v="0"/>
    <s v="Not Due"/>
    <s v="Paid Invoice"/>
    <s v="Retailer"/>
    <s v="Ross"/>
    <n v="2021"/>
    <s v="February"/>
  </r>
  <r>
    <s v="E"/>
    <n v="45643217"/>
    <d v="2021-02-14T00:00:00"/>
    <n v="30"/>
    <s v="Credit Sale"/>
    <d v="2021-03-16T00:00:00"/>
    <n v="100000"/>
    <n v="80000"/>
    <n v="20000"/>
    <n v="688"/>
    <n v="20000"/>
    <n v="0.2"/>
    <s v="Above 90 days"/>
    <s v="Overdue Invoice"/>
    <s v="Retailer"/>
    <s v="Ross"/>
    <n v="2021"/>
    <s v="February"/>
  </r>
  <r>
    <s v="F"/>
    <n v="45643218"/>
    <d v="2021-03-17T00:00:00"/>
    <n v="40"/>
    <s v="Credit Sale"/>
    <d v="2021-04-26T00:00:00"/>
    <n v="110000"/>
    <n v="100000"/>
    <n v="10000"/>
    <n v="647"/>
    <n v="10000"/>
    <n v="9.0909090909090912E-2"/>
    <s v="Above 90 days"/>
    <s v="Overdue Invoice"/>
    <s v="Dealer"/>
    <s v="Ross"/>
    <n v="2021"/>
    <s v="March"/>
  </r>
  <r>
    <s v="G"/>
    <n v="45643219"/>
    <d v="2021-03-19T00:00:00"/>
    <n v="15"/>
    <s v="Credit Sale"/>
    <d v="2021-04-03T00:00:00"/>
    <n v="50000"/>
    <n v="50000"/>
    <n v="0"/>
    <s v="Not due"/>
    <n v="0"/>
    <n v="0"/>
    <s v="Not Due"/>
    <s v="Paid Invoice"/>
    <s v="Retailer"/>
    <s v="Racheal "/>
    <n v="2021"/>
    <s v="March"/>
  </r>
  <r>
    <s v="H"/>
    <n v="45643220"/>
    <d v="2021-03-20T00:00:00"/>
    <n v="30"/>
    <s v="Credit Sale"/>
    <d v="2021-04-19T00:00:00"/>
    <n v="90000"/>
    <n v="90000"/>
    <n v="0"/>
    <s v="Not due"/>
    <n v="0"/>
    <n v="0"/>
    <s v="Not Due"/>
    <s v="Paid Invoice"/>
    <s v="Retailer"/>
    <s v="Ella "/>
    <n v="2021"/>
    <s v="March"/>
  </r>
  <r>
    <s v="I "/>
    <n v="45643221"/>
    <d v="2021-04-25T00:00:00"/>
    <n v="90"/>
    <s v="Credit Sale"/>
    <d v="2021-07-24T00:00:00"/>
    <n v="300000"/>
    <n v="300000"/>
    <n v="0"/>
    <s v="Not due"/>
    <n v="0"/>
    <n v="0"/>
    <s v="Not Due"/>
    <s v="Paid Invoice"/>
    <s v="Manufacturer"/>
    <s v="Ella "/>
    <n v="2021"/>
    <s v="April"/>
  </r>
  <r>
    <s v="J"/>
    <n v="45643222"/>
    <d v="2021-04-30T00:00:00"/>
    <n v="60"/>
    <s v="Credit Sale"/>
    <d v="2021-06-29T00:00:00"/>
    <n v="150000"/>
    <n v="150000"/>
    <n v="0"/>
    <s v="Not due"/>
    <n v="0"/>
    <n v="0"/>
    <s v="Not Due"/>
    <s v="Paid Invoice"/>
    <s v="Retailer"/>
    <s v="Ella "/>
    <n v="2021"/>
    <s v="April"/>
  </r>
  <r>
    <s v="K"/>
    <n v="45643223"/>
    <d v="2021-05-01T00:00:00"/>
    <n v="30"/>
    <s v="Credit Sale"/>
    <d v="2021-05-31T00:00:00"/>
    <n v="75000"/>
    <n v="70000"/>
    <n v="5000"/>
    <n v="612"/>
    <n v="5000"/>
    <n v="6.6666666666666666E-2"/>
    <s v="Above 90 days"/>
    <s v="Overdue Invoice"/>
    <s v="Dealer"/>
    <s v="Racheal "/>
    <n v="2021"/>
    <s v="May"/>
  </r>
  <r>
    <s v="M"/>
    <n v="45643224"/>
    <d v="2021-05-12T00:00:00"/>
    <n v="30"/>
    <s v="Credit Sale"/>
    <d v="2021-06-11T00:00:00"/>
    <n v="65000"/>
    <n v="65000"/>
    <n v="0"/>
    <s v="Not due"/>
    <n v="0"/>
    <n v="0"/>
    <s v="Not Due"/>
    <s v="Paid Invoice"/>
    <s v="Manufacturer"/>
    <s v="Ross"/>
    <n v="2021"/>
    <s v="May"/>
  </r>
  <r>
    <s v="N"/>
    <n v="45643225"/>
    <d v="2021-05-20T00:00:00"/>
    <n v="90"/>
    <s v="Credit Sale"/>
    <d v="2021-08-18T00:00:00"/>
    <n v="450000"/>
    <n v="350000"/>
    <n v="100000"/>
    <n v="533"/>
    <n v="100000"/>
    <n v="0.22222222222222221"/>
    <s v="Above 90 days"/>
    <s v="Overdue Invoice"/>
    <s v="Manufacturer"/>
    <s v="Ross"/>
    <n v="2021"/>
    <s v="May"/>
  </r>
  <r>
    <s v="O"/>
    <n v="45643226"/>
    <d v="2021-06-11T00:00:00"/>
    <n v="60"/>
    <s v="Credit Sale"/>
    <d v="2021-08-10T00:00:00"/>
    <n v="488880"/>
    <n v="488800"/>
    <n v="80"/>
    <n v="541"/>
    <n v="80"/>
    <n v="1.6363933889707084E-4"/>
    <s v="Above 90 days"/>
    <s v="Overdue Invoice"/>
    <s v="Retailer"/>
    <s v="Ella "/>
    <n v="2021"/>
    <s v="June"/>
  </r>
  <r>
    <s v="P"/>
    <n v="45643227"/>
    <d v="2021-06-16T00:00:00"/>
    <n v="30"/>
    <s v="Credit Sale"/>
    <d v="2021-07-16T00:00:00"/>
    <n v="489461"/>
    <n v="489460"/>
    <n v="1"/>
    <n v="566"/>
    <n v="1"/>
    <n v="2.043063696596869E-6"/>
    <s v="Above 90 days"/>
    <s v="Overdue Invoice"/>
    <s v="Dealer"/>
    <s v="Racheal "/>
    <n v="2021"/>
    <s v="June"/>
  </r>
  <r>
    <s v="Q"/>
    <n v="45643228"/>
    <d v="2021-07-09T00:00:00"/>
    <n v="30"/>
    <s v="Credit Sale"/>
    <d v="2021-08-08T00:00:00"/>
    <n v="584425"/>
    <n v="580000"/>
    <n v="4425"/>
    <n v="543"/>
    <n v="4425"/>
    <n v="7.5715446806690337E-3"/>
    <s v="Above 90 days"/>
    <s v="Overdue Invoice"/>
    <s v="Retailer"/>
    <s v="Ross"/>
    <n v="2021"/>
    <s v="July"/>
  </r>
  <r>
    <s v="R"/>
    <n v="45643229"/>
    <d v="2021-07-30T00:00:00"/>
    <n v="45"/>
    <s v="Credit Sale"/>
    <d v="2021-09-13T00:00:00"/>
    <n v="979841"/>
    <n v="600000"/>
    <n v="379841"/>
    <n v="507"/>
    <n v="379841"/>
    <n v="0.3876557523108341"/>
    <s v="Above 90 days"/>
    <s v="Overdue Invoice"/>
    <s v="Dealer"/>
    <s v="Racheal "/>
    <n v="2021"/>
    <s v="July"/>
  </r>
  <r>
    <s v="S"/>
    <n v="45643230"/>
    <d v="2021-08-25T00:00:00"/>
    <n v="60"/>
    <s v="Credit Sale"/>
    <d v="2021-10-24T00:00:00"/>
    <n v="445415"/>
    <n v="445415"/>
    <n v="0"/>
    <s v="Not due"/>
    <n v="0"/>
    <n v="0"/>
    <s v="Not Due"/>
    <s v="Paid Invoice"/>
    <s v="Manufacturer"/>
    <s v="Ross"/>
    <n v="2021"/>
    <s v="August"/>
  </r>
  <r>
    <s v="T"/>
    <n v="45643231"/>
    <d v="2021-08-20T00:00:00"/>
    <n v="90"/>
    <s v="Credit Sale"/>
    <d v="2021-11-18T00:00:00"/>
    <n v="546546"/>
    <n v="546546"/>
    <n v="0"/>
    <s v="Not due"/>
    <n v="0"/>
    <n v="0"/>
    <s v="Not Due"/>
    <s v="Paid Invoice"/>
    <s v="Dealer"/>
    <s v="Racheal "/>
    <n v="2021"/>
    <s v="August"/>
  </r>
  <r>
    <s v="U"/>
    <n v="45643232"/>
    <d v="2021-09-20T00:00:00"/>
    <n v="90"/>
    <s v="Credit Sale"/>
    <d v="2021-12-19T00:00:00"/>
    <n v="465456"/>
    <n v="455269"/>
    <n v="10187"/>
    <n v="410"/>
    <n v="10187"/>
    <n v="2.1886064418548692E-2"/>
    <s v="Above 90 days"/>
    <s v="Overdue Invoice"/>
    <s v="Dealer"/>
    <s v="Ella "/>
    <n v="2021"/>
    <s v="September"/>
  </r>
  <r>
    <s v="V"/>
    <n v="45643233"/>
    <d v="2021-09-05T00:00:00"/>
    <n v="90"/>
    <s v="Credit Sale"/>
    <d v="2021-12-04T00:00:00"/>
    <n v="12484"/>
    <n v="12321"/>
    <n v="163"/>
    <n v="425"/>
    <n v="163"/>
    <n v="1.305671259211791E-2"/>
    <s v="Above 90 days"/>
    <s v="Overdue Invoice"/>
    <s v="Dealer"/>
    <s v="Ella "/>
    <n v="2021"/>
    <s v="September"/>
  </r>
  <r>
    <s v="W"/>
    <n v="45643234"/>
    <d v="2021-09-25T00:00:00"/>
    <n v="45"/>
    <s v="Credit Sale"/>
    <d v="2021-11-09T00:00:00"/>
    <n v="188998"/>
    <n v="1529"/>
    <n v="187469"/>
    <n v="450"/>
    <n v="187469"/>
    <n v="0.99190996730124126"/>
    <s v="Above 90 days"/>
    <s v="Overdue Invoice"/>
    <s v="Dealer"/>
    <s v="Racheal "/>
    <n v="2021"/>
    <s v="September"/>
  </r>
  <r>
    <s v="X"/>
    <n v="45643235"/>
    <d v="2021-10-15T00:00:00"/>
    <n v="30"/>
    <s v="Credit Sale"/>
    <d v="2021-11-14T00:00:00"/>
    <n v="454199"/>
    <n v="15656"/>
    <n v="438543"/>
    <n v="445"/>
    <n v="438543"/>
    <n v="0.96553052736795986"/>
    <s v="Above 90 days"/>
    <s v="Overdue Invoice"/>
    <s v="Manufacturer"/>
    <s v="Ross"/>
    <n v="2021"/>
    <s v="October"/>
  </r>
  <r>
    <s v="Y"/>
    <n v="45643236"/>
    <d v="2021-10-24T00:00:00"/>
    <n v="30"/>
    <s v="Credit Sale"/>
    <d v="2021-11-23T00:00:00"/>
    <n v="584514"/>
    <n v="459582"/>
    <n v="124932"/>
    <n v="436"/>
    <n v="124932"/>
    <n v="0.2137365400999805"/>
    <s v="Above 90 days"/>
    <s v="Overdue Invoice"/>
    <s v="Retailer"/>
    <s v="Ella "/>
    <n v="2021"/>
    <s v="October"/>
  </r>
  <r>
    <s v="Z"/>
    <n v="45643237"/>
    <d v="2021-11-10T00:00:00"/>
    <n v="45"/>
    <s v="Credit Sale"/>
    <d v="2021-12-25T00:00:00"/>
    <n v="454541"/>
    <n v="0"/>
    <n v="454541"/>
    <n v="404"/>
    <n v="454541"/>
    <n v="1"/>
    <s v="Above 90 days"/>
    <s v="Overdue Invoice"/>
    <s v="Retailer"/>
    <s v="Ross"/>
    <n v="2021"/>
    <s v="November"/>
  </r>
  <r>
    <s v="A"/>
    <n v="45643238"/>
    <d v="2021-11-12T00:00:00"/>
    <n v="30"/>
    <s v="Credit Sale"/>
    <d v="2021-12-12T00:00:00"/>
    <n v="244193"/>
    <n v="30000"/>
    <n v="214193"/>
    <n v="417"/>
    <n v="214193"/>
    <n v="0.87714635554663734"/>
    <s v="Above 90 days"/>
    <s v="Overdue Invoice"/>
    <s v="Dealer"/>
    <s v="Ella "/>
    <n v="2021"/>
    <s v="November"/>
  </r>
  <r>
    <s v="B"/>
    <n v="45643239"/>
    <d v="2021-12-04T00:00:00"/>
    <n v="30"/>
    <s v="Credit Sale"/>
    <d v="2022-01-03T00:00:00"/>
    <n v="250000"/>
    <n v="0"/>
    <n v="250000"/>
    <n v="395"/>
    <n v="250000"/>
    <n v="1"/>
    <s v="Above 90 days"/>
    <s v="Overdue Invoice"/>
    <s v="Dealer"/>
    <s v="Ella "/>
    <n v="2021"/>
    <s v="December"/>
  </r>
  <r>
    <s v="C"/>
    <n v="45643240"/>
    <d v="2021-12-27T00:00:00"/>
    <n v="60"/>
    <s v="Credit Sale"/>
    <d v="2022-02-25T00:00:00"/>
    <n v="120000"/>
    <n v="0"/>
    <n v="120000"/>
    <n v="342"/>
    <n v="120000"/>
    <n v="1"/>
    <s v="Above 90 days"/>
    <s v="Overdue Invoice"/>
    <s v="Dealer"/>
    <s v="Ross"/>
    <n v="2021"/>
    <s v="December"/>
  </r>
  <r>
    <s v="D"/>
    <n v="45643241"/>
    <d v="2022-01-10T00:00:00"/>
    <n v="30"/>
    <s v="Credit Sale"/>
    <d v="2022-02-09T00:00:00"/>
    <n v="180000"/>
    <n v="100000"/>
    <n v="80000"/>
    <n v="358"/>
    <n v="80000"/>
    <n v="0.44444444444444442"/>
    <s v="Above 90 days"/>
    <s v="Overdue Invoice"/>
    <s v="Retailer"/>
    <s v="Racheal "/>
    <n v="2022"/>
    <s v="January"/>
  </r>
  <r>
    <s v="E"/>
    <n v="45643242"/>
    <d v="2022-01-21T00:00:00"/>
    <n v="30"/>
    <s v="Credit Sale"/>
    <d v="2022-02-20T00:00:00"/>
    <n v="64000"/>
    <n v="0"/>
    <n v="64000"/>
    <n v="347"/>
    <n v="64000"/>
    <n v="1"/>
    <s v="Above 90 days"/>
    <s v="Overdue Invoice"/>
    <s v="Retailer"/>
    <s v="Ross"/>
    <n v="2022"/>
    <s v="January"/>
  </r>
  <r>
    <s v="F"/>
    <n v="45643243"/>
    <d v="2022-02-08T00:00:00"/>
    <n v="15"/>
    <s v="Credit Sale"/>
    <d v="2022-02-23T00:00:00"/>
    <n v="90000"/>
    <n v="45000"/>
    <n v="45000"/>
    <n v="344"/>
    <n v="45000"/>
    <n v="0.5"/>
    <s v="Above 90 days"/>
    <s v="Overdue Invoice"/>
    <s v="Dealer"/>
    <s v="Ella "/>
    <n v="2022"/>
    <s v="February"/>
  </r>
  <r>
    <s v="G"/>
    <n v="45643244"/>
    <d v="2022-02-15T00:00:00"/>
    <n v="45"/>
    <s v="Credit Sale"/>
    <d v="2022-04-01T00:00:00"/>
    <n v="145000"/>
    <n v="0"/>
    <n v="145000"/>
    <n v="307"/>
    <n v="145000"/>
    <n v="1"/>
    <s v="Above 90 days"/>
    <s v="Overdue Invoice"/>
    <s v="Retailer"/>
    <s v="Ross"/>
    <n v="2022"/>
    <s v="Februar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304433-28D4-42D2-8013-5269A0DD4592}" name="PivotTable7"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47:B53" firstHeaderRow="1" firstDataRow="1" firstDataCol="1"/>
  <pivotFields count="3">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v="1"/>
    </i>
    <i>
      <x v="3"/>
    </i>
    <i>
      <x v="4"/>
    </i>
    <i>
      <x/>
    </i>
    <i>
      <x v="2"/>
    </i>
    <i t="grand">
      <x/>
    </i>
  </rowItems>
  <colItems count="1">
    <i/>
  </colItems>
  <dataFields count="1">
    <dataField name="Sum of Total Amount" fld="1" baseField="0" baseItem="0"/>
  </dataFields>
  <chartFormats count="1">
    <chartFormat chart="2" format="11" series="1">
      <pivotArea type="data" outline="0" fieldPosition="0">
        <references count="1">
          <reference field="4294967294" count="1" selected="0">
            <x v="0"/>
          </reference>
        </references>
      </pivotArea>
    </chartFormat>
  </chartFormats>
  <pivotHierarchies count="3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Total Invoice Amount"/>
    <pivotHierarchy dragToData="1" caption="Total Outstanding Amount"/>
    <pivotHierarchy dragToData="1" caption="Total Overdue Balance"/>
    <pivotHierarchy dragToData="1"/>
    <pivotHierarchy dragToData="1"/>
    <pivotHierarchy dragToData="1" caption="Count of Invoice Number"/>
  </pivotHierarchies>
  <pivotTableStyleInfo name="PivotStyleLight16" showRowHeaders="1" showColHeaders="1" showRowStripes="0" showColStripes="0" showLastColumn="1"/>
  <filters count="1">
    <filter fld="0" type="count" id="1" iMeasureHier="26">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R Dashboard.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D114B4-53D8-4BF8-832A-C569CC0DFC33}" name="PivotTable6"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41:B45" firstHeaderRow="1" firstDataRow="1" firstDataCol="1"/>
  <pivotFields count="3">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1"/>
  </rowFields>
  <rowItems count="4">
    <i>
      <x/>
    </i>
    <i>
      <x v="1"/>
    </i>
    <i>
      <x v="2"/>
    </i>
    <i t="grand">
      <x/>
    </i>
  </rowItems>
  <colItems count="1">
    <i/>
  </colItems>
  <dataFields count="1">
    <dataField name="Sum of Overdue balance" fld="0" showDataAs="percentOfTotal" baseField="1" baseItem="0" numFmtId="1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s>
  <pivotHierarchies count="3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Total Invoice Amount"/>
    <pivotHierarchy dragToData="1" caption="Total Outstanding Amount"/>
    <pivotHierarchy dragToData="1" caption="Total Overdue Balance"/>
    <pivotHierarchy dragToData="1"/>
    <pivotHierarchy dragToData="1"/>
    <pivotHierarchy dragToData="1" caption="Count of Invoice Number"/>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R Dashboard.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34B568-7552-4F83-8E0C-A2C3B4228CB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F2:H3" firstHeaderRow="0" firstDataRow="1" firstDataCol="0"/>
  <pivotFields count="18">
    <pivotField showAll="0"/>
    <pivotField showAll="0"/>
    <pivotField numFmtId="14" showAll="0"/>
    <pivotField showAll="0"/>
    <pivotField showAll="0"/>
    <pivotField numFmtId="14" showAll="0"/>
    <pivotField dataField="1" numFmtId="164" showAll="0"/>
    <pivotField showAll="0"/>
    <pivotField dataField="1" numFmtId="164" showAll="0"/>
    <pivotField showAll="0"/>
    <pivotField dataField="1" numFmtId="164" showAll="0"/>
    <pivotField numFmtId="9"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Total Amount" fld="6" baseField="0" baseItem="0"/>
    <dataField name="Sum of Outstanding balance" fld="8" baseField="0" baseItem="0"/>
    <dataField name="Sum of Overdue balanc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9337EC-E4CC-459E-B955-C83E6CEDE440}" name="PivotTable1" cacheId="1" applyNumberFormats="0" applyBorderFormats="0" applyFontFormats="0" applyPatternFormats="0" applyAlignmentFormats="0" applyWidthHeightFormats="1" dataCaption="Values" updatedVersion="8" minRefreshableVersion="3" showMemberPropertyTips="0" showDataTips="0" useAutoFormatting="1" subtotalHiddenItems="1" itemPrintTitles="1" createdVersion="8" indent="0" outline="1" outlineData="1" multipleFieldFilters="0" chartFormat="3">
  <location ref="A2:D19" firstHeaderRow="0" firstDataRow="1" firstDataCol="1"/>
  <pivotFields count="5">
    <pivotField axis="axisRow" allDrilled="1" showAll="0" dataSourceSort="1" defaultAttributeDrillState="1">
      <items count="13">
        <item x="0"/>
        <item x="1"/>
        <item x="2"/>
        <item x="3"/>
        <item x="4"/>
        <item x="5"/>
        <item x="6"/>
        <item x="7"/>
        <item x="8"/>
        <item x="9"/>
        <item x="10"/>
        <item x="11"/>
        <item t="default"/>
      </items>
    </pivotField>
    <pivotField axis="axisRow" allDrilled="1" showAll="0" dataSourceSort="1" defaultAttributeDrillState="1">
      <items count="3">
        <item x="0"/>
        <item x="1"/>
        <item t="default"/>
      </items>
    </pivotField>
    <pivotField dataField="1" subtotalTop="0" showAll="0" defaultSubtotal="0"/>
    <pivotField dataField="1" subtotalTop="0" showAll="0" defaultSubtotal="0"/>
    <pivotField dataField="1" subtotalTop="0" showAll="0" defaultSubtotal="0"/>
  </pivotFields>
  <rowFields count="2">
    <field x="1"/>
    <field x="0"/>
  </rowFields>
  <rowItems count="17">
    <i>
      <x/>
    </i>
    <i r="1">
      <x/>
    </i>
    <i r="1">
      <x v="1"/>
    </i>
    <i r="1">
      <x v="2"/>
    </i>
    <i r="1">
      <x v="3"/>
    </i>
    <i r="1">
      <x v="4"/>
    </i>
    <i r="1">
      <x v="5"/>
    </i>
    <i r="1">
      <x v="6"/>
    </i>
    <i r="1">
      <x v="7"/>
    </i>
    <i r="1">
      <x v="8"/>
    </i>
    <i r="1">
      <x v="9"/>
    </i>
    <i r="1">
      <x v="10"/>
    </i>
    <i r="1">
      <x v="11"/>
    </i>
    <i>
      <x v="1"/>
    </i>
    <i r="1">
      <x/>
    </i>
    <i r="1">
      <x v="1"/>
    </i>
    <i t="grand">
      <x/>
    </i>
  </rowItems>
  <colFields count="1">
    <field x="-2"/>
  </colFields>
  <colItems count="3">
    <i>
      <x/>
    </i>
    <i i="1">
      <x v="1"/>
    </i>
    <i i="2">
      <x v="2"/>
    </i>
  </colItems>
  <dataFields count="3">
    <dataField name="Total Invoice Amount" fld="2" baseField="1" baseItem="0"/>
    <dataField name="Total Outstanding Amount" fld="3" baseField="1" baseItem="0"/>
    <dataField name="Total Overdue Balance" fld="4" baseField="1" baseItem="0"/>
  </dataField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Hierarchies count="3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Total Invoice Amount"/>
    <pivotHierarchy dragToData="1" caption="Total Outstanding Amount"/>
    <pivotHierarchy dragToData="1" caption="Total Overdue Balance"/>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8"/>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R Dashboard.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197191-F323-4F43-8AF6-F9F13C37E108}" name="PivotTable5"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2:B38" firstHeaderRow="1" firstDataRow="1" firstDataCol="1"/>
  <pivotFields count="3">
    <pivotField axis="axisRow" allDrilled="1" showAll="0" measureFilter="1"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Sum of Overdue balanc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Total Invoice Amount"/>
    <pivotHierarchy dragToData="1" caption="Total Outstanding Amount"/>
    <pivotHierarchy dragToData="1" caption="Total Overdue Balance"/>
    <pivotHierarchy dragToData="1"/>
    <pivotHierarchy dragToData="1"/>
    <pivotHierarchy dragToData="1" caption="Count of Invoice Number"/>
  </pivotHierarchies>
  <pivotTableStyleInfo name="PivotStyleLight16" showRowHeaders="1" showColHeaders="1" showRowStripes="0" showColStripes="0" showLastColumn="1"/>
  <filters count="1">
    <filter fld="0" type="count" id="1" iMeasureHier="26">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R Dashboard.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F6B303-6D77-4B71-8FAE-23E838DCA2E5}" name="PivotTable4"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27:B29" firstHeaderRow="1" firstDataRow="1" firstDataCol="1"/>
  <pivotFields count="3">
    <pivotField dataField="1" showAll="0"/>
    <pivotField axis="axisRow" allDrilled="1" showAll="0" dataSourceSort="1" defaultAttributeDrillState="1">
      <items count="2">
        <item s="1" x="0"/>
        <item t="default"/>
      </items>
    </pivotField>
    <pivotField allDrilled="1" showAll="0" dataSourceSort="1" defaultAttributeDrillState="1"/>
  </pivotFields>
  <rowFields count="1">
    <field x="1"/>
  </rowFields>
  <rowItems count="2">
    <i>
      <x/>
    </i>
    <i t="grand">
      <x/>
    </i>
  </rowItems>
  <colItems count="1">
    <i/>
  </colItems>
  <dataFields count="1">
    <dataField name="Sum of Overdue balanc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3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Total Invoice Amount"/>
    <pivotHierarchy dragToData="1" caption="Total Outstanding Amount"/>
    <pivotHierarchy dragToData="1" caption="Total Overdue Balance"/>
    <pivotHierarchy dragToData="1"/>
    <pivotHierarchy dragToData="1"/>
    <pivotHierarchy dragToData="1" caption="Count of Invoice Number"/>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R Dashboard.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559F5E-A91C-4C93-9D6B-DEEC983DB78A}" name="PivotTable3"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22:B25"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Count of Invoice Number" fld="1" subtotal="count" showDataAs="percentOfTotal" baseField="0" baseItem="0" numFmtId="1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Hierarchies count="3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Total Invoice Amount"/>
    <pivotHierarchy dragToData="1" caption="Total Outstanding Amount"/>
    <pivotHierarchy dragToData="1" caption="Total Overdue Balance"/>
    <pivotHierarchy dragToData="1"/>
    <pivotHierarchy dragToData="1"/>
    <pivotHierarchy dragToData="1" caption="Count of Invoice Number"/>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R Dashboard.xlsx!Table1">
        <x15:activeTabTopLevelEntity name="[Table1]"/>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Date__Month" xr10:uid="{BE786BD7-921D-48EB-BAC0-01105C096F0B}" sourceName="[Table1].[Invoice Date (Month)]">
  <pivotTables>
    <pivotTable tabId="3" name="PivotTable1"/>
    <pivotTable tabId="3" name="PivotTable3"/>
    <pivotTable tabId="3" name="PivotTable4"/>
    <pivotTable tabId="3" name="PivotTable5"/>
    <pivotTable tabId="3" name="PivotTable6"/>
    <pivotTable tabId="3" name="PivotTable7"/>
  </pivotTables>
  <data>
    <olap pivotCacheId="705059810">
      <levels count="2">
        <level uniqueName="[Table1].[Invoice Date (Month)].[(All)]" sourceCaption="(All)" count="0"/>
        <level uniqueName="[Table1].[Invoice Date (Month)].[Invoice Date (Month)]" sourceCaption="Invoice Date (Month)" count="12">
          <ranges>
            <range startItem="0">
              <i n="[Table1].[Invoice Date (Month)].&amp;[Jan]" c="Jan"/>
              <i n="[Table1].[Invoice Date (Month)].&amp;[Feb]" c="Feb"/>
              <i n="[Table1].[Invoice Date (Month)].&amp;[Mar]" c="Mar"/>
              <i n="[Table1].[Invoice Date (Month)].&amp;[Apr]" c="Apr"/>
              <i n="[Table1].[Invoice Date (Month)].&amp;[May]" c="May"/>
              <i n="[Table1].[Invoice Date (Month)].&amp;[Jun]" c="Jun"/>
              <i n="[Table1].[Invoice Date (Month)].&amp;[Jul]" c="Jul"/>
              <i n="[Table1].[Invoice Date (Month)].&amp;[Aug]" c="Aug"/>
              <i n="[Table1].[Invoice Date (Month)].&amp;[Sep]" c="Sep"/>
              <i n="[Table1].[Invoice Date (Month)].&amp;[Oct]" c="Oct"/>
              <i n="[Table1].[Invoice Date (Month)].&amp;[Nov]" c="Nov"/>
              <i n="[Table1].[Invoice Date (Month)].&amp;[Dec]" c="Dec"/>
            </range>
          </ranges>
        </level>
      </levels>
      <selections count="1">
        <selection n="[Table1].[Invoice Date (Month)].[All]"/>
      </selections>
    </olap>
  </data>
  <extLst>
    <x:ext xmlns:x15="http://schemas.microsoft.com/office/spreadsheetml/2010/11/main" uri="{470722E0-AACD-4C17-9CDC-17EF765DBC7E}">
      <x15:slicerCacheHideItemsWithNoData count="1">
        <x15:slicerCacheOlapLevelName uniqueName="[Table1].[Invoice Date (Month)].[Invoice Date (Month)]"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Date__Year" xr10:uid="{70F77811-F995-45CE-953A-63590A75134A}" sourceName="[Table1].[Invoice Date (Year)]">
  <pivotTables>
    <pivotTable tabId="3" name="PivotTable1"/>
    <pivotTable tabId="3" name="PivotTable3"/>
    <pivotTable tabId="3" name="PivotTable4"/>
    <pivotTable tabId="3" name="PivotTable5"/>
    <pivotTable tabId="3" name="PivotTable6"/>
    <pivotTable tabId="3" name="PivotTable7"/>
  </pivotTables>
  <data>
    <olap pivotCacheId="705059810">
      <levels count="2">
        <level uniqueName="[Table1].[Invoice Date (Year)].[(All)]" sourceCaption="(All)" count="0"/>
        <level uniqueName="[Table1].[Invoice Date (Year)].[Invoice Date (Year)]" sourceCaption="Invoice Date (Year)" count="2">
          <ranges>
            <range startItem="0">
              <i n="[Table1].[Invoice Date (Year)].&amp;[2021]" c="2021"/>
              <i n="[Table1].[Invoice Date (Year)].&amp;[2022]" c="2022"/>
            </range>
          </ranges>
        </level>
      </levels>
      <selections count="1">
        <selection n="[Table1].[Invoice Date (Year)].[All]"/>
      </selections>
    </olap>
  </data>
  <extLst>
    <x:ext xmlns:x15="http://schemas.microsoft.com/office/spreadsheetml/2010/11/main" uri="{470722E0-AACD-4C17-9CDC-17EF765DBC7E}">
      <x15:slicerCacheHideItemsWithNoData count="1">
        <x15:slicerCacheOlapLevelName uniqueName="[Table1].[Invoice Date (Year)].[Invoice Date (Year)]"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lector" xr10:uid="{0C131AD3-A50A-4B6C-A71E-07179B45B652}" sourceName="[Table1].[Collector]">
  <pivotTables>
    <pivotTable tabId="3" name="PivotTable1"/>
    <pivotTable tabId="3" name="PivotTable3"/>
    <pivotTable tabId="3" name="PivotTable4"/>
    <pivotTable tabId="3" name="PivotTable5"/>
    <pivotTable tabId="3" name="PivotTable6"/>
    <pivotTable tabId="3" name="PivotTable7"/>
  </pivotTables>
  <data>
    <olap pivotCacheId="705059810">
      <levels count="2">
        <level uniqueName="[Table1].[Collector].[(All)]" sourceCaption="(All)" count="0"/>
        <level uniqueName="[Table1].[Collector].[Collector]" sourceCaption="Collector" count="3">
          <ranges>
            <range startItem="0">
              <i n="[Table1].[Collector].&amp;[Ella]" c="Ella"/>
              <i n="[Table1].[Collector].&amp;[Racheal]" c="Racheal"/>
              <i n="[Table1].[Collector].&amp;[Ross]" c="Ross"/>
            </range>
          </ranges>
        </level>
      </levels>
      <selections count="1">
        <selection n="[Table1].[Collector].[All]"/>
      </selections>
    </olap>
  </data>
  <extLst>
    <x:ext xmlns:x15="http://schemas.microsoft.com/office/spreadsheetml/2010/11/main" uri="{470722E0-AACD-4C17-9CDC-17EF765DBC7E}">
      <x15:slicerCacheHideItemsWithNoData count="1">
        <x15:slicerCacheOlapLevelName uniqueName="[Table1].[Collector].[Collector]"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EA7D89B4-E7BC-4E4F-B87D-CAD2A27F5315}" sourceName="[Table1].[Customer]">
  <pivotTables>
    <pivotTable tabId="3" name="PivotTable1"/>
    <pivotTable tabId="3" name="PivotTable3"/>
    <pivotTable tabId="3" name="PivotTable4"/>
    <pivotTable tabId="3" name="PivotTable5"/>
    <pivotTable tabId="3" name="PivotTable6"/>
    <pivotTable tabId="3" name="PivotTable7"/>
  </pivotTables>
  <data>
    <olap pivotCacheId="705059810">
      <levels count="2">
        <level uniqueName="[Table1].[Customer].[(All)]" sourceCaption="(All)" count="0"/>
        <level uniqueName="[Table1].[Customer].[Customer]" sourceCaption="Customer" count="25">
          <ranges>
            <range startItem="0">
              <i n="[Table1].[Customer].&amp;[A]" c="A"/>
              <i n="[Table1].[Customer].&amp;[B]" c="B"/>
              <i n="[Table1].[Customer].&amp;[C]" c="C"/>
              <i n="[Table1].[Customer].&amp;[D]" c="D"/>
              <i n="[Table1].[Customer].&amp;[E]" c="E"/>
              <i n="[Table1].[Customer].&amp;[F]" c="F"/>
              <i n="[Table1].[Customer].&amp;[G]" c="G"/>
              <i n="[Table1].[Customer].&amp;[H]" c="H"/>
              <i n="[Table1].[Customer].&amp;[I]" c="I"/>
              <i n="[Table1].[Customer].&amp;[J]" c="J"/>
              <i n="[Table1].[Customer].&amp;[K]" c="K"/>
              <i n="[Table1].[Customer].&amp;[M]" c="M"/>
              <i n="[Table1].[Customer].&amp;[N]" c="N"/>
              <i n="[Table1].[Customer].&amp;[O]" c="O"/>
              <i n="[Table1].[Customer].&amp;[P]" c="P"/>
              <i n="[Table1].[Customer].&amp;[Q]" c="Q"/>
              <i n="[Table1].[Customer].&amp;[R]" c="R"/>
              <i n="[Table1].[Customer].&amp;[S]" c="S"/>
              <i n="[Table1].[Customer].&amp;[T]" c="T"/>
              <i n="[Table1].[Customer].&amp;[U]" c="U"/>
              <i n="[Table1].[Customer].&amp;[V]" c="V"/>
              <i n="[Table1].[Customer].&amp;[W]" c="W"/>
              <i n="[Table1].[Customer].&amp;[X]" c="X"/>
              <i n="[Table1].[Customer].&amp;[Y]" c="Y"/>
              <i n="[Table1].[Customer].&amp;[Z]" c="Z"/>
            </range>
          </ranges>
        </level>
      </levels>
      <selections count="1">
        <selection n="[Table1].[Customer].[All]"/>
      </selections>
    </olap>
  </data>
  <extLst>
    <x:ext xmlns:x15="http://schemas.microsoft.com/office/spreadsheetml/2010/11/main" uri="{470722E0-AACD-4C17-9CDC-17EF765DBC7E}">
      <x15:slicerCacheHideItemsWithNoData count="1">
        <x15:slicerCacheOlapLevelName uniqueName="[Table1].[Customer].[Customer]"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oice Date (Month)" xr10:uid="{FF95CAE4-D7D9-46B9-8FE8-A350BA73494B}" cache="Slicer_Invoice_Date__Month" caption="Month" level="1" rowHeight="241300"/>
  <slicer name="Invoice Date (Year)" xr10:uid="{1A101C52-5F17-45DB-8655-494E8E64CDF0}" cache="Slicer_Invoice_Date__Year" caption="Year" level="1" rowHeight="241300"/>
  <slicer name="Collector" xr10:uid="{F3BFDC31-B7BD-414E-81E7-04F34524420F}" cache="Slicer_Collector" caption="Collector" level="1" rowHeight="241300"/>
  <slicer name="Customer" xr10:uid="{2D2868CC-78A4-401F-9518-3CA4C3EC405B}" cache="Slicer_Customer" caption="Custome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8072F4-6707-4E89-826F-99BD72632292}" name="Table1" displayName="Table1" ref="A1:R33" totalsRowShown="0" headerRowDxfId="22" dataDxfId="20" headerRowBorderDxfId="21" tableBorderDxfId="19" totalsRowBorderDxfId="18">
  <autoFilter ref="A1:R33" xr:uid="{C58072F4-6707-4E89-826F-99BD72632292}"/>
  <tableColumns count="18">
    <tableColumn id="1" xr3:uid="{FBAD1E0D-A777-4457-BA34-375A0C683B4B}" name="Customer" dataDxfId="17"/>
    <tableColumn id="2" xr3:uid="{160AAABB-FBD8-40C8-B126-D431046613D8}" name="Invoice Number" dataDxfId="16"/>
    <tableColumn id="3" xr3:uid="{6876D164-930E-4019-AEDB-8513405A0106}" name="Invoice Date" dataDxfId="15"/>
    <tableColumn id="4" xr3:uid="{677CE5F5-BE93-4061-8CD3-763A3BB58EBB}" name="Credit Terms " dataDxfId="14"/>
    <tableColumn id="5" xr3:uid="{29D182AC-EF76-4625-AE44-10ACF0A4C786}" name="Credit Sale/Cash Sale" dataDxfId="13">
      <calculatedColumnFormula>IF(D2 &lt;&gt; 0, "Credit Sale", "Cash Sale")</calculatedColumnFormula>
    </tableColumn>
    <tableColumn id="6" xr3:uid="{11921567-7EC0-492A-BCFC-42BA1F95F279}" name="Due Date" dataDxfId="12">
      <calculatedColumnFormula>C2+D2</calculatedColumnFormula>
    </tableColumn>
    <tableColumn id="7" xr3:uid="{1FFF60C5-E394-4AD6-BA98-D19251102A85}" name="Total Amount" dataDxfId="11" dataCellStyle="Comma"/>
    <tableColumn id="8" xr3:uid="{E9B980A0-535A-4EFE-8DD2-EFFA8B07292B}" name="Amount paid" dataDxfId="10"/>
    <tableColumn id="9" xr3:uid="{C84B27EA-A651-4CC5-B199-5193E2D54DEB}" name="Outstanding balance" dataDxfId="9" dataCellStyle="Comma">
      <calculatedColumnFormula>G2-H2</calculatedColumnFormula>
    </tableColumn>
    <tableColumn id="10" xr3:uid="{F9F929EF-8B56-4134-B703-A595CB2FECD4}" name="Overdue Days" dataDxfId="8">
      <calculatedColumnFormula>IF(I2 = 0, "Not due", IF(TODAY()-F2 &lt; 0, "Not due", TODAY() - F2))</calculatedColumnFormula>
    </tableColumn>
    <tableColumn id="11" xr3:uid="{56BA1B86-2B7C-4CAB-8076-75A9CB010AA4}" name="Overdue balance" dataDxfId="7" dataCellStyle="Comma">
      <calculatedColumnFormula>IF(J2="Not Due",0,I2)</calculatedColumnFormula>
    </tableColumn>
    <tableColumn id="12" xr3:uid="{553352D6-8D36-4C89-A3D6-6A986D56DC63}" name="% Overdue" dataDxfId="6" dataCellStyle="Percent">
      <calculatedColumnFormula>K2/G2</calculatedColumnFormula>
    </tableColumn>
    <tableColumn id="13" xr3:uid="{220662C2-61EC-4CB4-90A9-68E706B3C951}" name="Aging bracket" dataDxfId="5">
      <calculatedColumnFormula>IF(J2="Not Due","Not Due",VLOOKUP(J2,'[1]Aging Slabs'!$E$2:$F$5,2,TRUE))</calculatedColumnFormula>
    </tableColumn>
    <tableColumn id="14" xr3:uid="{8C7EC3E1-49B1-4C34-BDDF-0143A7068339}" name="Invoice due/Paid" dataDxfId="4">
      <calculatedColumnFormula>IF(I2 = 0, "Paid Invoice", IF(K2 = 0, "Open Invoice", "Overdue Invoice"))</calculatedColumnFormula>
    </tableColumn>
    <tableColumn id="15" xr3:uid="{7EB67406-6191-46A1-A57C-A5787B993875}" name="Customer Type" dataDxfId="3"/>
    <tableColumn id="16" xr3:uid="{8A86415F-5B24-439C-9DD3-30DF0C769BC7}" name="Collector" dataDxfId="2"/>
    <tableColumn id="17" xr3:uid="{93F7611B-9325-46F9-9339-4B6D73C0ED80}" name="Year" dataDxfId="1">
      <calculatedColumnFormula>YEAR(C2)</calculatedColumnFormula>
    </tableColumn>
    <tableColumn id="18" xr3:uid="{9C747646-1C15-4BC8-B514-F88F34DF57D0}" name="Month" dataDxfId="0">
      <calculatedColumnFormula>TEXT(C2,"mmmm")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61E4E-0965-4E8A-BB49-171C77CDA8CA}">
  <dimension ref="A1:AB48"/>
  <sheetViews>
    <sheetView showGridLines="0" tabSelected="1" zoomScale="80" zoomScaleNormal="80" workbookViewId="0">
      <selection activeCell="AA15" sqref="AA15"/>
    </sheetView>
  </sheetViews>
  <sheetFormatPr defaultRowHeight="14.4" x14ac:dyDescent="0.55000000000000004"/>
  <cols>
    <col min="3" max="3" width="8.83984375" customWidth="1"/>
    <col min="4" max="4" width="6.5234375" customWidth="1"/>
  </cols>
  <sheetData>
    <row r="1" spans="1:24" ht="14.4" customHeight="1" x14ac:dyDescent="0.55000000000000004">
      <c r="A1" s="53"/>
      <c r="B1" s="54"/>
      <c r="C1" s="54"/>
      <c r="D1" s="56"/>
      <c r="E1" s="55" t="s">
        <v>82</v>
      </c>
      <c r="F1" s="55"/>
      <c r="G1" s="55"/>
      <c r="H1" s="55"/>
      <c r="I1" s="55"/>
      <c r="J1" s="55"/>
      <c r="K1" s="55"/>
      <c r="L1" s="55"/>
      <c r="M1" s="55"/>
      <c r="N1" s="55"/>
      <c r="O1" s="55"/>
      <c r="P1" s="55"/>
      <c r="Q1" s="55"/>
      <c r="R1" s="55"/>
      <c r="S1" s="55"/>
      <c r="T1" s="55"/>
      <c r="U1" s="55"/>
      <c r="V1" s="55"/>
      <c r="W1" s="55"/>
      <c r="X1" s="55"/>
    </row>
    <row r="2" spans="1:24" ht="38.4" customHeight="1" x14ac:dyDescent="0.55000000000000004">
      <c r="A2" s="53"/>
      <c r="B2" s="54"/>
      <c r="C2" s="54"/>
      <c r="D2" s="56"/>
      <c r="E2" s="55"/>
      <c r="F2" s="55"/>
      <c r="G2" s="55"/>
      <c r="H2" s="55"/>
      <c r="I2" s="55"/>
      <c r="J2" s="55"/>
      <c r="K2" s="55"/>
      <c r="L2" s="55"/>
      <c r="M2" s="55"/>
      <c r="N2" s="55"/>
      <c r="O2" s="55"/>
      <c r="P2" s="55"/>
      <c r="Q2" s="55"/>
      <c r="R2" s="55"/>
      <c r="S2" s="55"/>
      <c r="T2" s="55"/>
      <c r="U2" s="55"/>
      <c r="V2" s="55"/>
      <c r="W2" s="55"/>
      <c r="X2" s="55"/>
    </row>
    <row r="3" spans="1:24" x14ac:dyDescent="0.55000000000000004">
      <c r="A3" s="51"/>
      <c r="B3" s="51"/>
      <c r="C3" s="51"/>
    </row>
    <row r="4" spans="1:24" x14ac:dyDescent="0.55000000000000004">
      <c r="A4" s="51"/>
      <c r="B4" s="51"/>
      <c r="C4" s="51"/>
    </row>
    <row r="5" spans="1:24" x14ac:dyDescent="0.55000000000000004">
      <c r="A5" s="51"/>
      <c r="B5" s="51"/>
      <c r="C5" s="51"/>
    </row>
    <row r="6" spans="1:24" x14ac:dyDescent="0.55000000000000004">
      <c r="A6" s="51"/>
      <c r="B6" s="51"/>
      <c r="C6" s="51"/>
    </row>
    <row r="7" spans="1:24" x14ac:dyDescent="0.55000000000000004">
      <c r="A7" s="51"/>
      <c r="B7" s="51"/>
      <c r="C7" s="51"/>
    </row>
    <row r="8" spans="1:24" x14ac:dyDescent="0.55000000000000004">
      <c r="A8" s="51"/>
      <c r="B8" s="51"/>
      <c r="C8" s="51"/>
    </row>
    <row r="9" spans="1:24" x14ac:dyDescent="0.55000000000000004">
      <c r="A9" s="51"/>
      <c r="B9" s="51"/>
      <c r="C9" s="51"/>
    </row>
    <row r="10" spans="1:24" x14ac:dyDescent="0.55000000000000004">
      <c r="A10" s="51"/>
      <c r="B10" s="51"/>
      <c r="C10" s="51"/>
    </row>
    <row r="11" spans="1:24" x14ac:dyDescent="0.55000000000000004">
      <c r="A11" s="51"/>
      <c r="B11" s="51"/>
      <c r="C11" s="51"/>
    </row>
    <row r="12" spans="1:24" x14ac:dyDescent="0.55000000000000004">
      <c r="A12" s="51"/>
      <c r="B12" s="51"/>
      <c r="C12" s="51"/>
    </row>
    <row r="13" spans="1:24" x14ac:dyDescent="0.55000000000000004">
      <c r="A13" s="51"/>
      <c r="B13" s="51"/>
      <c r="C13" s="51"/>
    </row>
    <row r="14" spans="1:24" x14ac:dyDescent="0.55000000000000004">
      <c r="A14" s="51"/>
      <c r="B14" s="51"/>
      <c r="C14" s="51"/>
    </row>
    <row r="15" spans="1:24" x14ac:dyDescent="0.55000000000000004">
      <c r="A15" s="51"/>
      <c r="B15" s="51"/>
      <c r="C15" s="51"/>
    </row>
    <row r="16" spans="1:24" x14ac:dyDescent="0.55000000000000004">
      <c r="A16" s="51"/>
      <c r="B16" s="51"/>
      <c r="C16" s="51"/>
    </row>
    <row r="17" spans="1:28" x14ac:dyDescent="0.55000000000000004">
      <c r="A17" s="51"/>
      <c r="B17" s="51"/>
      <c r="C17" s="51"/>
    </row>
    <row r="18" spans="1:28" x14ac:dyDescent="0.55000000000000004">
      <c r="A18" s="51"/>
      <c r="B18" s="51"/>
      <c r="C18" s="51"/>
    </row>
    <row r="19" spans="1:28" x14ac:dyDescent="0.55000000000000004">
      <c r="A19" s="51"/>
      <c r="B19" s="51"/>
      <c r="C19" s="51"/>
    </row>
    <row r="20" spans="1:28" x14ac:dyDescent="0.55000000000000004">
      <c r="A20" s="51"/>
      <c r="B20" s="51"/>
      <c r="C20" s="51"/>
    </row>
    <row r="21" spans="1:28" x14ac:dyDescent="0.55000000000000004">
      <c r="A21" s="51"/>
      <c r="B21" s="51"/>
      <c r="C21" s="51"/>
    </row>
    <row r="22" spans="1:28" x14ac:dyDescent="0.55000000000000004">
      <c r="A22" s="51"/>
      <c r="B22" s="51"/>
      <c r="C22" s="51"/>
    </row>
    <row r="23" spans="1:28" x14ac:dyDescent="0.55000000000000004">
      <c r="A23" s="51"/>
      <c r="B23" s="51"/>
      <c r="C23" s="51"/>
      <c r="AB23" s="52"/>
    </row>
    <row r="24" spans="1:28" x14ac:dyDescent="0.55000000000000004">
      <c r="A24" s="51"/>
      <c r="B24" s="51"/>
      <c r="C24" s="51"/>
    </row>
    <row r="25" spans="1:28" x14ac:dyDescent="0.55000000000000004">
      <c r="A25" s="51"/>
      <c r="B25" s="51"/>
      <c r="C25" s="51"/>
    </row>
    <row r="26" spans="1:28" x14ac:dyDescent="0.55000000000000004">
      <c r="A26" s="51"/>
      <c r="B26" s="51"/>
      <c r="C26" s="51"/>
    </row>
    <row r="27" spans="1:28" x14ac:dyDescent="0.55000000000000004">
      <c r="A27" s="51"/>
      <c r="B27" s="51"/>
      <c r="C27" s="51"/>
    </row>
    <row r="28" spans="1:28" x14ac:dyDescent="0.55000000000000004">
      <c r="A28" s="51"/>
      <c r="B28" s="51"/>
      <c r="C28" s="51"/>
    </row>
    <row r="29" spans="1:28" x14ac:dyDescent="0.55000000000000004">
      <c r="A29" s="51"/>
      <c r="B29" s="51"/>
      <c r="C29" s="51"/>
    </row>
    <row r="30" spans="1:28" x14ac:dyDescent="0.55000000000000004">
      <c r="A30" s="51"/>
      <c r="B30" s="51"/>
      <c r="C30" s="51"/>
    </row>
    <row r="31" spans="1:28" x14ac:dyDescent="0.55000000000000004">
      <c r="A31" s="51"/>
      <c r="B31" s="51"/>
      <c r="C31" s="51"/>
    </row>
    <row r="32" spans="1:28" x14ac:dyDescent="0.55000000000000004">
      <c r="A32" s="51"/>
      <c r="B32" s="51"/>
      <c r="C32" s="51"/>
    </row>
    <row r="33" spans="1:3" x14ac:dyDescent="0.55000000000000004">
      <c r="A33" s="51"/>
      <c r="B33" s="51"/>
      <c r="C33" s="51"/>
    </row>
    <row r="34" spans="1:3" x14ac:dyDescent="0.55000000000000004">
      <c r="A34" s="51"/>
      <c r="B34" s="51"/>
      <c r="C34" s="51"/>
    </row>
    <row r="35" spans="1:3" x14ac:dyDescent="0.55000000000000004">
      <c r="A35" s="51"/>
      <c r="B35" s="51"/>
      <c r="C35" s="51"/>
    </row>
    <row r="36" spans="1:3" x14ac:dyDescent="0.55000000000000004">
      <c r="A36" s="51"/>
      <c r="B36" s="51"/>
      <c r="C36" s="51"/>
    </row>
    <row r="37" spans="1:3" x14ac:dyDescent="0.55000000000000004">
      <c r="A37" s="51"/>
      <c r="B37" s="51"/>
      <c r="C37" s="51"/>
    </row>
    <row r="38" spans="1:3" x14ac:dyDescent="0.55000000000000004">
      <c r="A38" s="51"/>
      <c r="B38" s="51"/>
      <c r="C38" s="51"/>
    </row>
    <row r="39" spans="1:3" x14ac:dyDescent="0.55000000000000004">
      <c r="A39" s="51"/>
      <c r="B39" s="51"/>
      <c r="C39" s="51"/>
    </row>
    <row r="40" spans="1:3" x14ac:dyDescent="0.55000000000000004">
      <c r="A40" s="51"/>
      <c r="B40" s="51"/>
      <c r="C40" s="51"/>
    </row>
    <row r="41" spans="1:3" x14ac:dyDescent="0.55000000000000004">
      <c r="A41" s="51"/>
      <c r="B41" s="51"/>
      <c r="C41" s="51"/>
    </row>
    <row r="42" spans="1:3" x14ac:dyDescent="0.55000000000000004">
      <c r="A42" s="51"/>
      <c r="B42" s="51"/>
      <c r="C42" s="51"/>
    </row>
    <row r="43" spans="1:3" x14ac:dyDescent="0.55000000000000004">
      <c r="A43" s="51"/>
      <c r="B43" s="51"/>
      <c r="C43" s="51"/>
    </row>
    <row r="44" spans="1:3" x14ac:dyDescent="0.55000000000000004">
      <c r="A44" s="51"/>
      <c r="B44" s="51"/>
      <c r="C44" s="51"/>
    </row>
    <row r="45" spans="1:3" x14ac:dyDescent="0.55000000000000004">
      <c r="A45" s="51"/>
      <c r="B45" s="51"/>
      <c r="C45" s="51"/>
    </row>
    <row r="46" spans="1:3" x14ac:dyDescent="0.55000000000000004">
      <c r="A46" s="51"/>
      <c r="B46" s="51"/>
      <c r="C46" s="51"/>
    </row>
    <row r="47" spans="1:3" x14ac:dyDescent="0.55000000000000004">
      <c r="A47" s="51"/>
      <c r="B47" s="51"/>
      <c r="C47" s="51"/>
    </row>
    <row r="48" spans="1:3" x14ac:dyDescent="0.55000000000000004">
      <c r="A48" s="51"/>
      <c r="B48" s="51"/>
      <c r="C48" s="51"/>
    </row>
  </sheetData>
  <mergeCells count="1">
    <mergeCell ref="E1:X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70063-7E9F-4205-A2D7-BF8DC7821424}">
  <dimension ref="A1:R616"/>
  <sheetViews>
    <sheetView workbookViewId="0">
      <pane ySplit="1" topLeftCell="A2" activePane="bottomLeft" state="frozen"/>
      <selection activeCell="AF5" sqref="AF5"/>
      <selection pane="bottomLeft" activeCell="C25" sqref="C25"/>
    </sheetView>
  </sheetViews>
  <sheetFormatPr defaultColWidth="9.15625" defaultRowHeight="14.4" x14ac:dyDescent="0.55000000000000004"/>
  <cols>
    <col min="1" max="1" width="12.83984375" style="36" customWidth="1"/>
    <col min="2" max="2" width="16.15625" style="36" customWidth="1"/>
    <col min="3" max="3" width="19.68359375" style="36" customWidth="1"/>
    <col min="4" max="4" width="15" style="36" customWidth="1"/>
    <col min="5" max="5" width="20.20703125" style="36" customWidth="1"/>
    <col min="6" max="6" width="13.578125" style="36" customWidth="1"/>
    <col min="7" max="7" width="17.15625" style="36" customWidth="1"/>
    <col min="8" max="8" width="18" style="36" customWidth="1"/>
    <col min="9" max="9" width="21.68359375" style="36" customWidth="1"/>
    <col min="10" max="10" width="17.83984375" style="36" customWidth="1"/>
    <col min="11" max="11" width="16.68359375" style="38" customWidth="1"/>
    <col min="12" max="12" width="19.68359375" style="36" customWidth="1"/>
    <col min="13" max="13" width="16.83984375" style="36" customWidth="1"/>
    <col min="14" max="14" width="18" style="36" customWidth="1"/>
    <col min="15" max="15" width="18.578125" style="36" customWidth="1"/>
    <col min="16" max="17" width="11" style="36" customWidth="1"/>
    <col min="18" max="18" width="11.26171875" style="36" customWidth="1"/>
    <col min="19" max="16384" width="9.15625" style="36"/>
  </cols>
  <sheetData>
    <row r="1" spans="1:18" s="35" customFormat="1" x14ac:dyDescent="0.55000000000000004">
      <c r="A1" s="14" t="s">
        <v>0</v>
      </c>
      <c r="B1" s="15" t="s">
        <v>1</v>
      </c>
      <c r="C1" s="15" t="s">
        <v>2</v>
      </c>
      <c r="D1" s="15" t="s">
        <v>3</v>
      </c>
      <c r="E1" s="16" t="s">
        <v>4</v>
      </c>
      <c r="F1" s="16" t="s">
        <v>5</v>
      </c>
      <c r="G1" s="17" t="s">
        <v>6</v>
      </c>
      <c r="H1" s="17" t="s">
        <v>7</v>
      </c>
      <c r="I1" s="18" t="s">
        <v>8</v>
      </c>
      <c r="J1" s="16" t="s">
        <v>9</v>
      </c>
      <c r="K1" s="16" t="s">
        <v>10</v>
      </c>
      <c r="L1" s="18" t="s">
        <v>11</v>
      </c>
      <c r="M1" s="19" t="s">
        <v>12</v>
      </c>
      <c r="N1" s="19" t="s">
        <v>13</v>
      </c>
      <c r="O1" s="20" t="s">
        <v>14</v>
      </c>
      <c r="P1" s="20" t="s">
        <v>15</v>
      </c>
      <c r="Q1" s="19" t="s">
        <v>16</v>
      </c>
      <c r="R1" s="21" t="s">
        <v>17</v>
      </c>
    </row>
    <row r="2" spans="1:18" s="35" customFormat="1" x14ac:dyDescent="0.55000000000000004">
      <c r="A2" s="11" t="s">
        <v>18</v>
      </c>
      <c r="B2" s="1">
        <v>45643213</v>
      </c>
      <c r="C2" s="2">
        <v>44197</v>
      </c>
      <c r="D2" s="1">
        <v>30</v>
      </c>
      <c r="E2" s="3" t="str">
        <f>IF(D2 &lt;&gt; 0, "Credit Sale", "Cash Sale")</f>
        <v>Credit Sale</v>
      </c>
      <c r="F2" s="4">
        <f t="shared" ref="F2:F33" si="0">C2+D2</f>
        <v>44227</v>
      </c>
      <c r="G2" s="5">
        <v>500000</v>
      </c>
      <c r="H2" s="5">
        <v>500000</v>
      </c>
      <c r="I2" s="6">
        <f t="shared" ref="I2:I33" si="1">G2-H2</f>
        <v>0</v>
      </c>
      <c r="J2" s="3" t="str">
        <f t="shared" ref="J2:J33" ca="1" si="2">IF(I2 = 0, "Not due", IF(TODAY()-F2 &lt; 0, "Not due", TODAY() - F2))</f>
        <v>Not due</v>
      </c>
      <c r="K2" s="6">
        <f t="shared" ref="K2:K33" ca="1" si="3">IF(J2="Not Due",0,I2)</f>
        <v>0</v>
      </c>
      <c r="L2" s="7">
        <f t="shared" ref="L2:L33" ca="1" si="4">K2/G2</f>
        <v>0</v>
      </c>
      <c r="M2" s="3" t="str">
        <f ca="1">IF(J2="Not Due","Not Due",VLOOKUP(J2,'[1]Aging Slabs'!$E$2:$F$5,2,TRUE))</f>
        <v>Not Due</v>
      </c>
      <c r="N2" s="3" t="str">
        <f t="shared" ref="N2:N33" si="5">IF(I2 = 0, "Paid Invoice", IF(K2 = 0, "Open Invoice", "Overdue Invoice"))</f>
        <v>Paid Invoice</v>
      </c>
      <c r="O2" s="8" t="s">
        <v>19</v>
      </c>
      <c r="P2" s="1" t="s">
        <v>20</v>
      </c>
      <c r="Q2" s="3">
        <f>YEAR(C2)</f>
        <v>2021</v>
      </c>
      <c r="R2" s="12" t="str">
        <f t="shared" ref="R2:R33" si="6">TEXT(C2,"mmmm")</f>
        <v>January</v>
      </c>
    </row>
    <row r="3" spans="1:18" s="35" customFormat="1" x14ac:dyDescent="0.55000000000000004">
      <c r="A3" s="11" t="s">
        <v>21</v>
      </c>
      <c r="B3" s="1">
        <v>45643214</v>
      </c>
      <c r="C3" s="2">
        <v>44209</v>
      </c>
      <c r="D3" s="1">
        <v>30</v>
      </c>
      <c r="E3" s="3" t="str">
        <f t="shared" ref="E3:E33" si="7">IF(D3 &lt;&gt; 0, "Credit Sale", "Cash Sale")</f>
        <v>Credit Sale</v>
      </c>
      <c r="F3" s="4">
        <f t="shared" si="0"/>
        <v>44239</v>
      </c>
      <c r="G3" s="5">
        <v>202200</v>
      </c>
      <c r="H3" s="5">
        <v>202200</v>
      </c>
      <c r="I3" s="6">
        <f t="shared" si="1"/>
        <v>0</v>
      </c>
      <c r="J3" s="3" t="str">
        <f t="shared" ca="1" si="2"/>
        <v>Not due</v>
      </c>
      <c r="K3" s="6">
        <f t="shared" ca="1" si="3"/>
        <v>0</v>
      </c>
      <c r="L3" s="7">
        <f t="shared" ca="1" si="4"/>
        <v>0</v>
      </c>
      <c r="M3" s="3" t="str">
        <f ca="1">IF(J3="Not Due","Not Due",VLOOKUP(J3,'[1]Aging Slabs'!$E$2:$F$5,2,TRUE))</f>
        <v>Not Due</v>
      </c>
      <c r="N3" s="3" t="str">
        <f t="shared" si="5"/>
        <v>Paid Invoice</v>
      </c>
      <c r="O3" s="8" t="s">
        <v>19</v>
      </c>
      <c r="P3" s="1" t="s">
        <v>20</v>
      </c>
      <c r="Q3" s="3">
        <f t="shared" ref="Q3:Q33" si="8">YEAR(C3)</f>
        <v>2021</v>
      </c>
      <c r="R3" s="12" t="str">
        <f t="shared" si="6"/>
        <v>January</v>
      </c>
    </row>
    <row r="4" spans="1:18" s="35" customFormat="1" x14ac:dyDescent="0.55000000000000004">
      <c r="A4" s="11" t="s">
        <v>22</v>
      </c>
      <c r="B4" s="1">
        <v>45643215</v>
      </c>
      <c r="C4" s="2">
        <v>44211</v>
      </c>
      <c r="D4" s="1">
        <v>60</v>
      </c>
      <c r="E4" s="3" t="str">
        <f t="shared" si="7"/>
        <v>Credit Sale</v>
      </c>
      <c r="F4" s="4">
        <f t="shared" si="0"/>
        <v>44271</v>
      </c>
      <c r="G4" s="5">
        <v>200000</v>
      </c>
      <c r="H4" s="5">
        <v>200000</v>
      </c>
      <c r="I4" s="6">
        <f t="shared" si="1"/>
        <v>0</v>
      </c>
      <c r="J4" s="3" t="str">
        <f t="shared" ca="1" si="2"/>
        <v>Not due</v>
      </c>
      <c r="K4" s="6">
        <f t="shared" ca="1" si="3"/>
        <v>0</v>
      </c>
      <c r="L4" s="7">
        <f t="shared" ca="1" si="4"/>
        <v>0</v>
      </c>
      <c r="M4" s="3" t="str">
        <f ca="1">IF(J4="Not Due","Not Due",VLOOKUP(J4,'[1]Aging Slabs'!$E$2:$F$5,2,TRUE))</f>
        <v>Not Due</v>
      </c>
      <c r="N4" s="3" t="str">
        <f t="shared" si="5"/>
        <v>Paid Invoice</v>
      </c>
      <c r="O4" s="8" t="s">
        <v>19</v>
      </c>
      <c r="P4" s="1" t="s">
        <v>23</v>
      </c>
      <c r="Q4" s="3">
        <f t="shared" si="8"/>
        <v>2021</v>
      </c>
      <c r="R4" s="12" t="str">
        <f t="shared" si="6"/>
        <v>January</v>
      </c>
    </row>
    <row r="5" spans="1:18" s="35" customFormat="1" x14ac:dyDescent="0.55000000000000004">
      <c r="A5" s="11" t="s">
        <v>24</v>
      </c>
      <c r="B5" s="1">
        <v>45643216</v>
      </c>
      <c r="C5" s="2">
        <v>44235</v>
      </c>
      <c r="D5" s="1">
        <v>90</v>
      </c>
      <c r="E5" s="3" t="str">
        <f t="shared" si="7"/>
        <v>Credit Sale</v>
      </c>
      <c r="F5" s="4">
        <f>C5+D5</f>
        <v>44325</v>
      </c>
      <c r="G5" s="5">
        <v>800000</v>
      </c>
      <c r="H5" s="5">
        <v>800000</v>
      </c>
      <c r="I5" s="6">
        <f t="shared" si="1"/>
        <v>0</v>
      </c>
      <c r="J5" s="3" t="str">
        <f t="shared" ca="1" si="2"/>
        <v>Not due</v>
      </c>
      <c r="K5" s="6">
        <f t="shared" ca="1" si="3"/>
        <v>0</v>
      </c>
      <c r="L5" s="7">
        <f t="shared" ca="1" si="4"/>
        <v>0</v>
      </c>
      <c r="M5" s="3" t="str">
        <f ca="1">IF(J5="Not Due","Not Due",VLOOKUP(J5,'[1]Aging Slabs'!$E$2:$F$5,2,TRUE))</f>
        <v>Not Due</v>
      </c>
      <c r="N5" s="3" t="str">
        <f t="shared" si="5"/>
        <v>Paid Invoice</v>
      </c>
      <c r="O5" s="8" t="s">
        <v>25</v>
      </c>
      <c r="P5" s="1" t="s">
        <v>26</v>
      </c>
      <c r="Q5" s="3">
        <f t="shared" si="8"/>
        <v>2021</v>
      </c>
      <c r="R5" s="12" t="str">
        <f t="shared" si="6"/>
        <v>February</v>
      </c>
    </row>
    <row r="6" spans="1:18" s="35" customFormat="1" x14ac:dyDescent="0.55000000000000004">
      <c r="A6" s="11" t="s">
        <v>27</v>
      </c>
      <c r="B6" s="1">
        <v>45643217</v>
      </c>
      <c r="C6" s="2">
        <v>44241</v>
      </c>
      <c r="D6" s="1">
        <v>30</v>
      </c>
      <c r="E6" s="3" t="str">
        <f t="shared" si="7"/>
        <v>Credit Sale</v>
      </c>
      <c r="F6" s="4">
        <f t="shared" si="0"/>
        <v>44271</v>
      </c>
      <c r="G6" s="9">
        <v>100000</v>
      </c>
      <c r="H6" s="9">
        <v>80000</v>
      </c>
      <c r="I6" s="6">
        <f t="shared" si="1"/>
        <v>20000</v>
      </c>
      <c r="J6" s="3">
        <f t="shared" ca="1" si="2"/>
        <v>688</v>
      </c>
      <c r="K6" s="6">
        <f t="shared" ca="1" si="3"/>
        <v>20000</v>
      </c>
      <c r="L6" s="7">
        <f t="shared" ca="1" si="4"/>
        <v>0.2</v>
      </c>
      <c r="M6" s="3" t="str">
        <f ca="1">IF(J6="Not Due","Not Due",VLOOKUP(J6,'[1]Aging Slabs'!$E$2:$F$5,2,TRUE))</f>
        <v>Above 90 days</v>
      </c>
      <c r="N6" s="3" t="str">
        <f t="shared" ca="1" si="5"/>
        <v>Overdue Invoice</v>
      </c>
      <c r="O6" s="8" t="s">
        <v>25</v>
      </c>
      <c r="P6" s="1" t="s">
        <v>26</v>
      </c>
      <c r="Q6" s="3">
        <f t="shared" si="8"/>
        <v>2021</v>
      </c>
      <c r="R6" s="12" t="str">
        <f t="shared" si="6"/>
        <v>February</v>
      </c>
    </row>
    <row r="7" spans="1:18" s="35" customFormat="1" x14ac:dyDescent="0.55000000000000004">
      <c r="A7" s="11" t="s">
        <v>28</v>
      </c>
      <c r="B7" s="1">
        <v>45643218</v>
      </c>
      <c r="C7" s="2">
        <v>44272</v>
      </c>
      <c r="D7" s="1">
        <v>40</v>
      </c>
      <c r="E7" s="3" t="str">
        <f t="shared" si="7"/>
        <v>Credit Sale</v>
      </c>
      <c r="F7" s="4">
        <f t="shared" si="0"/>
        <v>44312</v>
      </c>
      <c r="G7" s="9">
        <v>110000</v>
      </c>
      <c r="H7" s="9">
        <v>100000</v>
      </c>
      <c r="I7" s="6">
        <f t="shared" si="1"/>
        <v>10000</v>
      </c>
      <c r="J7" s="3">
        <f t="shared" ca="1" si="2"/>
        <v>647</v>
      </c>
      <c r="K7" s="6">
        <f t="shared" ca="1" si="3"/>
        <v>10000</v>
      </c>
      <c r="L7" s="7">
        <f t="shared" ca="1" si="4"/>
        <v>9.0909090909090912E-2</v>
      </c>
      <c r="M7" s="3" t="str">
        <f ca="1">IF(J7="Not Due","Not Due",VLOOKUP(J7,'[1]Aging Slabs'!$E$2:$F$5,2,TRUE))</f>
        <v>Above 90 days</v>
      </c>
      <c r="N7" s="3" t="str">
        <f t="shared" ca="1" si="5"/>
        <v>Overdue Invoice</v>
      </c>
      <c r="O7" s="8" t="s">
        <v>19</v>
      </c>
      <c r="P7" s="1" t="s">
        <v>26</v>
      </c>
      <c r="Q7" s="3">
        <f t="shared" si="8"/>
        <v>2021</v>
      </c>
      <c r="R7" s="12" t="str">
        <f t="shared" si="6"/>
        <v>March</v>
      </c>
    </row>
    <row r="8" spans="1:18" s="35" customFormat="1" x14ac:dyDescent="0.55000000000000004">
      <c r="A8" s="11" t="s">
        <v>29</v>
      </c>
      <c r="B8" s="1">
        <v>45643219</v>
      </c>
      <c r="C8" s="2">
        <v>44274</v>
      </c>
      <c r="D8" s="1">
        <v>15</v>
      </c>
      <c r="E8" s="3" t="str">
        <f t="shared" si="7"/>
        <v>Credit Sale</v>
      </c>
      <c r="F8" s="4">
        <f>C8+D8</f>
        <v>44289</v>
      </c>
      <c r="G8" s="9">
        <v>50000</v>
      </c>
      <c r="H8" s="9">
        <v>50000</v>
      </c>
      <c r="I8" s="6">
        <f t="shared" si="1"/>
        <v>0</v>
      </c>
      <c r="J8" s="3" t="str">
        <f t="shared" ca="1" si="2"/>
        <v>Not due</v>
      </c>
      <c r="K8" s="6">
        <f t="shared" ca="1" si="3"/>
        <v>0</v>
      </c>
      <c r="L8" s="7">
        <f t="shared" ca="1" si="4"/>
        <v>0</v>
      </c>
      <c r="M8" s="3" t="str">
        <f ca="1">IF(J8="Not Due","Not Due",VLOOKUP(J8,'[1]Aging Slabs'!$E$2:$F$5,2,TRUE))</f>
        <v>Not Due</v>
      </c>
      <c r="N8" s="3" t="str">
        <f t="shared" si="5"/>
        <v>Paid Invoice</v>
      </c>
      <c r="O8" s="8" t="s">
        <v>25</v>
      </c>
      <c r="P8" s="1" t="s">
        <v>23</v>
      </c>
      <c r="Q8" s="3">
        <f t="shared" si="8"/>
        <v>2021</v>
      </c>
      <c r="R8" s="12" t="str">
        <f t="shared" si="6"/>
        <v>March</v>
      </c>
    </row>
    <row r="9" spans="1:18" s="35" customFormat="1" x14ac:dyDescent="0.55000000000000004">
      <c r="A9" s="11" t="s">
        <v>30</v>
      </c>
      <c r="B9" s="1">
        <v>45643220</v>
      </c>
      <c r="C9" s="2">
        <v>44275</v>
      </c>
      <c r="D9" s="1">
        <v>30</v>
      </c>
      <c r="E9" s="3" t="str">
        <f t="shared" si="7"/>
        <v>Credit Sale</v>
      </c>
      <c r="F9" s="4">
        <f t="shared" si="0"/>
        <v>44305</v>
      </c>
      <c r="G9" s="9">
        <v>90000</v>
      </c>
      <c r="H9" s="9">
        <v>90000</v>
      </c>
      <c r="I9" s="6">
        <f t="shared" si="1"/>
        <v>0</v>
      </c>
      <c r="J9" s="3" t="str">
        <f t="shared" ca="1" si="2"/>
        <v>Not due</v>
      </c>
      <c r="K9" s="6">
        <f t="shared" ca="1" si="3"/>
        <v>0</v>
      </c>
      <c r="L9" s="7">
        <f t="shared" ca="1" si="4"/>
        <v>0</v>
      </c>
      <c r="M9" s="3" t="str">
        <f ca="1">IF(J9="Not Due","Not Due",VLOOKUP(J9,'[1]Aging Slabs'!$E$2:$F$5,2,TRUE))</f>
        <v>Not Due</v>
      </c>
      <c r="N9" s="3" t="str">
        <f t="shared" si="5"/>
        <v>Paid Invoice</v>
      </c>
      <c r="O9" s="8" t="s">
        <v>25</v>
      </c>
      <c r="P9" s="1" t="s">
        <v>20</v>
      </c>
      <c r="Q9" s="3">
        <f t="shared" si="8"/>
        <v>2021</v>
      </c>
      <c r="R9" s="12" t="str">
        <f t="shared" si="6"/>
        <v>March</v>
      </c>
    </row>
    <row r="10" spans="1:18" s="35" customFormat="1" x14ac:dyDescent="0.55000000000000004">
      <c r="A10" s="11" t="s">
        <v>31</v>
      </c>
      <c r="B10" s="1">
        <v>45643221</v>
      </c>
      <c r="C10" s="2">
        <v>44311</v>
      </c>
      <c r="D10" s="1">
        <v>90</v>
      </c>
      <c r="E10" s="3" t="str">
        <f t="shared" si="7"/>
        <v>Credit Sale</v>
      </c>
      <c r="F10" s="4">
        <f t="shared" si="0"/>
        <v>44401</v>
      </c>
      <c r="G10" s="9">
        <v>300000</v>
      </c>
      <c r="H10" s="9">
        <v>300000</v>
      </c>
      <c r="I10" s="6">
        <f t="shared" si="1"/>
        <v>0</v>
      </c>
      <c r="J10" s="3" t="str">
        <f t="shared" ca="1" si="2"/>
        <v>Not due</v>
      </c>
      <c r="K10" s="6">
        <f t="shared" ca="1" si="3"/>
        <v>0</v>
      </c>
      <c r="L10" s="7">
        <f t="shared" ca="1" si="4"/>
        <v>0</v>
      </c>
      <c r="M10" s="3" t="str">
        <f ca="1">IF(J10="Not Due","Not Due",VLOOKUP(J10,'[1]Aging Slabs'!$E$2:$F$5,2,TRUE))</f>
        <v>Not Due</v>
      </c>
      <c r="N10" s="3" t="str">
        <f t="shared" si="5"/>
        <v>Paid Invoice</v>
      </c>
      <c r="O10" s="8" t="s">
        <v>32</v>
      </c>
      <c r="P10" s="1" t="s">
        <v>20</v>
      </c>
      <c r="Q10" s="3">
        <f t="shared" si="8"/>
        <v>2021</v>
      </c>
      <c r="R10" s="12" t="str">
        <f t="shared" si="6"/>
        <v>April</v>
      </c>
    </row>
    <row r="11" spans="1:18" s="35" customFormat="1" x14ac:dyDescent="0.55000000000000004">
      <c r="A11" s="11" t="s">
        <v>33</v>
      </c>
      <c r="B11" s="1">
        <v>45643222</v>
      </c>
      <c r="C11" s="2">
        <v>44316</v>
      </c>
      <c r="D11" s="1">
        <v>60</v>
      </c>
      <c r="E11" s="3" t="str">
        <f t="shared" si="7"/>
        <v>Credit Sale</v>
      </c>
      <c r="F11" s="4">
        <f t="shared" si="0"/>
        <v>44376</v>
      </c>
      <c r="G11" s="9">
        <v>150000</v>
      </c>
      <c r="H11" s="9">
        <v>150000</v>
      </c>
      <c r="I11" s="6">
        <f t="shared" si="1"/>
        <v>0</v>
      </c>
      <c r="J11" s="3" t="str">
        <f t="shared" ca="1" si="2"/>
        <v>Not due</v>
      </c>
      <c r="K11" s="6">
        <f t="shared" ca="1" si="3"/>
        <v>0</v>
      </c>
      <c r="L11" s="7">
        <f t="shared" ca="1" si="4"/>
        <v>0</v>
      </c>
      <c r="M11" s="3" t="str">
        <f ca="1">IF(J11="Not Due","Not Due",VLOOKUP(J11,'[1]Aging Slabs'!$E$2:$F$5,2,TRUE))</f>
        <v>Not Due</v>
      </c>
      <c r="N11" s="3" t="str">
        <f t="shared" si="5"/>
        <v>Paid Invoice</v>
      </c>
      <c r="O11" s="8" t="s">
        <v>25</v>
      </c>
      <c r="P11" s="1" t="s">
        <v>20</v>
      </c>
      <c r="Q11" s="3">
        <f t="shared" si="8"/>
        <v>2021</v>
      </c>
      <c r="R11" s="12" t="str">
        <f t="shared" si="6"/>
        <v>April</v>
      </c>
    </row>
    <row r="12" spans="1:18" s="35" customFormat="1" x14ac:dyDescent="0.55000000000000004">
      <c r="A12" s="11" t="s">
        <v>34</v>
      </c>
      <c r="B12" s="1">
        <v>45643223</v>
      </c>
      <c r="C12" s="2">
        <v>44317</v>
      </c>
      <c r="D12" s="1">
        <v>30</v>
      </c>
      <c r="E12" s="3" t="str">
        <f t="shared" si="7"/>
        <v>Credit Sale</v>
      </c>
      <c r="F12" s="4">
        <f t="shared" si="0"/>
        <v>44347</v>
      </c>
      <c r="G12" s="9">
        <v>75000</v>
      </c>
      <c r="H12" s="9">
        <v>70000</v>
      </c>
      <c r="I12" s="6">
        <f t="shared" si="1"/>
        <v>5000</v>
      </c>
      <c r="J12" s="3">
        <f t="shared" ca="1" si="2"/>
        <v>612</v>
      </c>
      <c r="K12" s="6">
        <f t="shared" ca="1" si="3"/>
        <v>5000</v>
      </c>
      <c r="L12" s="7">
        <f t="shared" ca="1" si="4"/>
        <v>6.6666666666666666E-2</v>
      </c>
      <c r="M12" s="3" t="str">
        <f ca="1">IF(J12="Not Due","Not Due",VLOOKUP(J12,'[1]Aging Slabs'!$E$2:$F$5,2,TRUE))</f>
        <v>Above 90 days</v>
      </c>
      <c r="N12" s="3" t="str">
        <f t="shared" ca="1" si="5"/>
        <v>Overdue Invoice</v>
      </c>
      <c r="O12" s="8" t="s">
        <v>19</v>
      </c>
      <c r="P12" s="1" t="s">
        <v>23</v>
      </c>
      <c r="Q12" s="3">
        <f t="shared" si="8"/>
        <v>2021</v>
      </c>
      <c r="R12" s="12" t="str">
        <f t="shared" si="6"/>
        <v>May</v>
      </c>
    </row>
    <row r="13" spans="1:18" s="35" customFormat="1" x14ac:dyDescent="0.55000000000000004">
      <c r="A13" s="11" t="s">
        <v>35</v>
      </c>
      <c r="B13" s="1">
        <v>45643224</v>
      </c>
      <c r="C13" s="2">
        <v>44328</v>
      </c>
      <c r="D13" s="1">
        <v>30</v>
      </c>
      <c r="E13" s="3" t="str">
        <f t="shared" si="7"/>
        <v>Credit Sale</v>
      </c>
      <c r="F13" s="4">
        <f t="shared" si="0"/>
        <v>44358</v>
      </c>
      <c r="G13" s="5">
        <v>65000</v>
      </c>
      <c r="H13" s="5">
        <v>65000</v>
      </c>
      <c r="I13" s="6">
        <f t="shared" si="1"/>
        <v>0</v>
      </c>
      <c r="J13" s="3" t="str">
        <f t="shared" ca="1" si="2"/>
        <v>Not due</v>
      </c>
      <c r="K13" s="6">
        <f t="shared" ca="1" si="3"/>
        <v>0</v>
      </c>
      <c r="L13" s="7">
        <f t="shared" ca="1" si="4"/>
        <v>0</v>
      </c>
      <c r="M13" s="3" t="str">
        <f ca="1">IF(J13="Not Due","Not Due",VLOOKUP(J13,'[1]Aging Slabs'!$E$2:$F$5,2,TRUE))</f>
        <v>Not Due</v>
      </c>
      <c r="N13" s="3" t="str">
        <f t="shared" si="5"/>
        <v>Paid Invoice</v>
      </c>
      <c r="O13" s="8" t="s">
        <v>32</v>
      </c>
      <c r="P13" s="1" t="s">
        <v>26</v>
      </c>
      <c r="Q13" s="3">
        <f t="shared" si="8"/>
        <v>2021</v>
      </c>
      <c r="R13" s="12" t="str">
        <f t="shared" si="6"/>
        <v>May</v>
      </c>
    </row>
    <row r="14" spans="1:18" s="35" customFormat="1" x14ac:dyDescent="0.55000000000000004">
      <c r="A14" s="11" t="s">
        <v>36</v>
      </c>
      <c r="B14" s="1">
        <v>45643225</v>
      </c>
      <c r="C14" s="2">
        <v>44336</v>
      </c>
      <c r="D14" s="1">
        <v>90</v>
      </c>
      <c r="E14" s="3" t="str">
        <f t="shared" si="7"/>
        <v>Credit Sale</v>
      </c>
      <c r="F14" s="4">
        <f t="shared" si="0"/>
        <v>44426</v>
      </c>
      <c r="G14" s="5">
        <v>450000</v>
      </c>
      <c r="H14" s="5">
        <v>350000</v>
      </c>
      <c r="I14" s="6">
        <f t="shared" si="1"/>
        <v>100000</v>
      </c>
      <c r="J14" s="3">
        <f t="shared" ca="1" si="2"/>
        <v>533</v>
      </c>
      <c r="K14" s="6">
        <f t="shared" ca="1" si="3"/>
        <v>100000</v>
      </c>
      <c r="L14" s="7">
        <f t="shared" ca="1" si="4"/>
        <v>0.22222222222222221</v>
      </c>
      <c r="M14" s="3" t="str">
        <f ca="1">IF(J14="Not Due","Not Due",VLOOKUP(J14,'[1]Aging Slabs'!$E$2:$F$5,2,TRUE))</f>
        <v>Above 90 days</v>
      </c>
      <c r="N14" s="3" t="str">
        <f t="shared" ca="1" si="5"/>
        <v>Overdue Invoice</v>
      </c>
      <c r="O14" s="8" t="s">
        <v>32</v>
      </c>
      <c r="P14" s="1" t="s">
        <v>26</v>
      </c>
      <c r="Q14" s="3">
        <f t="shared" si="8"/>
        <v>2021</v>
      </c>
      <c r="R14" s="12" t="str">
        <f t="shared" si="6"/>
        <v>May</v>
      </c>
    </row>
    <row r="15" spans="1:18" s="35" customFormat="1" x14ac:dyDescent="0.55000000000000004">
      <c r="A15" s="11" t="s">
        <v>37</v>
      </c>
      <c r="B15" s="1">
        <v>45643226</v>
      </c>
      <c r="C15" s="2">
        <v>44358</v>
      </c>
      <c r="D15" s="1">
        <v>60</v>
      </c>
      <c r="E15" s="3" t="str">
        <f t="shared" si="7"/>
        <v>Credit Sale</v>
      </c>
      <c r="F15" s="4">
        <f t="shared" si="0"/>
        <v>44418</v>
      </c>
      <c r="G15" s="5">
        <v>488880</v>
      </c>
      <c r="H15" s="5">
        <v>488800</v>
      </c>
      <c r="I15" s="6">
        <f t="shared" si="1"/>
        <v>80</v>
      </c>
      <c r="J15" s="3">
        <f t="shared" ca="1" si="2"/>
        <v>541</v>
      </c>
      <c r="K15" s="6">
        <f t="shared" ca="1" si="3"/>
        <v>80</v>
      </c>
      <c r="L15" s="7">
        <f t="shared" ca="1" si="4"/>
        <v>1.6363933889707084E-4</v>
      </c>
      <c r="M15" s="3" t="str">
        <f ca="1">IF(J15="Not Due","Not Due",VLOOKUP(J15,'[1]Aging Slabs'!$E$2:$F$5,2,TRUE))</f>
        <v>Above 90 days</v>
      </c>
      <c r="N15" s="3" t="str">
        <f t="shared" ca="1" si="5"/>
        <v>Overdue Invoice</v>
      </c>
      <c r="O15" s="8" t="s">
        <v>25</v>
      </c>
      <c r="P15" s="1" t="s">
        <v>20</v>
      </c>
      <c r="Q15" s="3">
        <f t="shared" si="8"/>
        <v>2021</v>
      </c>
      <c r="R15" s="12" t="str">
        <f t="shared" si="6"/>
        <v>June</v>
      </c>
    </row>
    <row r="16" spans="1:18" s="35" customFormat="1" x14ac:dyDescent="0.55000000000000004">
      <c r="A16" s="11" t="s">
        <v>38</v>
      </c>
      <c r="B16" s="1">
        <v>45643227</v>
      </c>
      <c r="C16" s="2">
        <v>44363</v>
      </c>
      <c r="D16" s="1">
        <v>30</v>
      </c>
      <c r="E16" s="3" t="str">
        <f t="shared" si="7"/>
        <v>Credit Sale</v>
      </c>
      <c r="F16" s="4">
        <f t="shared" si="0"/>
        <v>44393</v>
      </c>
      <c r="G16" s="5">
        <v>489461</v>
      </c>
      <c r="H16" s="5">
        <v>489460</v>
      </c>
      <c r="I16" s="6">
        <f t="shared" si="1"/>
        <v>1</v>
      </c>
      <c r="J16" s="3">
        <f t="shared" ca="1" si="2"/>
        <v>566</v>
      </c>
      <c r="K16" s="6">
        <f t="shared" ca="1" si="3"/>
        <v>1</v>
      </c>
      <c r="L16" s="7">
        <f t="shared" ca="1" si="4"/>
        <v>2.043063696596869E-6</v>
      </c>
      <c r="M16" s="3" t="str">
        <f ca="1">IF(J16="Not Due","Not Due",VLOOKUP(J16,'[1]Aging Slabs'!$E$2:$F$5,2,TRUE))</f>
        <v>Above 90 days</v>
      </c>
      <c r="N16" s="3" t="str">
        <f t="shared" ca="1" si="5"/>
        <v>Overdue Invoice</v>
      </c>
      <c r="O16" s="8" t="s">
        <v>19</v>
      </c>
      <c r="P16" s="1" t="s">
        <v>23</v>
      </c>
      <c r="Q16" s="3">
        <f t="shared" si="8"/>
        <v>2021</v>
      </c>
      <c r="R16" s="12" t="str">
        <f t="shared" si="6"/>
        <v>June</v>
      </c>
    </row>
    <row r="17" spans="1:18" s="35" customFormat="1" x14ac:dyDescent="0.55000000000000004">
      <c r="A17" s="11" t="s">
        <v>39</v>
      </c>
      <c r="B17" s="1">
        <v>45643228</v>
      </c>
      <c r="C17" s="2">
        <v>44386</v>
      </c>
      <c r="D17" s="1">
        <v>30</v>
      </c>
      <c r="E17" s="3" t="str">
        <f t="shared" si="7"/>
        <v>Credit Sale</v>
      </c>
      <c r="F17" s="4">
        <f t="shared" si="0"/>
        <v>44416</v>
      </c>
      <c r="G17" s="5">
        <v>584425</v>
      </c>
      <c r="H17" s="5">
        <v>580000</v>
      </c>
      <c r="I17" s="6">
        <f t="shared" si="1"/>
        <v>4425</v>
      </c>
      <c r="J17" s="3">
        <f t="shared" ca="1" si="2"/>
        <v>543</v>
      </c>
      <c r="K17" s="6">
        <f t="shared" ca="1" si="3"/>
        <v>4425</v>
      </c>
      <c r="L17" s="7">
        <f t="shared" ca="1" si="4"/>
        <v>7.5715446806690337E-3</v>
      </c>
      <c r="M17" s="3" t="str">
        <f ca="1">IF(J17="Not Due","Not Due",VLOOKUP(J17,'[1]Aging Slabs'!$E$2:$F$5,2,TRUE))</f>
        <v>Above 90 days</v>
      </c>
      <c r="N17" s="3" t="str">
        <f t="shared" ca="1" si="5"/>
        <v>Overdue Invoice</v>
      </c>
      <c r="O17" s="8" t="s">
        <v>25</v>
      </c>
      <c r="P17" s="1" t="s">
        <v>26</v>
      </c>
      <c r="Q17" s="3">
        <f t="shared" si="8"/>
        <v>2021</v>
      </c>
      <c r="R17" s="12" t="str">
        <f t="shared" si="6"/>
        <v>July</v>
      </c>
    </row>
    <row r="18" spans="1:18" s="35" customFormat="1" x14ac:dyDescent="0.55000000000000004">
      <c r="A18" s="11" t="s">
        <v>40</v>
      </c>
      <c r="B18" s="1">
        <v>45643229</v>
      </c>
      <c r="C18" s="2">
        <v>44407</v>
      </c>
      <c r="D18" s="1">
        <v>45</v>
      </c>
      <c r="E18" s="3" t="str">
        <f t="shared" si="7"/>
        <v>Credit Sale</v>
      </c>
      <c r="F18" s="4">
        <f t="shared" si="0"/>
        <v>44452</v>
      </c>
      <c r="G18" s="5">
        <v>979841</v>
      </c>
      <c r="H18" s="5">
        <v>600000</v>
      </c>
      <c r="I18" s="6">
        <f t="shared" si="1"/>
        <v>379841</v>
      </c>
      <c r="J18" s="3">
        <f t="shared" ca="1" si="2"/>
        <v>507</v>
      </c>
      <c r="K18" s="6">
        <f t="shared" ca="1" si="3"/>
        <v>379841</v>
      </c>
      <c r="L18" s="7">
        <f t="shared" ca="1" si="4"/>
        <v>0.3876557523108341</v>
      </c>
      <c r="M18" s="3" t="str">
        <f ca="1">IF(J18="Not Due","Not Due",VLOOKUP(J18,'[1]Aging Slabs'!$E$2:$F$5,2,TRUE))</f>
        <v>Above 90 days</v>
      </c>
      <c r="N18" s="3" t="str">
        <f t="shared" ca="1" si="5"/>
        <v>Overdue Invoice</v>
      </c>
      <c r="O18" s="8" t="s">
        <v>19</v>
      </c>
      <c r="P18" s="1" t="s">
        <v>23</v>
      </c>
      <c r="Q18" s="3">
        <f t="shared" si="8"/>
        <v>2021</v>
      </c>
      <c r="R18" s="12" t="str">
        <f t="shared" si="6"/>
        <v>July</v>
      </c>
    </row>
    <row r="19" spans="1:18" s="35" customFormat="1" x14ac:dyDescent="0.55000000000000004">
      <c r="A19" s="11" t="s">
        <v>41</v>
      </c>
      <c r="B19" s="1">
        <v>45643230</v>
      </c>
      <c r="C19" s="2">
        <v>44433</v>
      </c>
      <c r="D19" s="1">
        <v>60</v>
      </c>
      <c r="E19" s="3" t="str">
        <f t="shared" si="7"/>
        <v>Credit Sale</v>
      </c>
      <c r="F19" s="4">
        <f t="shared" si="0"/>
        <v>44493</v>
      </c>
      <c r="G19" s="5">
        <v>445415</v>
      </c>
      <c r="H19" s="5">
        <v>445415</v>
      </c>
      <c r="I19" s="6">
        <f t="shared" si="1"/>
        <v>0</v>
      </c>
      <c r="J19" s="3" t="str">
        <f t="shared" ca="1" si="2"/>
        <v>Not due</v>
      </c>
      <c r="K19" s="6">
        <f t="shared" ca="1" si="3"/>
        <v>0</v>
      </c>
      <c r="L19" s="7">
        <f t="shared" ca="1" si="4"/>
        <v>0</v>
      </c>
      <c r="M19" s="3" t="str">
        <f ca="1">IF(J19="Not Due","Not Due",VLOOKUP(J19,'[1]Aging Slabs'!$E$2:$F$5,2,TRUE))</f>
        <v>Not Due</v>
      </c>
      <c r="N19" s="3" t="str">
        <f t="shared" si="5"/>
        <v>Paid Invoice</v>
      </c>
      <c r="O19" s="8" t="s">
        <v>32</v>
      </c>
      <c r="P19" s="1" t="s">
        <v>26</v>
      </c>
      <c r="Q19" s="3">
        <f t="shared" si="8"/>
        <v>2021</v>
      </c>
      <c r="R19" s="12" t="str">
        <f t="shared" si="6"/>
        <v>August</v>
      </c>
    </row>
    <row r="20" spans="1:18" s="35" customFormat="1" x14ac:dyDescent="0.55000000000000004">
      <c r="A20" s="11" t="s">
        <v>42</v>
      </c>
      <c r="B20" s="1">
        <v>45643231</v>
      </c>
      <c r="C20" s="2">
        <v>44428</v>
      </c>
      <c r="D20" s="1">
        <v>90</v>
      </c>
      <c r="E20" s="3" t="str">
        <f t="shared" si="7"/>
        <v>Credit Sale</v>
      </c>
      <c r="F20" s="4">
        <f t="shared" si="0"/>
        <v>44518</v>
      </c>
      <c r="G20" s="5">
        <v>546546</v>
      </c>
      <c r="H20" s="5">
        <v>546546</v>
      </c>
      <c r="I20" s="6">
        <f t="shared" si="1"/>
        <v>0</v>
      </c>
      <c r="J20" s="3" t="str">
        <f t="shared" ca="1" si="2"/>
        <v>Not due</v>
      </c>
      <c r="K20" s="6">
        <f t="shared" ca="1" si="3"/>
        <v>0</v>
      </c>
      <c r="L20" s="7">
        <f t="shared" ca="1" si="4"/>
        <v>0</v>
      </c>
      <c r="M20" s="3" t="str">
        <f ca="1">IF(J20="Not Due","Not Due",VLOOKUP(J20,'[1]Aging Slabs'!$E$2:$F$5,2,TRUE))</f>
        <v>Not Due</v>
      </c>
      <c r="N20" s="3" t="str">
        <f t="shared" si="5"/>
        <v>Paid Invoice</v>
      </c>
      <c r="O20" s="8" t="s">
        <v>19</v>
      </c>
      <c r="P20" s="1" t="s">
        <v>23</v>
      </c>
      <c r="Q20" s="3">
        <f t="shared" si="8"/>
        <v>2021</v>
      </c>
      <c r="R20" s="12" t="str">
        <f t="shared" si="6"/>
        <v>August</v>
      </c>
    </row>
    <row r="21" spans="1:18" s="35" customFormat="1" x14ac:dyDescent="0.55000000000000004">
      <c r="A21" s="11" t="s">
        <v>43</v>
      </c>
      <c r="B21" s="1">
        <v>45643232</v>
      </c>
      <c r="C21" s="2">
        <v>44459</v>
      </c>
      <c r="D21" s="1">
        <v>90</v>
      </c>
      <c r="E21" s="3" t="str">
        <f t="shared" si="7"/>
        <v>Credit Sale</v>
      </c>
      <c r="F21" s="4">
        <f t="shared" si="0"/>
        <v>44549</v>
      </c>
      <c r="G21" s="5">
        <v>465456</v>
      </c>
      <c r="H21" s="5">
        <v>455269</v>
      </c>
      <c r="I21" s="6">
        <f t="shared" si="1"/>
        <v>10187</v>
      </c>
      <c r="J21" s="3">
        <f t="shared" ca="1" si="2"/>
        <v>410</v>
      </c>
      <c r="K21" s="6">
        <f t="shared" ca="1" si="3"/>
        <v>10187</v>
      </c>
      <c r="L21" s="7">
        <f t="shared" ca="1" si="4"/>
        <v>2.1886064418548692E-2</v>
      </c>
      <c r="M21" s="3" t="str">
        <f ca="1">IF(J21="Not Due","Not Due",VLOOKUP(J21,'[1]Aging Slabs'!$E$2:$F$5,2,TRUE))</f>
        <v>Above 90 days</v>
      </c>
      <c r="N21" s="3" t="str">
        <f t="shared" ca="1" si="5"/>
        <v>Overdue Invoice</v>
      </c>
      <c r="O21" s="8" t="s">
        <v>19</v>
      </c>
      <c r="P21" s="1" t="s">
        <v>20</v>
      </c>
      <c r="Q21" s="3">
        <f t="shared" si="8"/>
        <v>2021</v>
      </c>
      <c r="R21" s="12" t="str">
        <f t="shared" si="6"/>
        <v>September</v>
      </c>
    </row>
    <row r="22" spans="1:18" s="35" customFormat="1" x14ac:dyDescent="0.55000000000000004">
      <c r="A22" s="11" t="s">
        <v>44</v>
      </c>
      <c r="B22" s="1">
        <v>45643233</v>
      </c>
      <c r="C22" s="2">
        <v>44444</v>
      </c>
      <c r="D22" s="1">
        <v>90</v>
      </c>
      <c r="E22" s="3" t="str">
        <f t="shared" si="7"/>
        <v>Credit Sale</v>
      </c>
      <c r="F22" s="4">
        <f t="shared" si="0"/>
        <v>44534</v>
      </c>
      <c r="G22" s="5">
        <v>12484</v>
      </c>
      <c r="H22" s="5">
        <v>12321</v>
      </c>
      <c r="I22" s="6">
        <f t="shared" si="1"/>
        <v>163</v>
      </c>
      <c r="J22" s="3">
        <f t="shared" ca="1" si="2"/>
        <v>425</v>
      </c>
      <c r="K22" s="6">
        <f t="shared" ca="1" si="3"/>
        <v>163</v>
      </c>
      <c r="L22" s="7">
        <f t="shared" ca="1" si="4"/>
        <v>1.305671259211791E-2</v>
      </c>
      <c r="M22" s="3" t="str">
        <f ca="1">IF(J22="Not Due","Not Due",VLOOKUP(J22,'[1]Aging Slabs'!$E$2:$F$5,2,TRUE))</f>
        <v>Above 90 days</v>
      </c>
      <c r="N22" s="3" t="str">
        <f t="shared" ca="1" si="5"/>
        <v>Overdue Invoice</v>
      </c>
      <c r="O22" s="8" t="s">
        <v>19</v>
      </c>
      <c r="P22" s="1" t="s">
        <v>20</v>
      </c>
      <c r="Q22" s="3">
        <f t="shared" si="8"/>
        <v>2021</v>
      </c>
      <c r="R22" s="12" t="str">
        <f t="shared" si="6"/>
        <v>September</v>
      </c>
    </row>
    <row r="23" spans="1:18" s="35" customFormat="1" x14ac:dyDescent="0.55000000000000004">
      <c r="A23" s="11" t="s">
        <v>45</v>
      </c>
      <c r="B23" s="1">
        <v>45643234</v>
      </c>
      <c r="C23" s="2">
        <v>44464</v>
      </c>
      <c r="D23" s="1">
        <v>45</v>
      </c>
      <c r="E23" s="3" t="str">
        <f t="shared" si="7"/>
        <v>Credit Sale</v>
      </c>
      <c r="F23" s="4">
        <f t="shared" si="0"/>
        <v>44509</v>
      </c>
      <c r="G23" s="5">
        <v>188998</v>
      </c>
      <c r="H23" s="5">
        <v>1529</v>
      </c>
      <c r="I23" s="6">
        <f t="shared" si="1"/>
        <v>187469</v>
      </c>
      <c r="J23" s="3">
        <f t="shared" ca="1" si="2"/>
        <v>450</v>
      </c>
      <c r="K23" s="6">
        <f t="shared" ca="1" si="3"/>
        <v>187469</v>
      </c>
      <c r="L23" s="7">
        <f t="shared" ca="1" si="4"/>
        <v>0.99190996730124126</v>
      </c>
      <c r="M23" s="3" t="str">
        <f ca="1">IF(J23="Not Due","Not Due",VLOOKUP(J23,'[1]Aging Slabs'!$E$2:$F$5,2,TRUE))</f>
        <v>Above 90 days</v>
      </c>
      <c r="N23" s="3" t="str">
        <f t="shared" ca="1" si="5"/>
        <v>Overdue Invoice</v>
      </c>
      <c r="O23" s="8" t="s">
        <v>19</v>
      </c>
      <c r="P23" s="1" t="s">
        <v>23</v>
      </c>
      <c r="Q23" s="3">
        <f t="shared" si="8"/>
        <v>2021</v>
      </c>
      <c r="R23" s="12" t="str">
        <f t="shared" si="6"/>
        <v>September</v>
      </c>
    </row>
    <row r="24" spans="1:18" s="35" customFormat="1" x14ac:dyDescent="0.55000000000000004">
      <c r="A24" s="11" t="s">
        <v>46</v>
      </c>
      <c r="B24" s="1">
        <v>45643235</v>
      </c>
      <c r="C24" s="2">
        <v>44484</v>
      </c>
      <c r="D24" s="1">
        <v>30</v>
      </c>
      <c r="E24" s="3" t="str">
        <f t="shared" si="7"/>
        <v>Credit Sale</v>
      </c>
      <c r="F24" s="4">
        <f t="shared" si="0"/>
        <v>44514</v>
      </c>
      <c r="G24" s="5">
        <v>454199</v>
      </c>
      <c r="H24" s="5">
        <v>15656</v>
      </c>
      <c r="I24" s="6">
        <f t="shared" si="1"/>
        <v>438543</v>
      </c>
      <c r="J24" s="3">
        <f t="shared" ca="1" si="2"/>
        <v>445</v>
      </c>
      <c r="K24" s="6">
        <f t="shared" ca="1" si="3"/>
        <v>438543</v>
      </c>
      <c r="L24" s="7">
        <f t="shared" ca="1" si="4"/>
        <v>0.96553052736795986</v>
      </c>
      <c r="M24" s="3" t="str">
        <f ca="1">IF(J24="Not Due","Not Due",VLOOKUP(J24,'[1]Aging Slabs'!$E$2:$F$5,2,TRUE))</f>
        <v>Above 90 days</v>
      </c>
      <c r="N24" s="3" t="str">
        <f t="shared" ca="1" si="5"/>
        <v>Overdue Invoice</v>
      </c>
      <c r="O24" s="8" t="s">
        <v>32</v>
      </c>
      <c r="P24" s="1" t="s">
        <v>26</v>
      </c>
      <c r="Q24" s="3">
        <f t="shared" si="8"/>
        <v>2021</v>
      </c>
      <c r="R24" s="12" t="str">
        <f t="shared" si="6"/>
        <v>October</v>
      </c>
    </row>
    <row r="25" spans="1:18" s="35" customFormat="1" x14ac:dyDescent="0.55000000000000004">
      <c r="A25" s="11" t="s">
        <v>47</v>
      </c>
      <c r="B25" s="1">
        <v>45643236</v>
      </c>
      <c r="C25" s="2">
        <v>44493</v>
      </c>
      <c r="D25" s="1">
        <v>30</v>
      </c>
      <c r="E25" s="3" t="str">
        <f t="shared" si="7"/>
        <v>Credit Sale</v>
      </c>
      <c r="F25" s="4">
        <f t="shared" si="0"/>
        <v>44523</v>
      </c>
      <c r="G25" s="5">
        <v>584514</v>
      </c>
      <c r="H25" s="5">
        <v>459582</v>
      </c>
      <c r="I25" s="6">
        <f t="shared" si="1"/>
        <v>124932</v>
      </c>
      <c r="J25" s="3">
        <f t="shared" ca="1" si="2"/>
        <v>436</v>
      </c>
      <c r="K25" s="6">
        <f t="shared" ca="1" si="3"/>
        <v>124932</v>
      </c>
      <c r="L25" s="7">
        <f t="shared" ca="1" si="4"/>
        <v>0.2137365400999805</v>
      </c>
      <c r="M25" s="3" t="str">
        <f ca="1">IF(J25="Not Due","Not Due",VLOOKUP(J25,'[1]Aging Slabs'!$E$2:$F$5,2,TRUE))</f>
        <v>Above 90 days</v>
      </c>
      <c r="N25" s="3" t="str">
        <f t="shared" ca="1" si="5"/>
        <v>Overdue Invoice</v>
      </c>
      <c r="O25" s="8" t="s">
        <v>25</v>
      </c>
      <c r="P25" s="1" t="s">
        <v>20</v>
      </c>
      <c r="Q25" s="3">
        <f t="shared" si="8"/>
        <v>2021</v>
      </c>
      <c r="R25" s="12" t="str">
        <f t="shared" si="6"/>
        <v>October</v>
      </c>
    </row>
    <row r="26" spans="1:18" s="35" customFormat="1" x14ac:dyDescent="0.55000000000000004">
      <c r="A26" s="11" t="s">
        <v>48</v>
      </c>
      <c r="B26" s="1">
        <v>45643237</v>
      </c>
      <c r="C26" s="2">
        <v>44510</v>
      </c>
      <c r="D26" s="1">
        <v>45</v>
      </c>
      <c r="E26" s="3" t="str">
        <f t="shared" si="7"/>
        <v>Credit Sale</v>
      </c>
      <c r="F26" s="4">
        <f t="shared" si="0"/>
        <v>44555</v>
      </c>
      <c r="G26" s="5">
        <v>454541</v>
      </c>
      <c r="H26" s="5">
        <v>0</v>
      </c>
      <c r="I26" s="6">
        <f t="shared" si="1"/>
        <v>454541</v>
      </c>
      <c r="J26" s="3">
        <f t="shared" ca="1" si="2"/>
        <v>404</v>
      </c>
      <c r="K26" s="6">
        <f t="shared" ca="1" si="3"/>
        <v>454541</v>
      </c>
      <c r="L26" s="7">
        <f t="shared" ca="1" si="4"/>
        <v>1</v>
      </c>
      <c r="M26" s="3" t="str">
        <f ca="1">IF(J26="Not Due","Not Due",VLOOKUP(J26,'[1]Aging Slabs'!$E$2:$F$5,2,TRUE))</f>
        <v>Above 90 days</v>
      </c>
      <c r="N26" s="3" t="str">
        <f t="shared" ca="1" si="5"/>
        <v>Overdue Invoice</v>
      </c>
      <c r="O26" s="8" t="s">
        <v>25</v>
      </c>
      <c r="P26" s="1" t="s">
        <v>26</v>
      </c>
      <c r="Q26" s="3">
        <f t="shared" si="8"/>
        <v>2021</v>
      </c>
      <c r="R26" s="12" t="str">
        <f t="shared" si="6"/>
        <v>November</v>
      </c>
    </row>
    <row r="27" spans="1:18" s="35" customFormat="1" x14ac:dyDescent="0.55000000000000004">
      <c r="A27" s="11" t="s">
        <v>18</v>
      </c>
      <c r="B27" s="1">
        <v>45643238</v>
      </c>
      <c r="C27" s="2">
        <v>44512</v>
      </c>
      <c r="D27" s="1">
        <v>30</v>
      </c>
      <c r="E27" s="3" t="str">
        <f t="shared" si="7"/>
        <v>Credit Sale</v>
      </c>
      <c r="F27" s="4">
        <f t="shared" si="0"/>
        <v>44542</v>
      </c>
      <c r="G27" s="5">
        <v>244193</v>
      </c>
      <c r="H27" s="5">
        <v>30000</v>
      </c>
      <c r="I27" s="6">
        <f t="shared" si="1"/>
        <v>214193</v>
      </c>
      <c r="J27" s="3">
        <f t="shared" ca="1" si="2"/>
        <v>417</v>
      </c>
      <c r="K27" s="6">
        <f t="shared" ca="1" si="3"/>
        <v>214193</v>
      </c>
      <c r="L27" s="7">
        <f t="shared" ca="1" si="4"/>
        <v>0.87714635554663734</v>
      </c>
      <c r="M27" s="3" t="str">
        <f ca="1">IF(J27="Not Due","Not Due",VLOOKUP(J27,'[1]Aging Slabs'!$E$2:$F$5,2,TRUE))</f>
        <v>Above 90 days</v>
      </c>
      <c r="N27" s="3" t="str">
        <f t="shared" ca="1" si="5"/>
        <v>Overdue Invoice</v>
      </c>
      <c r="O27" s="8" t="s">
        <v>19</v>
      </c>
      <c r="P27" s="1" t="s">
        <v>20</v>
      </c>
      <c r="Q27" s="3">
        <f t="shared" si="8"/>
        <v>2021</v>
      </c>
      <c r="R27" s="12" t="str">
        <f t="shared" si="6"/>
        <v>November</v>
      </c>
    </row>
    <row r="28" spans="1:18" s="35" customFormat="1" x14ac:dyDescent="0.55000000000000004">
      <c r="A28" s="11" t="s">
        <v>21</v>
      </c>
      <c r="B28" s="1">
        <v>45643239</v>
      </c>
      <c r="C28" s="2">
        <v>44534</v>
      </c>
      <c r="D28" s="1">
        <v>30</v>
      </c>
      <c r="E28" s="3" t="str">
        <f t="shared" si="7"/>
        <v>Credit Sale</v>
      </c>
      <c r="F28" s="4">
        <f t="shared" si="0"/>
        <v>44564</v>
      </c>
      <c r="G28" s="5">
        <v>250000</v>
      </c>
      <c r="H28" s="1">
        <v>0</v>
      </c>
      <c r="I28" s="6">
        <f t="shared" si="1"/>
        <v>250000</v>
      </c>
      <c r="J28" s="3">
        <f t="shared" ca="1" si="2"/>
        <v>395</v>
      </c>
      <c r="K28" s="6">
        <f t="shared" ca="1" si="3"/>
        <v>250000</v>
      </c>
      <c r="L28" s="7">
        <f t="shared" ca="1" si="4"/>
        <v>1</v>
      </c>
      <c r="M28" s="3" t="str">
        <f ca="1">IF(J28="Not Due","Not Due",VLOOKUP(J28,'[1]Aging Slabs'!$E$2:$F$5,2,TRUE))</f>
        <v>Above 90 days</v>
      </c>
      <c r="N28" s="3" t="str">
        <f t="shared" ca="1" si="5"/>
        <v>Overdue Invoice</v>
      </c>
      <c r="O28" s="1" t="s">
        <v>19</v>
      </c>
      <c r="P28" s="1" t="s">
        <v>20</v>
      </c>
      <c r="Q28" s="3">
        <f t="shared" si="8"/>
        <v>2021</v>
      </c>
      <c r="R28" s="13" t="str">
        <f t="shared" si="6"/>
        <v>December</v>
      </c>
    </row>
    <row r="29" spans="1:18" s="35" customFormat="1" x14ac:dyDescent="0.55000000000000004">
      <c r="A29" s="11" t="s">
        <v>22</v>
      </c>
      <c r="B29" s="1">
        <v>45643240</v>
      </c>
      <c r="C29" s="2">
        <v>44557</v>
      </c>
      <c r="D29" s="1">
        <v>60</v>
      </c>
      <c r="E29" s="3" t="str">
        <f t="shared" si="7"/>
        <v>Credit Sale</v>
      </c>
      <c r="F29" s="4">
        <f t="shared" si="0"/>
        <v>44617</v>
      </c>
      <c r="G29" s="5">
        <v>120000</v>
      </c>
      <c r="H29" s="1">
        <v>0</v>
      </c>
      <c r="I29" s="6">
        <f t="shared" si="1"/>
        <v>120000</v>
      </c>
      <c r="J29" s="3">
        <f t="shared" ca="1" si="2"/>
        <v>342</v>
      </c>
      <c r="K29" s="6">
        <f t="shared" ca="1" si="3"/>
        <v>120000</v>
      </c>
      <c r="L29" s="7">
        <f t="shared" ca="1" si="4"/>
        <v>1</v>
      </c>
      <c r="M29" s="3" t="str">
        <f ca="1">IF(J29="Not Due","Not Due",VLOOKUP(J29,'[1]Aging Slabs'!$E$2:$F$5,2,TRUE))</f>
        <v>Above 90 days</v>
      </c>
      <c r="N29" s="3" t="str">
        <f t="shared" ca="1" si="5"/>
        <v>Overdue Invoice</v>
      </c>
      <c r="O29" s="1" t="s">
        <v>19</v>
      </c>
      <c r="P29" s="1" t="s">
        <v>26</v>
      </c>
      <c r="Q29" s="3">
        <f t="shared" si="8"/>
        <v>2021</v>
      </c>
      <c r="R29" s="13" t="str">
        <f t="shared" si="6"/>
        <v>December</v>
      </c>
    </row>
    <row r="30" spans="1:18" s="35" customFormat="1" x14ac:dyDescent="0.55000000000000004">
      <c r="A30" s="11" t="s">
        <v>24</v>
      </c>
      <c r="B30" s="1">
        <v>45643241</v>
      </c>
      <c r="C30" s="2">
        <v>44571</v>
      </c>
      <c r="D30" s="1">
        <v>30</v>
      </c>
      <c r="E30" s="3" t="str">
        <f t="shared" si="7"/>
        <v>Credit Sale</v>
      </c>
      <c r="F30" s="4">
        <f t="shared" si="0"/>
        <v>44601</v>
      </c>
      <c r="G30" s="5">
        <v>180000</v>
      </c>
      <c r="H30" s="1">
        <v>100000</v>
      </c>
      <c r="I30" s="6">
        <f t="shared" si="1"/>
        <v>80000</v>
      </c>
      <c r="J30" s="3">
        <f t="shared" ca="1" si="2"/>
        <v>358</v>
      </c>
      <c r="K30" s="6">
        <f t="shared" ca="1" si="3"/>
        <v>80000</v>
      </c>
      <c r="L30" s="7">
        <f t="shared" ca="1" si="4"/>
        <v>0.44444444444444442</v>
      </c>
      <c r="M30" s="3" t="str">
        <f ca="1">IF(J30="Not Due","Not Due",VLOOKUP(J30,'[1]Aging Slabs'!$E$2:$F$5,2,TRUE))</f>
        <v>Above 90 days</v>
      </c>
      <c r="N30" s="3" t="str">
        <f t="shared" ca="1" si="5"/>
        <v>Overdue Invoice</v>
      </c>
      <c r="O30" s="1" t="s">
        <v>25</v>
      </c>
      <c r="P30" s="1" t="s">
        <v>23</v>
      </c>
      <c r="Q30" s="3">
        <f t="shared" si="8"/>
        <v>2022</v>
      </c>
      <c r="R30" s="13" t="str">
        <f t="shared" si="6"/>
        <v>January</v>
      </c>
    </row>
    <row r="31" spans="1:18" s="35" customFormat="1" x14ac:dyDescent="0.55000000000000004">
      <c r="A31" s="11" t="s">
        <v>27</v>
      </c>
      <c r="B31" s="1">
        <v>45643242</v>
      </c>
      <c r="C31" s="2">
        <v>44582</v>
      </c>
      <c r="D31" s="1">
        <v>30</v>
      </c>
      <c r="E31" s="3" t="str">
        <f t="shared" si="7"/>
        <v>Credit Sale</v>
      </c>
      <c r="F31" s="4">
        <f t="shared" si="0"/>
        <v>44612</v>
      </c>
      <c r="G31" s="5">
        <v>64000</v>
      </c>
      <c r="H31" s="1">
        <v>0</v>
      </c>
      <c r="I31" s="6">
        <f t="shared" si="1"/>
        <v>64000</v>
      </c>
      <c r="J31" s="3">
        <f t="shared" ca="1" si="2"/>
        <v>347</v>
      </c>
      <c r="K31" s="6">
        <f t="shared" ca="1" si="3"/>
        <v>64000</v>
      </c>
      <c r="L31" s="7">
        <f t="shared" ca="1" si="4"/>
        <v>1</v>
      </c>
      <c r="M31" s="3" t="str">
        <f ca="1">IF(J31="Not Due","Not Due",VLOOKUP(J31,'[1]Aging Slabs'!$E$2:$F$5,2,TRUE))</f>
        <v>Above 90 days</v>
      </c>
      <c r="N31" s="3" t="str">
        <f t="shared" ca="1" si="5"/>
        <v>Overdue Invoice</v>
      </c>
      <c r="O31" s="1" t="s">
        <v>25</v>
      </c>
      <c r="P31" s="1" t="s">
        <v>26</v>
      </c>
      <c r="Q31" s="3">
        <f t="shared" si="8"/>
        <v>2022</v>
      </c>
      <c r="R31" s="13" t="str">
        <f t="shared" si="6"/>
        <v>January</v>
      </c>
    </row>
    <row r="32" spans="1:18" s="35" customFormat="1" x14ac:dyDescent="0.55000000000000004">
      <c r="A32" s="11" t="s">
        <v>28</v>
      </c>
      <c r="B32" s="1">
        <v>45643243</v>
      </c>
      <c r="C32" s="2">
        <v>44600</v>
      </c>
      <c r="D32" s="1">
        <v>15</v>
      </c>
      <c r="E32" s="3" t="str">
        <f t="shared" si="7"/>
        <v>Credit Sale</v>
      </c>
      <c r="F32" s="4">
        <f t="shared" si="0"/>
        <v>44615</v>
      </c>
      <c r="G32" s="5">
        <v>90000</v>
      </c>
      <c r="H32" s="10">
        <v>45000</v>
      </c>
      <c r="I32" s="6">
        <f t="shared" si="1"/>
        <v>45000</v>
      </c>
      <c r="J32" s="3">
        <f t="shared" ca="1" si="2"/>
        <v>344</v>
      </c>
      <c r="K32" s="6">
        <f t="shared" ca="1" si="3"/>
        <v>45000</v>
      </c>
      <c r="L32" s="7">
        <f t="shared" ca="1" si="4"/>
        <v>0.5</v>
      </c>
      <c r="M32" s="3" t="str">
        <f ca="1">IF(J32="Not Due","Not Due",VLOOKUP(J32,'[1]Aging Slabs'!$E$2:$F$5,2,TRUE))</f>
        <v>Above 90 days</v>
      </c>
      <c r="N32" s="3" t="str">
        <f t="shared" ca="1" si="5"/>
        <v>Overdue Invoice</v>
      </c>
      <c r="O32" s="1" t="s">
        <v>19</v>
      </c>
      <c r="P32" s="1" t="s">
        <v>20</v>
      </c>
      <c r="Q32" s="3">
        <f t="shared" si="8"/>
        <v>2022</v>
      </c>
      <c r="R32" s="13" t="str">
        <f t="shared" si="6"/>
        <v>February</v>
      </c>
    </row>
    <row r="33" spans="1:18" s="35" customFormat="1" x14ac:dyDescent="0.55000000000000004">
      <c r="A33" s="22" t="s">
        <v>29</v>
      </c>
      <c r="B33" s="23">
        <v>45643244</v>
      </c>
      <c r="C33" s="24">
        <v>44607</v>
      </c>
      <c r="D33" s="23">
        <v>45</v>
      </c>
      <c r="E33" s="25" t="str">
        <f t="shared" si="7"/>
        <v>Credit Sale</v>
      </c>
      <c r="F33" s="26">
        <f t="shared" si="0"/>
        <v>44652</v>
      </c>
      <c r="G33" s="27">
        <v>145000</v>
      </c>
      <c r="H33" s="23">
        <v>0</v>
      </c>
      <c r="I33" s="28">
        <f t="shared" si="1"/>
        <v>145000</v>
      </c>
      <c r="J33" s="25">
        <f t="shared" ca="1" si="2"/>
        <v>307</v>
      </c>
      <c r="K33" s="28">
        <f t="shared" ca="1" si="3"/>
        <v>145000</v>
      </c>
      <c r="L33" s="29">
        <f t="shared" ca="1" si="4"/>
        <v>1</v>
      </c>
      <c r="M33" s="25" t="str">
        <f ca="1">IF(J33="Not Due","Not Due",VLOOKUP(J33,'[1]Aging Slabs'!$E$2:$F$5,2,TRUE))</f>
        <v>Above 90 days</v>
      </c>
      <c r="N33" s="25" t="str">
        <f t="shared" ca="1" si="5"/>
        <v>Overdue Invoice</v>
      </c>
      <c r="O33" s="23" t="s">
        <v>25</v>
      </c>
      <c r="P33" s="23" t="s">
        <v>26</v>
      </c>
      <c r="Q33" s="25">
        <f t="shared" si="8"/>
        <v>2022</v>
      </c>
      <c r="R33" s="30" t="str">
        <f t="shared" si="6"/>
        <v>February</v>
      </c>
    </row>
    <row r="34" spans="1:18" x14ac:dyDescent="0.55000000000000004">
      <c r="F34" s="37"/>
      <c r="G34" s="38"/>
      <c r="I34" s="38"/>
      <c r="L34" s="39"/>
    </row>
    <row r="35" spans="1:18" x14ac:dyDescent="0.55000000000000004">
      <c r="F35" s="37"/>
      <c r="G35" s="38"/>
      <c r="I35" s="38"/>
      <c r="L35" s="39"/>
    </row>
    <row r="36" spans="1:18" x14ac:dyDescent="0.55000000000000004">
      <c r="F36" s="37"/>
      <c r="G36" s="38"/>
      <c r="I36" s="38"/>
    </row>
    <row r="37" spans="1:18" x14ac:dyDescent="0.55000000000000004">
      <c r="F37" s="37"/>
      <c r="G37" s="38"/>
      <c r="I37" s="38"/>
    </row>
    <row r="38" spans="1:18" x14ac:dyDescent="0.55000000000000004">
      <c r="F38" s="37"/>
      <c r="G38" s="38"/>
      <c r="I38" s="38"/>
    </row>
    <row r="39" spans="1:18" x14ac:dyDescent="0.55000000000000004">
      <c r="F39" s="37"/>
      <c r="G39" s="38"/>
      <c r="I39" s="38"/>
    </row>
    <row r="40" spans="1:18" x14ac:dyDescent="0.55000000000000004">
      <c r="F40" s="37"/>
      <c r="G40" s="38"/>
      <c r="I40" s="38"/>
    </row>
    <row r="41" spans="1:18" x14ac:dyDescent="0.55000000000000004">
      <c r="F41" s="37"/>
      <c r="G41" s="38"/>
      <c r="I41" s="38"/>
    </row>
    <row r="42" spans="1:18" x14ac:dyDescent="0.55000000000000004">
      <c r="F42" s="37"/>
      <c r="G42" s="38"/>
      <c r="I42" s="38"/>
    </row>
    <row r="43" spans="1:18" x14ac:dyDescent="0.55000000000000004">
      <c r="F43" s="37"/>
      <c r="G43" s="38"/>
      <c r="I43" s="38"/>
    </row>
    <row r="44" spans="1:18" x14ac:dyDescent="0.55000000000000004">
      <c r="F44" s="37"/>
      <c r="G44" s="38"/>
      <c r="I44" s="38"/>
    </row>
    <row r="45" spans="1:18" x14ac:dyDescent="0.55000000000000004">
      <c r="F45" s="37"/>
      <c r="G45" s="38"/>
      <c r="I45" s="38"/>
    </row>
    <row r="46" spans="1:18" x14ac:dyDescent="0.55000000000000004">
      <c r="F46" s="37"/>
      <c r="G46" s="38"/>
      <c r="I46" s="38"/>
    </row>
    <row r="47" spans="1:18" x14ac:dyDescent="0.55000000000000004">
      <c r="F47" s="37"/>
      <c r="G47" s="38"/>
      <c r="I47" s="38"/>
    </row>
    <row r="48" spans="1:18" x14ac:dyDescent="0.55000000000000004">
      <c r="F48" s="37"/>
      <c r="G48" s="38"/>
      <c r="I48" s="38"/>
    </row>
    <row r="49" spans="6:9" x14ac:dyDescent="0.55000000000000004">
      <c r="F49" s="37"/>
      <c r="G49" s="38"/>
      <c r="I49" s="38"/>
    </row>
    <row r="50" spans="6:9" x14ac:dyDescent="0.55000000000000004">
      <c r="F50" s="37"/>
      <c r="G50" s="38"/>
      <c r="I50" s="38"/>
    </row>
    <row r="51" spans="6:9" x14ac:dyDescent="0.55000000000000004">
      <c r="F51" s="37"/>
      <c r="G51" s="38"/>
      <c r="I51" s="38"/>
    </row>
    <row r="52" spans="6:9" x14ac:dyDescent="0.55000000000000004">
      <c r="F52" s="37"/>
      <c r="G52" s="38"/>
      <c r="I52" s="38"/>
    </row>
    <row r="53" spans="6:9" x14ac:dyDescent="0.55000000000000004">
      <c r="F53" s="37"/>
      <c r="G53" s="38"/>
      <c r="I53" s="38"/>
    </row>
    <row r="54" spans="6:9" x14ac:dyDescent="0.55000000000000004">
      <c r="F54" s="37"/>
      <c r="G54" s="38"/>
      <c r="I54" s="38"/>
    </row>
    <row r="55" spans="6:9" x14ac:dyDescent="0.55000000000000004">
      <c r="F55" s="37"/>
      <c r="G55" s="38"/>
      <c r="I55" s="38"/>
    </row>
    <row r="56" spans="6:9" x14ac:dyDescent="0.55000000000000004">
      <c r="F56" s="37"/>
      <c r="G56" s="38"/>
      <c r="I56" s="38"/>
    </row>
    <row r="57" spans="6:9" x14ac:dyDescent="0.55000000000000004">
      <c r="F57" s="37"/>
      <c r="G57" s="38"/>
      <c r="I57" s="38"/>
    </row>
    <row r="58" spans="6:9" x14ac:dyDescent="0.55000000000000004">
      <c r="F58" s="37"/>
      <c r="G58" s="38"/>
      <c r="I58" s="38"/>
    </row>
    <row r="59" spans="6:9" x14ac:dyDescent="0.55000000000000004">
      <c r="F59" s="37"/>
      <c r="G59" s="38"/>
      <c r="I59" s="38"/>
    </row>
    <row r="60" spans="6:9" x14ac:dyDescent="0.55000000000000004">
      <c r="F60" s="37"/>
      <c r="G60" s="38"/>
      <c r="I60" s="38"/>
    </row>
    <row r="61" spans="6:9" x14ac:dyDescent="0.55000000000000004">
      <c r="F61" s="37"/>
      <c r="G61" s="38"/>
      <c r="I61" s="38"/>
    </row>
    <row r="62" spans="6:9" x14ac:dyDescent="0.55000000000000004">
      <c r="F62" s="37"/>
      <c r="G62" s="38"/>
      <c r="I62" s="38"/>
    </row>
    <row r="63" spans="6:9" x14ac:dyDescent="0.55000000000000004">
      <c r="F63" s="37"/>
      <c r="G63" s="38"/>
      <c r="I63" s="38"/>
    </row>
    <row r="64" spans="6:9" x14ac:dyDescent="0.55000000000000004">
      <c r="F64" s="37"/>
      <c r="G64" s="38"/>
      <c r="I64" s="38"/>
    </row>
    <row r="65" spans="6:9" x14ac:dyDescent="0.55000000000000004">
      <c r="F65" s="37"/>
      <c r="G65" s="38"/>
      <c r="I65" s="38"/>
    </row>
    <row r="66" spans="6:9" x14ac:dyDescent="0.55000000000000004">
      <c r="F66" s="37"/>
      <c r="G66" s="38"/>
      <c r="I66" s="38"/>
    </row>
    <row r="67" spans="6:9" x14ac:dyDescent="0.55000000000000004">
      <c r="F67" s="37"/>
      <c r="G67" s="38"/>
      <c r="I67" s="38"/>
    </row>
    <row r="68" spans="6:9" x14ac:dyDescent="0.55000000000000004">
      <c r="F68" s="37"/>
      <c r="G68" s="38"/>
      <c r="I68" s="38"/>
    </row>
    <row r="69" spans="6:9" x14ac:dyDescent="0.55000000000000004">
      <c r="F69" s="37"/>
      <c r="G69" s="38"/>
      <c r="I69" s="38"/>
    </row>
    <row r="70" spans="6:9" x14ac:dyDescent="0.55000000000000004">
      <c r="F70" s="37"/>
      <c r="G70" s="38"/>
      <c r="I70" s="38"/>
    </row>
    <row r="71" spans="6:9" x14ac:dyDescent="0.55000000000000004">
      <c r="F71" s="37"/>
      <c r="G71" s="38"/>
      <c r="I71" s="38"/>
    </row>
    <row r="72" spans="6:9" x14ac:dyDescent="0.55000000000000004">
      <c r="F72" s="37"/>
      <c r="G72" s="38"/>
      <c r="I72" s="38"/>
    </row>
    <row r="73" spans="6:9" x14ac:dyDescent="0.55000000000000004">
      <c r="F73" s="37"/>
      <c r="G73" s="38"/>
      <c r="I73" s="38"/>
    </row>
    <row r="74" spans="6:9" x14ac:dyDescent="0.55000000000000004">
      <c r="F74" s="37"/>
      <c r="G74" s="38"/>
      <c r="I74" s="38"/>
    </row>
    <row r="75" spans="6:9" x14ac:dyDescent="0.55000000000000004">
      <c r="F75" s="37"/>
      <c r="G75" s="38"/>
      <c r="I75" s="38"/>
    </row>
    <row r="76" spans="6:9" x14ac:dyDescent="0.55000000000000004">
      <c r="F76" s="37"/>
      <c r="G76" s="38"/>
      <c r="I76" s="38"/>
    </row>
    <row r="77" spans="6:9" x14ac:dyDescent="0.55000000000000004">
      <c r="F77" s="37"/>
      <c r="G77" s="38"/>
      <c r="I77" s="38"/>
    </row>
    <row r="78" spans="6:9" x14ac:dyDescent="0.55000000000000004">
      <c r="F78" s="37"/>
      <c r="G78" s="38"/>
      <c r="I78" s="38"/>
    </row>
    <row r="79" spans="6:9" x14ac:dyDescent="0.55000000000000004">
      <c r="F79" s="37"/>
      <c r="G79" s="38"/>
      <c r="I79" s="38"/>
    </row>
    <row r="80" spans="6:9" x14ac:dyDescent="0.55000000000000004">
      <c r="F80" s="37"/>
      <c r="G80" s="38"/>
      <c r="I80" s="38"/>
    </row>
    <row r="81" spans="6:9" x14ac:dyDescent="0.55000000000000004">
      <c r="F81" s="37"/>
      <c r="G81" s="38"/>
      <c r="I81" s="38"/>
    </row>
    <row r="82" spans="6:9" x14ac:dyDescent="0.55000000000000004">
      <c r="F82" s="37"/>
      <c r="G82" s="38"/>
      <c r="I82" s="38"/>
    </row>
    <row r="83" spans="6:9" x14ac:dyDescent="0.55000000000000004">
      <c r="F83" s="37"/>
      <c r="G83" s="38"/>
      <c r="I83" s="38"/>
    </row>
    <row r="84" spans="6:9" x14ac:dyDescent="0.55000000000000004">
      <c r="F84" s="37"/>
      <c r="G84" s="38"/>
      <c r="I84" s="38"/>
    </row>
    <row r="85" spans="6:9" x14ac:dyDescent="0.55000000000000004">
      <c r="F85" s="37"/>
      <c r="G85" s="38"/>
      <c r="I85" s="38"/>
    </row>
    <row r="86" spans="6:9" x14ac:dyDescent="0.55000000000000004">
      <c r="F86" s="37"/>
      <c r="G86" s="38"/>
      <c r="I86" s="38"/>
    </row>
    <row r="87" spans="6:9" x14ac:dyDescent="0.55000000000000004">
      <c r="F87" s="37"/>
      <c r="G87" s="38"/>
      <c r="I87" s="38"/>
    </row>
    <row r="88" spans="6:9" x14ac:dyDescent="0.55000000000000004">
      <c r="F88" s="37"/>
      <c r="G88" s="38"/>
      <c r="I88" s="38"/>
    </row>
    <row r="89" spans="6:9" x14ac:dyDescent="0.55000000000000004">
      <c r="F89" s="37"/>
      <c r="G89" s="38"/>
      <c r="I89" s="38"/>
    </row>
    <row r="90" spans="6:9" x14ac:dyDescent="0.55000000000000004">
      <c r="F90" s="37"/>
      <c r="G90" s="38"/>
      <c r="I90" s="38"/>
    </row>
    <row r="91" spans="6:9" x14ac:dyDescent="0.55000000000000004">
      <c r="F91" s="37"/>
      <c r="I91" s="38"/>
    </row>
    <row r="92" spans="6:9" x14ac:dyDescent="0.55000000000000004">
      <c r="F92" s="37"/>
      <c r="I92" s="38"/>
    </row>
    <row r="93" spans="6:9" x14ac:dyDescent="0.55000000000000004">
      <c r="F93" s="37"/>
      <c r="I93" s="38"/>
    </row>
    <row r="94" spans="6:9" x14ac:dyDescent="0.55000000000000004">
      <c r="F94" s="37"/>
      <c r="I94" s="38"/>
    </row>
    <row r="95" spans="6:9" x14ac:dyDescent="0.55000000000000004">
      <c r="F95" s="37"/>
      <c r="I95" s="38"/>
    </row>
    <row r="96" spans="6:9" x14ac:dyDescent="0.55000000000000004">
      <c r="F96" s="37"/>
      <c r="I96" s="38"/>
    </row>
    <row r="97" spans="6:9" x14ac:dyDescent="0.55000000000000004">
      <c r="F97" s="37"/>
      <c r="I97" s="38"/>
    </row>
    <row r="98" spans="6:9" x14ac:dyDescent="0.55000000000000004">
      <c r="F98" s="37"/>
      <c r="I98" s="38"/>
    </row>
    <row r="99" spans="6:9" x14ac:dyDescent="0.55000000000000004">
      <c r="F99" s="37"/>
      <c r="I99" s="38"/>
    </row>
    <row r="100" spans="6:9" x14ac:dyDescent="0.55000000000000004">
      <c r="F100" s="37"/>
    </row>
    <row r="101" spans="6:9" x14ac:dyDescent="0.55000000000000004">
      <c r="F101" s="37"/>
    </row>
    <row r="102" spans="6:9" x14ac:dyDescent="0.55000000000000004">
      <c r="F102" s="37"/>
    </row>
    <row r="103" spans="6:9" x14ac:dyDescent="0.55000000000000004">
      <c r="F103" s="37"/>
    </row>
    <row r="104" spans="6:9" x14ac:dyDescent="0.55000000000000004">
      <c r="F104" s="37"/>
    </row>
    <row r="105" spans="6:9" x14ac:dyDescent="0.55000000000000004">
      <c r="F105" s="37"/>
    </row>
    <row r="106" spans="6:9" x14ac:dyDescent="0.55000000000000004">
      <c r="F106" s="37"/>
    </row>
    <row r="107" spans="6:9" x14ac:dyDescent="0.55000000000000004">
      <c r="F107" s="37"/>
    </row>
    <row r="108" spans="6:9" x14ac:dyDescent="0.55000000000000004">
      <c r="F108" s="37"/>
    </row>
    <row r="109" spans="6:9" x14ac:dyDescent="0.55000000000000004">
      <c r="F109" s="37"/>
    </row>
    <row r="110" spans="6:9" x14ac:dyDescent="0.55000000000000004">
      <c r="F110" s="37"/>
    </row>
    <row r="111" spans="6:9" x14ac:dyDescent="0.55000000000000004">
      <c r="F111" s="37"/>
    </row>
    <row r="112" spans="6:9" x14ac:dyDescent="0.55000000000000004">
      <c r="F112" s="37"/>
    </row>
    <row r="113" spans="6:6" x14ac:dyDescent="0.55000000000000004">
      <c r="F113" s="37"/>
    </row>
    <row r="114" spans="6:6" x14ac:dyDescent="0.55000000000000004">
      <c r="F114" s="37"/>
    </row>
    <row r="115" spans="6:6" x14ac:dyDescent="0.55000000000000004">
      <c r="F115" s="37"/>
    </row>
    <row r="116" spans="6:6" x14ac:dyDescent="0.55000000000000004">
      <c r="F116" s="37"/>
    </row>
    <row r="117" spans="6:6" x14ac:dyDescent="0.55000000000000004">
      <c r="F117" s="37"/>
    </row>
    <row r="118" spans="6:6" x14ac:dyDescent="0.55000000000000004">
      <c r="F118" s="37"/>
    </row>
    <row r="119" spans="6:6" x14ac:dyDescent="0.55000000000000004">
      <c r="F119" s="37"/>
    </row>
    <row r="120" spans="6:6" x14ac:dyDescent="0.55000000000000004">
      <c r="F120" s="37"/>
    </row>
    <row r="121" spans="6:6" x14ac:dyDescent="0.55000000000000004">
      <c r="F121" s="37"/>
    </row>
    <row r="122" spans="6:6" x14ac:dyDescent="0.55000000000000004">
      <c r="F122" s="37"/>
    </row>
    <row r="123" spans="6:6" x14ac:dyDescent="0.55000000000000004">
      <c r="F123" s="37"/>
    </row>
    <row r="124" spans="6:6" x14ac:dyDescent="0.55000000000000004">
      <c r="F124" s="37"/>
    </row>
    <row r="125" spans="6:6" x14ac:dyDescent="0.55000000000000004">
      <c r="F125" s="37"/>
    </row>
    <row r="126" spans="6:6" x14ac:dyDescent="0.55000000000000004">
      <c r="F126" s="37"/>
    </row>
    <row r="127" spans="6:6" x14ac:dyDescent="0.55000000000000004">
      <c r="F127" s="37"/>
    </row>
    <row r="128" spans="6:6" x14ac:dyDescent="0.55000000000000004">
      <c r="F128" s="37"/>
    </row>
    <row r="129" spans="6:6" x14ac:dyDescent="0.55000000000000004">
      <c r="F129" s="37"/>
    </row>
    <row r="130" spans="6:6" x14ac:dyDescent="0.55000000000000004">
      <c r="F130" s="37"/>
    </row>
    <row r="131" spans="6:6" x14ac:dyDescent="0.55000000000000004">
      <c r="F131" s="37"/>
    </row>
    <row r="132" spans="6:6" x14ac:dyDescent="0.55000000000000004">
      <c r="F132" s="37"/>
    </row>
    <row r="133" spans="6:6" x14ac:dyDescent="0.55000000000000004">
      <c r="F133" s="37"/>
    </row>
    <row r="134" spans="6:6" x14ac:dyDescent="0.55000000000000004">
      <c r="F134" s="37"/>
    </row>
    <row r="135" spans="6:6" x14ac:dyDescent="0.55000000000000004">
      <c r="F135" s="37"/>
    </row>
    <row r="136" spans="6:6" x14ac:dyDescent="0.55000000000000004">
      <c r="F136" s="37"/>
    </row>
    <row r="137" spans="6:6" x14ac:dyDescent="0.55000000000000004">
      <c r="F137" s="37"/>
    </row>
    <row r="138" spans="6:6" x14ac:dyDescent="0.55000000000000004">
      <c r="F138" s="37"/>
    </row>
    <row r="139" spans="6:6" x14ac:dyDescent="0.55000000000000004">
      <c r="F139" s="37"/>
    </row>
    <row r="140" spans="6:6" x14ac:dyDescent="0.55000000000000004">
      <c r="F140" s="37"/>
    </row>
    <row r="141" spans="6:6" x14ac:dyDescent="0.55000000000000004">
      <c r="F141" s="37"/>
    </row>
    <row r="142" spans="6:6" x14ac:dyDescent="0.55000000000000004">
      <c r="F142" s="37"/>
    </row>
    <row r="143" spans="6:6" x14ac:dyDescent="0.55000000000000004">
      <c r="F143" s="37"/>
    </row>
    <row r="144" spans="6:6" x14ac:dyDescent="0.55000000000000004">
      <c r="F144" s="37"/>
    </row>
    <row r="145" spans="6:6" x14ac:dyDescent="0.55000000000000004">
      <c r="F145" s="37"/>
    </row>
    <row r="146" spans="6:6" x14ac:dyDescent="0.55000000000000004">
      <c r="F146" s="37"/>
    </row>
    <row r="147" spans="6:6" x14ac:dyDescent="0.55000000000000004">
      <c r="F147" s="37"/>
    </row>
    <row r="148" spans="6:6" x14ac:dyDescent="0.55000000000000004">
      <c r="F148" s="37"/>
    </row>
    <row r="149" spans="6:6" x14ac:dyDescent="0.55000000000000004">
      <c r="F149" s="37"/>
    </row>
    <row r="150" spans="6:6" x14ac:dyDescent="0.55000000000000004">
      <c r="F150" s="37"/>
    </row>
    <row r="151" spans="6:6" x14ac:dyDescent="0.55000000000000004">
      <c r="F151" s="37"/>
    </row>
    <row r="152" spans="6:6" x14ac:dyDescent="0.55000000000000004">
      <c r="F152" s="37"/>
    </row>
    <row r="153" spans="6:6" x14ac:dyDescent="0.55000000000000004">
      <c r="F153" s="37"/>
    </row>
    <row r="154" spans="6:6" x14ac:dyDescent="0.55000000000000004">
      <c r="F154" s="37"/>
    </row>
    <row r="155" spans="6:6" x14ac:dyDescent="0.55000000000000004">
      <c r="F155" s="37"/>
    </row>
    <row r="156" spans="6:6" x14ac:dyDescent="0.55000000000000004">
      <c r="F156" s="37"/>
    </row>
    <row r="157" spans="6:6" x14ac:dyDescent="0.55000000000000004">
      <c r="F157" s="37"/>
    </row>
    <row r="158" spans="6:6" x14ac:dyDescent="0.55000000000000004">
      <c r="F158" s="37"/>
    </row>
    <row r="159" spans="6:6" x14ac:dyDescent="0.55000000000000004">
      <c r="F159" s="37"/>
    </row>
    <row r="160" spans="6:6" x14ac:dyDescent="0.55000000000000004">
      <c r="F160" s="37"/>
    </row>
    <row r="161" spans="6:6" x14ac:dyDescent="0.55000000000000004">
      <c r="F161" s="37"/>
    </row>
    <row r="162" spans="6:6" x14ac:dyDescent="0.55000000000000004">
      <c r="F162" s="37"/>
    </row>
    <row r="163" spans="6:6" x14ac:dyDescent="0.55000000000000004">
      <c r="F163" s="37"/>
    </row>
    <row r="164" spans="6:6" x14ac:dyDescent="0.55000000000000004">
      <c r="F164" s="37"/>
    </row>
    <row r="165" spans="6:6" x14ac:dyDescent="0.55000000000000004">
      <c r="F165" s="37"/>
    </row>
    <row r="166" spans="6:6" x14ac:dyDescent="0.55000000000000004">
      <c r="F166" s="37"/>
    </row>
    <row r="167" spans="6:6" x14ac:dyDescent="0.55000000000000004">
      <c r="F167" s="37"/>
    </row>
    <row r="168" spans="6:6" x14ac:dyDescent="0.55000000000000004">
      <c r="F168" s="37"/>
    </row>
    <row r="169" spans="6:6" x14ac:dyDescent="0.55000000000000004">
      <c r="F169" s="37"/>
    </row>
    <row r="170" spans="6:6" x14ac:dyDescent="0.55000000000000004">
      <c r="F170" s="37"/>
    </row>
    <row r="171" spans="6:6" x14ac:dyDescent="0.55000000000000004">
      <c r="F171" s="37"/>
    </row>
    <row r="172" spans="6:6" x14ac:dyDescent="0.55000000000000004">
      <c r="F172" s="37"/>
    </row>
    <row r="173" spans="6:6" x14ac:dyDescent="0.55000000000000004">
      <c r="F173" s="37"/>
    </row>
    <row r="174" spans="6:6" x14ac:dyDescent="0.55000000000000004">
      <c r="F174" s="37"/>
    </row>
    <row r="175" spans="6:6" x14ac:dyDescent="0.55000000000000004">
      <c r="F175" s="37"/>
    </row>
    <row r="176" spans="6:6" x14ac:dyDescent="0.55000000000000004">
      <c r="F176" s="37"/>
    </row>
    <row r="177" spans="6:6" x14ac:dyDescent="0.55000000000000004">
      <c r="F177" s="37"/>
    </row>
    <row r="178" spans="6:6" x14ac:dyDescent="0.55000000000000004">
      <c r="F178" s="37"/>
    </row>
    <row r="179" spans="6:6" x14ac:dyDescent="0.55000000000000004">
      <c r="F179" s="37"/>
    </row>
    <row r="180" spans="6:6" x14ac:dyDescent="0.55000000000000004">
      <c r="F180" s="37"/>
    </row>
    <row r="181" spans="6:6" x14ac:dyDescent="0.55000000000000004">
      <c r="F181" s="37"/>
    </row>
    <row r="182" spans="6:6" x14ac:dyDescent="0.55000000000000004">
      <c r="F182" s="37"/>
    </row>
    <row r="183" spans="6:6" x14ac:dyDescent="0.55000000000000004">
      <c r="F183" s="37"/>
    </row>
    <row r="184" spans="6:6" x14ac:dyDescent="0.55000000000000004">
      <c r="F184" s="37"/>
    </row>
    <row r="185" spans="6:6" x14ac:dyDescent="0.55000000000000004">
      <c r="F185" s="37"/>
    </row>
    <row r="186" spans="6:6" x14ac:dyDescent="0.55000000000000004">
      <c r="F186" s="37"/>
    </row>
    <row r="187" spans="6:6" x14ac:dyDescent="0.55000000000000004">
      <c r="F187" s="37"/>
    </row>
    <row r="188" spans="6:6" x14ac:dyDescent="0.55000000000000004">
      <c r="F188" s="37"/>
    </row>
    <row r="189" spans="6:6" x14ac:dyDescent="0.55000000000000004">
      <c r="F189" s="37"/>
    </row>
    <row r="190" spans="6:6" x14ac:dyDescent="0.55000000000000004">
      <c r="F190" s="37"/>
    </row>
    <row r="191" spans="6:6" x14ac:dyDescent="0.55000000000000004">
      <c r="F191" s="37"/>
    </row>
    <row r="192" spans="6:6" x14ac:dyDescent="0.55000000000000004">
      <c r="F192" s="37"/>
    </row>
    <row r="193" spans="6:6" x14ac:dyDescent="0.55000000000000004">
      <c r="F193" s="37"/>
    </row>
    <row r="194" spans="6:6" x14ac:dyDescent="0.55000000000000004">
      <c r="F194" s="37"/>
    </row>
    <row r="195" spans="6:6" x14ac:dyDescent="0.55000000000000004">
      <c r="F195" s="37"/>
    </row>
    <row r="196" spans="6:6" x14ac:dyDescent="0.55000000000000004">
      <c r="F196" s="37"/>
    </row>
    <row r="197" spans="6:6" x14ac:dyDescent="0.55000000000000004">
      <c r="F197" s="37"/>
    </row>
    <row r="198" spans="6:6" x14ac:dyDescent="0.55000000000000004">
      <c r="F198" s="37"/>
    </row>
    <row r="199" spans="6:6" x14ac:dyDescent="0.55000000000000004">
      <c r="F199" s="37"/>
    </row>
    <row r="200" spans="6:6" x14ac:dyDescent="0.55000000000000004">
      <c r="F200" s="37"/>
    </row>
    <row r="201" spans="6:6" x14ac:dyDescent="0.55000000000000004">
      <c r="F201" s="37"/>
    </row>
    <row r="202" spans="6:6" x14ac:dyDescent="0.55000000000000004">
      <c r="F202" s="37"/>
    </row>
    <row r="203" spans="6:6" x14ac:dyDescent="0.55000000000000004">
      <c r="F203" s="37"/>
    </row>
    <row r="204" spans="6:6" x14ac:dyDescent="0.55000000000000004">
      <c r="F204" s="37"/>
    </row>
    <row r="205" spans="6:6" x14ac:dyDescent="0.55000000000000004">
      <c r="F205" s="37"/>
    </row>
    <row r="206" spans="6:6" x14ac:dyDescent="0.55000000000000004">
      <c r="F206" s="37"/>
    </row>
    <row r="207" spans="6:6" x14ac:dyDescent="0.55000000000000004">
      <c r="F207" s="37"/>
    </row>
    <row r="208" spans="6:6" x14ac:dyDescent="0.55000000000000004">
      <c r="F208" s="37"/>
    </row>
    <row r="209" spans="6:6" x14ac:dyDescent="0.55000000000000004">
      <c r="F209" s="37"/>
    </row>
    <row r="210" spans="6:6" x14ac:dyDescent="0.55000000000000004">
      <c r="F210" s="37"/>
    </row>
    <row r="211" spans="6:6" x14ac:dyDescent="0.55000000000000004">
      <c r="F211" s="37"/>
    </row>
    <row r="212" spans="6:6" x14ac:dyDescent="0.55000000000000004">
      <c r="F212" s="37"/>
    </row>
    <row r="213" spans="6:6" x14ac:dyDescent="0.55000000000000004">
      <c r="F213" s="37"/>
    </row>
    <row r="214" spans="6:6" x14ac:dyDescent="0.55000000000000004">
      <c r="F214" s="37"/>
    </row>
    <row r="215" spans="6:6" x14ac:dyDescent="0.55000000000000004">
      <c r="F215" s="37"/>
    </row>
    <row r="216" spans="6:6" x14ac:dyDescent="0.55000000000000004">
      <c r="F216" s="37"/>
    </row>
    <row r="217" spans="6:6" x14ac:dyDescent="0.55000000000000004">
      <c r="F217" s="37"/>
    </row>
    <row r="218" spans="6:6" x14ac:dyDescent="0.55000000000000004">
      <c r="F218" s="37"/>
    </row>
    <row r="219" spans="6:6" x14ac:dyDescent="0.55000000000000004">
      <c r="F219" s="37"/>
    </row>
    <row r="220" spans="6:6" x14ac:dyDescent="0.55000000000000004">
      <c r="F220" s="37"/>
    </row>
    <row r="221" spans="6:6" x14ac:dyDescent="0.55000000000000004">
      <c r="F221" s="37"/>
    </row>
    <row r="222" spans="6:6" x14ac:dyDescent="0.55000000000000004">
      <c r="F222" s="37"/>
    </row>
    <row r="223" spans="6:6" x14ac:dyDescent="0.55000000000000004">
      <c r="F223" s="37"/>
    </row>
    <row r="224" spans="6:6" x14ac:dyDescent="0.55000000000000004">
      <c r="F224" s="37"/>
    </row>
    <row r="225" spans="6:6" x14ac:dyDescent="0.55000000000000004">
      <c r="F225" s="37"/>
    </row>
    <row r="226" spans="6:6" x14ac:dyDescent="0.55000000000000004">
      <c r="F226" s="37"/>
    </row>
    <row r="227" spans="6:6" x14ac:dyDescent="0.55000000000000004">
      <c r="F227" s="37"/>
    </row>
    <row r="228" spans="6:6" x14ac:dyDescent="0.55000000000000004">
      <c r="F228" s="37"/>
    </row>
    <row r="229" spans="6:6" x14ac:dyDescent="0.55000000000000004">
      <c r="F229" s="37"/>
    </row>
    <row r="230" spans="6:6" x14ac:dyDescent="0.55000000000000004">
      <c r="F230" s="37"/>
    </row>
    <row r="231" spans="6:6" x14ac:dyDescent="0.55000000000000004">
      <c r="F231" s="37"/>
    </row>
    <row r="232" spans="6:6" x14ac:dyDescent="0.55000000000000004">
      <c r="F232" s="37"/>
    </row>
    <row r="233" spans="6:6" x14ac:dyDescent="0.55000000000000004">
      <c r="F233" s="37"/>
    </row>
    <row r="234" spans="6:6" x14ac:dyDescent="0.55000000000000004">
      <c r="F234" s="37"/>
    </row>
    <row r="235" spans="6:6" x14ac:dyDescent="0.55000000000000004">
      <c r="F235" s="37"/>
    </row>
    <row r="236" spans="6:6" x14ac:dyDescent="0.55000000000000004">
      <c r="F236" s="37"/>
    </row>
    <row r="237" spans="6:6" x14ac:dyDescent="0.55000000000000004">
      <c r="F237" s="37"/>
    </row>
    <row r="238" spans="6:6" x14ac:dyDescent="0.55000000000000004">
      <c r="F238" s="37"/>
    </row>
    <row r="239" spans="6:6" x14ac:dyDescent="0.55000000000000004">
      <c r="F239" s="37"/>
    </row>
    <row r="240" spans="6:6" x14ac:dyDescent="0.55000000000000004">
      <c r="F240" s="37"/>
    </row>
    <row r="241" spans="6:6" x14ac:dyDescent="0.55000000000000004">
      <c r="F241" s="37"/>
    </row>
    <row r="242" spans="6:6" x14ac:dyDescent="0.55000000000000004">
      <c r="F242" s="37"/>
    </row>
    <row r="243" spans="6:6" x14ac:dyDescent="0.55000000000000004">
      <c r="F243" s="37"/>
    </row>
    <row r="244" spans="6:6" x14ac:dyDescent="0.55000000000000004">
      <c r="F244" s="37"/>
    </row>
    <row r="245" spans="6:6" x14ac:dyDescent="0.55000000000000004">
      <c r="F245" s="37"/>
    </row>
    <row r="246" spans="6:6" x14ac:dyDescent="0.55000000000000004">
      <c r="F246" s="37"/>
    </row>
    <row r="247" spans="6:6" x14ac:dyDescent="0.55000000000000004">
      <c r="F247" s="37"/>
    </row>
    <row r="248" spans="6:6" x14ac:dyDescent="0.55000000000000004">
      <c r="F248" s="37"/>
    </row>
    <row r="249" spans="6:6" x14ac:dyDescent="0.55000000000000004">
      <c r="F249" s="37"/>
    </row>
    <row r="250" spans="6:6" x14ac:dyDescent="0.55000000000000004">
      <c r="F250" s="37"/>
    </row>
    <row r="251" spans="6:6" x14ac:dyDescent="0.55000000000000004">
      <c r="F251" s="37"/>
    </row>
    <row r="252" spans="6:6" x14ac:dyDescent="0.55000000000000004">
      <c r="F252" s="37"/>
    </row>
    <row r="253" spans="6:6" x14ac:dyDescent="0.55000000000000004">
      <c r="F253" s="37"/>
    </row>
    <row r="254" spans="6:6" x14ac:dyDescent="0.55000000000000004">
      <c r="F254" s="37"/>
    </row>
    <row r="255" spans="6:6" x14ac:dyDescent="0.55000000000000004">
      <c r="F255" s="37"/>
    </row>
    <row r="256" spans="6:6" x14ac:dyDescent="0.55000000000000004">
      <c r="F256" s="37"/>
    </row>
    <row r="257" spans="6:6" x14ac:dyDescent="0.55000000000000004">
      <c r="F257" s="37"/>
    </row>
    <row r="258" spans="6:6" x14ac:dyDescent="0.55000000000000004">
      <c r="F258" s="37"/>
    </row>
    <row r="259" spans="6:6" x14ac:dyDescent="0.55000000000000004">
      <c r="F259" s="37"/>
    </row>
    <row r="260" spans="6:6" x14ac:dyDescent="0.55000000000000004">
      <c r="F260" s="37"/>
    </row>
    <row r="261" spans="6:6" x14ac:dyDescent="0.55000000000000004">
      <c r="F261" s="37"/>
    </row>
    <row r="262" spans="6:6" x14ac:dyDescent="0.55000000000000004">
      <c r="F262" s="37"/>
    </row>
    <row r="263" spans="6:6" x14ac:dyDescent="0.55000000000000004">
      <c r="F263" s="37"/>
    </row>
    <row r="264" spans="6:6" x14ac:dyDescent="0.55000000000000004">
      <c r="F264" s="37"/>
    </row>
    <row r="265" spans="6:6" x14ac:dyDescent="0.55000000000000004">
      <c r="F265" s="37"/>
    </row>
    <row r="266" spans="6:6" x14ac:dyDescent="0.55000000000000004">
      <c r="F266" s="37"/>
    </row>
    <row r="267" spans="6:6" x14ac:dyDescent="0.55000000000000004">
      <c r="F267" s="37"/>
    </row>
    <row r="268" spans="6:6" x14ac:dyDescent="0.55000000000000004">
      <c r="F268" s="37"/>
    </row>
    <row r="269" spans="6:6" x14ac:dyDescent="0.55000000000000004">
      <c r="F269" s="37"/>
    </row>
    <row r="270" spans="6:6" x14ac:dyDescent="0.55000000000000004">
      <c r="F270" s="37"/>
    </row>
    <row r="271" spans="6:6" x14ac:dyDescent="0.55000000000000004">
      <c r="F271" s="37"/>
    </row>
    <row r="272" spans="6:6" x14ac:dyDescent="0.55000000000000004">
      <c r="F272" s="37"/>
    </row>
    <row r="273" spans="6:6" x14ac:dyDescent="0.55000000000000004">
      <c r="F273" s="37"/>
    </row>
    <row r="274" spans="6:6" x14ac:dyDescent="0.55000000000000004">
      <c r="F274" s="37"/>
    </row>
    <row r="275" spans="6:6" x14ac:dyDescent="0.55000000000000004">
      <c r="F275" s="37"/>
    </row>
    <row r="276" spans="6:6" x14ac:dyDescent="0.55000000000000004">
      <c r="F276" s="37"/>
    </row>
    <row r="277" spans="6:6" x14ac:dyDescent="0.55000000000000004">
      <c r="F277" s="37"/>
    </row>
    <row r="278" spans="6:6" x14ac:dyDescent="0.55000000000000004">
      <c r="F278" s="37"/>
    </row>
    <row r="279" spans="6:6" x14ac:dyDescent="0.55000000000000004">
      <c r="F279" s="37"/>
    </row>
    <row r="280" spans="6:6" x14ac:dyDescent="0.55000000000000004">
      <c r="F280" s="37"/>
    </row>
    <row r="281" spans="6:6" x14ac:dyDescent="0.55000000000000004">
      <c r="F281" s="37"/>
    </row>
    <row r="282" spans="6:6" x14ac:dyDescent="0.55000000000000004">
      <c r="F282" s="37"/>
    </row>
    <row r="283" spans="6:6" x14ac:dyDescent="0.55000000000000004">
      <c r="F283" s="37"/>
    </row>
    <row r="284" spans="6:6" x14ac:dyDescent="0.55000000000000004">
      <c r="F284" s="37"/>
    </row>
    <row r="285" spans="6:6" x14ac:dyDescent="0.55000000000000004">
      <c r="F285" s="37"/>
    </row>
    <row r="286" spans="6:6" x14ac:dyDescent="0.55000000000000004">
      <c r="F286" s="37"/>
    </row>
    <row r="287" spans="6:6" x14ac:dyDescent="0.55000000000000004">
      <c r="F287" s="37"/>
    </row>
    <row r="288" spans="6:6" x14ac:dyDescent="0.55000000000000004">
      <c r="F288" s="37"/>
    </row>
    <row r="289" spans="6:6" x14ac:dyDescent="0.55000000000000004">
      <c r="F289" s="37"/>
    </row>
    <row r="290" spans="6:6" x14ac:dyDescent="0.55000000000000004">
      <c r="F290" s="37"/>
    </row>
    <row r="291" spans="6:6" x14ac:dyDescent="0.55000000000000004">
      <c r="F291" s="37"/>
    </row>
    <row r="292" spans="6:6" x14ac:dyDescent="0.55000000000000004">
      <c r="F292" s="37"/>
    </row>
    <row r="293" spans="6:6" x14ac:dyDescent="0.55000000000000004">
      <c r="F293" s="37"/>
    </row>
    <row r="294" spans="6:6" x14ac:dyDescent="0.55000000000000004">
      <c r="F294" s="37"/>
    </row>
    <row r="295" spans="6:6" x14ac:dyDescent="0.55000000000000004">
      <c r="F295" s="37"/>
    </row>
    <row r="296" spans="6:6" x14ac:dyDescent="0.55000000000000004">
      <c r="F296" s="37"/>
    </row>
    <row r="297" spans="6:6" x14ac:dyDescent="0.55000000000000004">
      <c r="F297" s="37"/>
    </row>
    <row r="298" spans="6:6" x14ac:dyDescent="0.55000000000000004">
      <c r="F298" s="37"/>
    </row>
    <row r="299" spans="6:6" x14ac:dyDescent="0.55000000000000004">
      <c r="F299" s="37"/>
    </row>
    <row r="300" spans="6:6" x14ac:dyDescent="0.55000000000000004">
      <c r="F300" s="37"/>
    </row>
    <row r="301" spans="6:6" x14ac:dyDescent="0.55000000000000004">
      <c r="F301" s="37"/>
    </row>
    <row r="302" spans="6:6" x14ac:dyDescent="0.55000000000000004">
      <c r="F302" s="37"/>
    </row>
    <row r="303" spans="6:6" x14ac:dyDescent="0.55000000000000004">
      <c r="F303" s="37"/>
    </row>
    <row r="304" spans="6:6" x14ac:dyDescent="0.55000000000000004">
      <c r="F304" s="37"/>
    </row>
    <row r="305" spans="6:6" x14ac:dyDescent="0.55000000000000004">
      <c r="F305" s="37"/>
    </row>
    <row r="306" spans="6:6" x14ac:dyDescent="0.55000000000000004">
      <c r="F306" s="37"/>
    </row>
    <row r="307" spans="6:6" x14ac:dyDescent="0.55000000000000004">
      <c r="F307" s="37"/>
    </row>
    <row r="308" spans="6:6" x14ac:dyDescent="0.55000000000000004">
      <c r="F308" s="37"/>
    </row>
    <row r="309" spans="6:6" x14ac:dyDescent="0.55000000000000004">
      <c r="F309" s="37"/>
    </row>
    <row r="310" spans="6:6" x14ac:dyDescent="0.55000000000000004">
      <c r="F310" s="37"/>
    </row>
    <row r="311" spans="6:6" x14ac:dyDescent="0.55000000000000004">
      <c r="F311" s="37"/>
    </row>
    <row r="312" spans="6:6" x14ac:dyDescent="0.55000000000000004">
      <c r="F312" s="37"/>
    </row>
    <row r="313" spans="6:6" x14ac:dyDescent="0.55000000000000004">
      <c r="F313" s="37"/>
    </row>
    <row r="314" spans="6:6" x14ac:dyDescent="0.55000000000000004">
      <c r="F314" s="37"/>
    </row>
    <row r="315" spans="6:6" x14ac:dyDescent="0.55000000000000004">
      <c r="F315" s="37"/>
    </row>
    <row r="316" spans="6:6" x14ac:dyDescent="0.55000000000000004">
      <c r="F316" s="37"/>
    </row>
    <row r="317" spans="6:6" x14ac:dyDescent="0.55000000000000004">
      <c r="F317" s="37"/>
    </row>
    <row r="318" spans="6:6" x14ac:dyDescent="0.55000000000000004">
      <c r="F318" s="37"/>
    </row>
    <row r="319" spans="6:6" x14ac:dyDescent="0.55000000000000004">
      <c r="F319" s="37"/>
    </row>
    <row r="320" spans="6:6" x14ac:dyDescent="0.55000000000000004">
      <c r="F320" s="37"/>
    </row>
    <row r="321" spans="6:6" x14ac:dyDescent="0.55000000000000004">
      <c r="F321" s="37"/>
    </row>
    <row r="322" spans="6:6" x14ac:dyDescent="0.55000000000000004">
      <c r="F322" s="37"/>
    </row>
    <row r="323" spans="6:6" x14ac:dyDescent="0.55000000000000004">
      <c r="F323" s="37"/>
    </row>
    <row r="324" spans="6:6" x14ac:dyDescent="0.55000000000000004">
      <c r="F324" s="37"/>
    </row>
    <row r="325" spans="6:6" x14ac:dyDescent="0.55000000000000004">
      <c r="F325" s="37"/>
    </row>
    <row r="326" spans="6:6" x14ac:dyDescent="0.55000000000000004">
      <c r="F326" s="37"/>
    </row>
    <row r="327" spans="6:6" x14ac:dyDescent="0.55000000000000004">
      <c r="F327" s="37"/>
    </row>
    <row r="328" spans="6:6" x14ac:dyDescent="0.55000000000000004">
      <c r="F328" s="37"/>
    </row>
    <row r="329" spans="6:6" x14ac:dyDescent="0.55000000000000004">
      <c r="F329" s="37"/>
    </row>
    <row r="330" spans="6:6" x14ac:dyDescent="0.55000000000000004">
      <c r="F330" s="37"/>
    </row>
    <row r="331" spans="6:6" x14ac:dyDescent="0.55000000000000004">
      <c r="F331" s="37"/>
    </row>
    <row r="332" spans="6:6" x14ac:dyDescent="0.55000000000000004">
      <c r="F332" s="37"/>
    </row>
    <row r="333" spans="6:6" x14ac:dyDescent="0.55000000000000004">
      <c r="F333" s="37"/>
    </row>
    <row r="334" spans="6:6" x14ac:dyDescent="0.55000000000000004">
      <c r="F334" s="37"/>
    </row>
    <row r="335" spans="6:6" x14ac:dyDescent="0.55000000000000004">
      <c r="F335" s="37"/>
    </row>
    <row r="336" spans="6:6" x14ac:dyDescent="0.55000000000000004">
      <c r="F336" s="37"/>
    </row>
    <row r="337" spans="6:6" x14ac:dyDescent="0.55000000000000004">
      <c r="F337" s="37"/>
    </row>
    <row r="338" spans="6:6" x14ac:dyDescent="0.55000000000000004">
      <c r="F338" s="37"/>
    </row>
    <row r="339" spans="6:6" x14ac:dyDescent="0.55000000000000004">
      <c r="F339" s="37"/>
    </row>
    <row r="340" spans="6:6" x14ac:dyDescent="0.55000000000000004">
      <c r="F340" s="37"/>
    </row>
    <row r="341" spans="6:6" x14ac:dyDescent="0.55000000000000004">
      <c r="F341" s="37"/>
    </row>
    <row r="342" spans="6:6" x14ac:dyDescent="0.55000000000000004">
      <c r="F342" s="37"/>
    </row>
    <row r="343" spans="6:6" x14ac:dyDescent="0.55000000000000004">
      <c r="F343" s="37"/>
    </row>
    <row r="344" spans="6:6" x14ac:dyDescent="0.55000000000000004">
      <c r="F344" s="37"/>
    </row>
    <row r="345" spans="6:6" x14ac:dyDescent="0.55000000000000004">
      <c r="F345" s="37"/>
    </row>
    <row r="346" spans="6:6" x14ac:dyDescent="0.55000000000000004">
      <c r="F346" s="37"/>
    </row>
    <row r="347" spans="6:6" x14ac:dyDescent="0.55000000000000004">
      <c r="F347" s="37"/>
    </row>
    <row r="348" spans="6:6" x14ac:dyDescent="0.55000000000000004">
      <c r="F348" s="37"/>
    </row>
    <row r="349" spans="6:6" x14ac:dyDescent="0.55000000000000004">
      <c r="F349" s="37"/>
    </row>
    <row r="350" spans="6:6" x14ac:dyDescent="0.55000000000000004">
      <c r="F350" s="37"/>
    </row>
    <row r="351" spans="6:6" x14ac:dyDescent="0.55000000000000004">
      <c r="F351" s="37"/>
    </row>
    <row r="352" spans="6:6" x14ac:dyDescent="0.55000000000000004">
      <c r="F352" s="37"/>
    </row>
    <row r="353" spans="6:6" x14ac:dyDescent="0.55000000000000004">
      <c r="F353" s="37"/>
    </row>
    <row r="354" spans="6:6" x14ac:dyDescent="0.55000000000000004">
      <c r="F354" s="37"/>
    </row>
    <row r="355" spans="6:6" x14ac:dyDescent="0.55000000000000004">
      <c r="F355" s="37"/>
    </row>
    <row r="356" spans="6:6" x14ac:dyDescent="0.55000000000000004">
      <c r="F356" s="37"/>
    </row>
    <row r="357" spans="6:6" x14ac:dyDescent="0.55000000000000004">
      <c r="F357" s="37"/>
    </row>
    <row r="358" spans="6:6" x14ac:dyDescent="0.55000000000000004">
      <c r="F358" s="37"/>
    </row>
    <row r="359" spans="6:6" x14ac:dyDescent="0.55000000000000004">
      <c r="F359" s="37"/>
    </row>
    <row r="360" spans="6:6" x14ac:dyDescent="0.55000000000000004">
      <c r="F360" s="37"/>
    </row>
    <row r="361" spans="6:6" x14ac:dyDescent="0.55000000000000004">
      <c r="F361" s="37"/>
    </row>
    <row r="362" spans="6:6" x14ac:dyDescent="0.55000000000000004">
      <c r="F362" s="37"/>
    </row>
    <row r="363" spans="6:6" x14ac:dyDescent="0.55000000000000004">
      <c r="F363" s="37"/>
    </row>
    <row r="364" spans="6:6" x14ac:dyDescent="0.55000000000000004">
      <c r="F364" s="37"/>
    </row>
    <row r="365" spans="6:6" x14ac:dyDescent="0.55000000000000004">
      <c r="F365" s="37"/>
    </row>
    <row r="366" spans="6:6" x14ac:dyDescent="0.55000000000000004">
      <c r="F366" s="37"/>
    </row>
    <row r="367" spans="6:6" x14ac:dyDescent="0.55000000000000004">
      <c r="F367" s="37"/>
    </row>
    <row r="368" spans="6:6" x14ac:dyDescent="0.55000000000000004">
      <c r="F368" s="37"/>
    </row>
    <row r="369" spans="6:6" x14ac:dyDescent="0.55000000000000004">
      <c r="F369" s="37"/>
    </row>
    <row r="370" spans="6:6" x14ac:dyDescent="0.55000000000000004">
      <c r="F370" s="37"/>
    </row>
    <row r="371" spans="6:6" x14ac:dyDescent="0.55000000000000004">
      <c r="F371" s="37"/>
    </row>
    <row r="372" spans="6:6" x14ac:dyDescent="0.55000000000000004">
      <c r="F372" s="37"/>
    </row>
    <row r="373" spans="6:6" x14ac:dyDescent="0.55000000000000004">
      <c r="F373" s="37"/>
    </row>
    <row r="374" spans="6:6" x14ac:dyDescent="0.55000000000000004">
      <c r="F374" s="37"/>
    </row>
    <row r="375" spans="6:6" x14ac:dyDescent="0.55000000000000004">
      <c r="F375" s="37"/>
    </row>
    <row r="376" spans="6:6" x14ac:dyDescent="0.55000000000000004">
      <c r="F376" s="37"/>
    </row>
    <row r="377" spans="6:6" x14ac:dyDescent="0.55000000000000004">
      <c r="F377" s="37"/>
    </row>
    <row r="378" spans="6:6" x14ac:dyDescent="0.55000000000000004">
      <c r="F378" s="37"/>
    </row>
    <row r="379" spans="6:6" x14ac:dyDescent="0.55000000000000004">
      <c r="F379" s="37"/>
    </row>
    <row r="380" spans="6:6" x14ac:dyDescent="0.55000000000000004">
      <c r="F380" s="37"/>
    </row>
    <row r="381" spans="6:6" x14ac:dyDescent="0.55000000000000004">
      <c r="F381" s="37"/>
    </row>
    <row r="382" spans="6:6" x14ac:dyDescent="0.55000000000000004">
      <c r="F382" s="37"/>
    </row>
    <row r="383" spans="6:6" x14ac:dyDescent="0.55000000000000004">
      <c r="F383" s="37"/>
    </row>
    <row r="384" spans="6:6" x14ac:dyDescent="0.55000000000000004">
      <c r="F384" s="37"/>
    </row>
    <row r="385" spans="6:6" x14ac:dyDescent="0.55000000000000004">
      <c r="F385" s="37"/>
    </row>
    <row r="386" spans="6:6" x14ac:dyDescent="0.55000000000000004">
      <c r="F386" s="37"/>
    </row>
    <row r="387" spans="6:6" x14ac:dyDescent="0.55000000000000004">
      <c r="F387" s="37"/>
    </row>
    <row r="388" spans="6:6" x14ac:dyDescent="0.55000000000000004">
      <c r="F388" s="37"/>
    </row>
    <row r="389" spans="6:6" x14ac:dyDescent="0.55000000000000004">
      <c r="F389" s="37"/>
    </row>
    <row r="390" spans="6:6" x14ac:dyDescent="0.55000000000000004">
      <c r="F390" s="37"/>
    </row>
    <row r="391" spans="6:6" x14ac:dyDescent="0.55000000000000004">
      <c r="F391" s="37"/>
    </row>
    <row r="392" spans="6:6" x14ac:dyDescent="0.55000000000000004">
      <c r="F392" s="37"/>
    </row>
    <row r="393" spans="6:6" x14ac:dyDescent="0.55000000000000004">
      <c r="F393" s="37"/>
    </row>
    <row r="394" spans="6:6" x14ac:dyDescent="0.55000000000000004">
      <c r="F394" s="37"/>
    </row>
    <row r="395" spans="6:6" x14ac:dyDescent="0.55000000000000004">
      <c r="F395" s="37"/>
    </row>
    <row r="396" spans="6:6" x14ac:dyDescent="0.55000000000000004">
      <c r="F396" s="37"/>
    </row>
    <row r="397" spans="6:6" x14ac:dyDescent="0.55000000000000004">
      <c r="F397" s="37"/>
    </row>
    <row r="398" spans="6:6" x14ac:dyDescent="0.55000000000000004">
      <c r="F398" s="37"/>
    </row>
    <row r="399" spans="6:6" x14ac:dyDescent="0.55000000000000004">
      <c r="F399" s="37"/>
    </row>
    <row r="400" spans="6:6" x14ac:dyDescent="0.55000000000000004">
      <c r="F400" s="37"/>
    </row>
    <row r="401" spans="6:6" x14ac:dyDescent="0.55000000000000004">
      <c r="F401" s="37"/>
    </row>
    <row r="402" spans="6:6" x14ac:dyDescent="0.55000000000000004">
      <c r="F402" s="37"/>
    </row>
    <row r="403" spans="6:6" x14ac:dyDescent="0.55000000000000004">
      <c r="F403" s="37"/>
    </row>
    <row r="404" spans="6:6" x14ac:dyDescent="0.55000000000000004">
      <c r="F404" s="37"/>
    </row>
    <row r="405" spans="6:6" x14ac:dyDescent="0.55000000000000004">
      <c r="F405" s="37"/>
    </row>
    <row r="406" spans="6:6" x14ac:dyDescent="0.55000000000000004">
      <c r="F406" s="37"/>
    </row>
    <row r="407" spans="6:6" x14ac:dyDescent="0.55000000000000004">
      <c r="F407" s="37"/>
    </row>
    <row r="408" spans="6:6" x14ac:dyDescent="0.55000000000000004">
      <c r="F408" s="37"/>
    </row>
    <row r="409" spans="6:6" x14ac:dyDescent="0.55000000000000004">
      <c r="F409" s="37"/>
    </row>
    <row r="410" spans="6:6" x14ac:dyDescent="0.55000000000000004">
      <c r="F410" s="37"/>
    </row>
    <row r="411" spans="6:6" x14ac:dyDescent="0.55000000000000004">
      <c r="F411" s="37"/>
    </row>
    <row r="412" spans="6:6" x14ac:dyDescent="0.55000000000000004">
      <c r="F412" s="37"/>
    </row>
    <row r="413" spans="6:6" x14ac:dyDescent="0.55000000000000004">
      <c r="F413" s="37"/>
    </row>
    <row r="414" spans="6:6" x14ac:dyDescent="0.55000000000000004">
      <c r="F414" s="37"/>
    </row>
    <row r="415" spans="6:6" x14ac:dyDescent="0.55000000000000004">
      <c r="F415" s="37"/>
    </row>
    <row r="416" spans="6:6" x14ac:dyDescent="0.55000000000000004">
      <c r="F416" s="37"/>
    </row>
    <row r="417" spans="6:6" x14ac:dyDescent="0.55000000000000004">
      <c r="F417" s="37"/>
    </row>
    <row r="418" spans="6:6" x14ac:dyDescent="0.55000000000000004">
      <c r="F418" s="37"/>
    </row>
    <row r="419" spans="6:6" x14ac:dyDescent="0.55000000000000004">
      <c r="F419" s="37"/>
    </row>
    <row r="420" spans="6:6" x14ac:dyDescent="0.55000000000000004">
      <c r="F420" s="37"/>
    </row>
    <row r="421" spans="6:6" x14ac:dyDescent="0.55000000000000004">
      <c r="F421" s="37"/>
    </row>
    <row r="422" spans="6:6" x14ac:dyDescent="0.55000000000000004">
      <c r="F422" s="37"/>
    </row>
    <row r="423" spans="6:6" x14ac:dyDescent="0.55000000000000004">
      <c r="F423" s="37"/>
    </row>
    <row r="424" spans="6:6" x14ac:dyDescent="0.55000000000000004">
      <c r="F424" s="37"/>
    </row>
    <row r="425" spans="6:6" x14ac:dyDescent="0.55000000000000004">
      <c r="F425" s="37"/>
    </row>
    <row r="426" spans="6:6" x14ac:dyDescent="0.55000000000000004">
      <c r="F426" s="37"/>
    </row>
    <row r="427" spans="6:6" x14ac:dyDescent="0.55000000000000004">
      <c r="F427" s="37"/>
    </row>
    <row r="428" spans="6:6" x14ac:dyDescent="0.55000000000000004">
      <c r="F428" s="37"/>
    </row>
    <row r="429" spans="6:6" x14ac:dyDescent="0.55000000000000004">
      <c r="F429" s="37"/>
    </row>
    <row r="430" spans="6:6" x14ac:dyDescent="0.55000000000000004">
      <c r="F430" s="37"/>
    </row>
    <row r="431" spans="6:6" x14ac:dyDescent="0.55000000000000004">
      <c r="F431" s="37"/>
    </row>
    <row r="432" spans="6:6" x14ac:dyDescent="0.55000000000000004">
      <c r="F432" s="37"/>
    </row>
    <row r="433" spans="6:6" x14ac:dyDescent="0.55000000000000004">
      <c r="F433" s="37"/>
    </row>
    <row r="434" spans="6:6" x14ac:dyDescent="0.55000000000000004">
      <c r="F434" s="37"/>
    </row>
    <row r="435" spans="6:6" x14ac:dyDescent="0.55000000000000004">
      <c r="F435" s="37"/>
    </row>
    <row r="436" spans="6:6" x14ac:dyDescent="0.55000000000000004">
      <c r="F436" s="37"/>
    </row>
    <row r="437" spans="6:6" x14ac:dyDescent="0.55000000000000004">
      <c r="F437" s="37"/>
    </row>
    <row r="438" spans="6:6" x14ac:dyDescent="0.55000000000000004">
      <c r="F438" s="37"/>
    </row>
    <row r="439" spans="6:6" x14ac:dyDescent="0.55000000000000004">
      <c r="F439" s="37"/>
    </row>
    <row r="440" spans="6:6" x14ac:dyDescent="0.55000000000000004">
      <c r="F440" s="37"/>
    </row>
    <row r="441" spans="6:6" x14ac:dyDescent="0.55000000000000004">
      <c r="F441" s="37"/>
    </row>
    <row r="442" spans="6:6" x14ac:dyDescent="0.55000000000000004">
      <c r="F442" s="37"/>
    </row>
    <row r="443" spans="6:6" x14ac:dyDescent="0.55000000000000004">
      <c r="F443" s="37"/>
    </row>
    <row r="444" spans="6:6" x14ac:dyDescent="0.55000000000000004">
      <c r="F444" s="37"/>
    </row>
    <row r="445" spans="6:6" x14ac:dyDescent="0.55000000000000004">
      <c r="F445" s="37"/>
    </row>
    <row r="446" spans="6:6" x14ac:dyDescent="0.55000000000000004">
      <c r="F446" s="37"/>
    </row>
    <row r="447" spans="6:6" x14ac:dyDescent="0.55000000000000004">
      <c r="F447" s="37"/>
    </row>
    <row r="448" spans="6:6" x14ac:dyDescent="0.55000000000000004">
      <c r="F448" s="37"/>
    </row>
    <row r="449" spans="6:6" x14ac:dyDescent="0.55000000000000004">
      <c r="F449" s="37"/>
    </row>
    <row r="450" spans="6:6" x14ac:dyDescent="0.55000000000000004">
      <c r="F450" s="37"/>
    </row>
    <row r="451" spans="6:6" x14ac:dyDescent="0.55000000000000004">
      <c r="F451" s="37"/>
    </row>
    <row r="452" spans="6:6" x14ac:dyDescent="0.55000000000000004">
      <c r="F452" s="37"/>
    </row>
    <row r="453" spans="6:6" x14ac:dyDescent="0.55000000000000004">
      <c r="F453" s="37"/>
    </row>
    <row r="454" spans="6:6" x14ac:dyDescent="0.55000000000000004">
      <c r="F454" s="37"/>
    </row>
    <row r="455" spans="6:6" x14ac:dyDescent="0.55000000000000004">
      <c r="F455" s="37"/>
    </row>
    <row r="456" spans="6:6" x14ac:dyDescent="0.55000000000000004">
      <c r="F456" s="37"/>
    </row>
    <row r="457" spans="6:6" x14ac:dyDescent="0.55000000000000004">
      <c r="F457" s="37"/>
    </row>
    <row r="458" spans="6:6" x14ac:dyDescent="0.55000000000000004">
      <c r="F458" s="37"/>
    </row>
    <row r="459" spans="6:6" x14ac:dyDescent="0.55000000000000004">
      <c r="F459" s="37"/>
    </row>
    <row r="460" spans="6:6" x14ac:dyDescent="0.55000000000000004">
      <c r="F460" s="37"/>
    </row>
    <row r="461" spans="6:6" x14ac:dyDescent="0.55000000000000004">
      <c r="F461" s="37"/>
    </row>
    <row r="462" spans="6:6" x14ac:dyDescent="0.55000000000000004">
      <c r="F462" s="37"/>
    </row>
    <row r="463" spans="6:6" x14ac:dyDescent="0.55000000000000004">
      <c r="F463" s="37"/>
    </row>
    <row r="464" spans="6:6" x14ac:dyDescent="0.55000000000000004">
      <c r="F464" s="37"/>
    </row>
    <row r="465" spans="6:6" x14ac:dyDescent="0.55000000000000004">
      <c r="F465" s="37"/>
    </row>
    <row r="466" spans="6:6" x14ac:dyDescent="0.55000000000000004">
      <c r="F466" s="37"/>
    </row>
    <row r="467" spans="6:6" x14ac:dyDescent="0.55000000000000004">
      <c r="F467" s="37"/>
    </row>
    <row r="468" spans="6:6" x14ac:dyDescent="0.55000000000000004">
      <c r="F468" s="37"/>
    </row>
    <row r="469" spans="6:6" x14ac:dyDescent="0.55000000000000004">
      <c r="F469" s="37"/>
    </row>
    <row r="470" spans="6:6" x14ac:dyDescent="0.55000000000000004">
      <c r="F470" s="37"/>
    </row>
    <row r="471" spans="6:6" x14ac:dyDescent="0.55000000000000004">
      <c r="F471" s="37"/>
    </row>
    <row r="472" spans="6:6" x14ac:dyDescent="0.55000000000000004">
      <c r="F472" s="37"/>
    </row>
    <row r="473" spans="6:6" x14ac:dyDescent="0.55000000000000004">
      <c r="F473" s="37"/>
    </row>
    <row r="474" spans="6:6" x14ac:dyDescent="0.55000000000000004">
      <c r="F474" s="37"/>
    </row>
    <row r="475" spans="6:6" x14ac:dyDescent="0.55000000000000004">
      <c r="F475" s="37"/>
    </row>
    <row r="476" spans="6:6" x14ac:dyDescent="0.55000000000000004">
      <c r="F476" s="37"/>
    </row>
    <row r="477" spans="6:6" x14ac:dyDescent="0.55000000000000004">
      <c r="F477" s="37"/>
    </row>
    <row r="478" spans="6:6" x14ac:dyDescent="0.55000000000000004">
      <c r="F478" s="37"/>
    </row>
    <row r="479" spans="6:6" x14ac:dyDescent="0.55000000000000004">
      <c r="F479" s="37"/>
    </row>
    <row r="480" spans="6:6" x14ac:dyDescent="0.55000000000000004">
      <c r="F480" s="37"/>
    </row>
    <row r="481" spans="6:6" x14ac:dyDescent="0.55000000000000004">
      <c r="F481" s="37"/>
    </row>
    <row r="482" spans="6:6" x14ac:dyDescent="0.55000000000000004">
      <c r="F482" s="37"/>
    </row>
    <row r="483" spans="6:6" x14ac:dyDescent="0.55000000000000004">
      <c r="F483" s="37"/>
    </row>
    <row r="484" spans="6:6" x14ac:dyDescent="0.55000000000000004">
      <c r="F484" s="37"/>
    </row>
    <row r="485" spans="6:6" x14ac:dyDescent="0.55000000000000004">
      <c r="F485" s="37"/>
    </row>
    <row r="486" spans="6:6" x14ac:dyDescent="0.55000000000000004">
      <c r="F486" s="37"/>
    </row>
    <row r="487" spans="6:6" x14ac:dyDescent="0.55000000000000004">
      <c r="F487" s="37"/>
    </row>
    <row r="488" spans="6:6" x14ac:dyDescent="0.55000000000000004">
      <c r="F488" s="37"/>
    </row>
    <row r="489" spans="6:6" x14ac:dyDescent="0.55000000000000004">
      <c r="F489" s="37"/>
    </row>
    <row r="490" spans="6:6" x14ac:dyDescent="0.55000000000000004">
      <c r="F490" s="37"/>
    </row>
    <row r="491" spans="6:6" x14ac:dyDescent="0.55000000000000004">
      <c r="F491" s="37"/>
    </row>
    <row r="492" spans="6:6" x14ac:dyDescent="0.55000000000000004">
      <c r="F492" s="37"/>
    </row>
    <row r="493" spans="6:6" x14ac:dyDescent="0.55000000000000004">
      <c r="F493" s="37"/>
    </row>
    <row r="494" spans="6:6" x14ac:dyDescent="0.55000000000000004">
      <c r="F494" s="37"/>
    </row>
    <row r="495" spans="6:6" x14ac:dyDescent="0.55000000000000004">
      <c r="F495" s="37"/>
    </row>
    <row r="496" spans="6:6" x14ac:dyDescent="0.55000000000000004">
      <c r="F496" s="37"/>
    </row>
    <row r="497" spans="6:6" x14ac:dyDescent="0.55000000000000004">
      <c r="F497" s="37"/>
    </row>
    <row r="498" spans="6:6" x14ac:dyDescent="0.55000000000000004">
      <c r="F498" s="37"/>
    </row>
    <row r="499" spans="6:6" x14ac:dyDescent="0.55000000000000004">
      <c r="F499" s="37"/>
    </row>
    <row r="500" spans="6:6" x14ac:dyDescent="0.55000000000000004">
      <c r="F500" s="37"/>
    </row>
    <row r="501" spans="6:6" x14ac:dyDescent="0.55000000000000004">
      <c r="F501" s="37"/>
    </row>
    <row r="502" spans="6:6" x14ac:dyDescent="0.55000000000000004">
      <c r="F502" s="37"/>
    </row>
    <row r="503" spans="6:6" x14ac:dyDescent="0.55000000000000004">
      <c r="F503" s="37"/>
    </row>
    <row r="504" spans="6:6" x14ac:dyDescent="0.55000000000000004">
      <c r="F504" s="37"/>
    </row>
    <row r="505" spans="6:6" x14ac:dyDescent="0.55000000000000004">
      <c r="F505" s="37"/>
    </row>
    <row r="506" spans="6:6" x14ac:dyDescent="0.55000000000000004">
      <c r="F506" s="37"/>
    </row>
    <row r="507" spans="6:6" x14ac:dyDescent="0.55000000000000004">
      <c r="F507" s="37"/>
    </row>
    <row r="508" spans="6:6" x14ac:dyDescent="0.55000000000000004">
      <c r="F508" s="37"/>
    </row>
    <row r="509" spans="6:6" x14ac:dyDescent="0.55000000000000004">
      <c r="F509" s="37"/>
    </row>
    <row r="510" spans="6:6" x14ac:dyDescent="0.55000000000000004">
      <c r="F510" s="37"/>
    </row>
    <row r="511" spans="6:6" x14ac:dyDescent="0.55000000000000004">
      <c r="F511" s="37"/>
    </row>
    <row r="512" spans="6:6" x14ac:dyDescent="0.55000000000000004">
      <c r="F512" s="37"/>
    </row>
    <row r="513" spans="6:6" x14ac:dyDescent="0.55000000000000004">
      <c r="F513" s="37"/>
    </row>
    <row r="514" spans="6:6" x14ac:dyDescent="0.55000000000000004">
      <c r="F514" s="37"/>
    </row>
    <row r="515" spans="6:6" x14ac:dyDescent="0.55000000000000004">
      <c r="F515" s="37"/>
    </row>
    <row r="516" spans="6:6" x14ac:dyDescent="0.55000000000000004">
      <c r="F516" s="37"/>
    </row>
    <row r="517" spans="6:6" x14ac:dyDescent="0.55000000000000004">
      <c r="F517" s="37"/>
    </row>
    <row r="518" spans="6:6" x14ac:dyDescent="0.55000000000000004">
      <c r="F518" s="37"/>
    </row>
    <row r="519" spans="6:6" x14ac:dyDescent="0.55000000000000004">
      <c r="F519" s="37"/>
    </row>
    <row r="520" spans="6:6" x14ac:dyDescent="0.55000000000000004">
      <c r="F520" s="37"/>
    </row>
    <row r="521" spans="6:6" x14ac:dyDescent="0.55000000000000004">
      <c r="F521" s="37"/>
    </row>
    <row r="522" spans="6:6" x14ac:dyDescent="0.55000000000000004">
      <c r="F522" s="37"/>
    </row>
    <row r="523" spans="6:6" x14ac:dyDescent="0.55000000000000004">
      <c r="F523" s="37"/>
    </row>
    <row r="524" spans="6:6" x14ac:dyDescent="0.55000000000000004">
      <c r="F524" s="37"/>
    </row>
    <row r="525" spans="6:6" x14ac:dyDescent="0.55000000000000004">
      <c r="F525" s="37"/>
    </row>
    <row r="526" spans="6:6" x14ac:dyDescent="0.55000000000000004">
      <c r="F526" s="37"/>
    </row>
    <row r="527" spans="6:6" x14ac:dyDescent="0.55000000000000004">
      <c r="F527" s="37"/>
    </row>
    <row r="528" spans="6:6" x14ac:dyDescent="0.55000000000000004">
      <c r="F528" s="37"/>
    </row>
    <row r="529" spans="6:6" x14ac:dyDescent="0.55000000000000004">
      <c r="F529" s="37"/>
    </row>
    <row r="530" spans="6:6" x14ac:dyDescent="0.55000000000000004">
      <c r="F530" s="37"/>
    </row>
    <row r="531" spans="6:6" x14ac:dyDescent="0.55000000000000004">
      <c r="F531" s="37"/>
    </row>
    <row r="532" spans="6:6" x14ac:dyDescent="0.55000000000000004">
      <c r="F532" s="37"/>
    </row>
    <row r="533" spans="6:6" x14ac:dyDescent="0.55000000000000004">
      <c r="F533" s="37"/>
    </row>
    <row r="534" spans="6:6" x14ac:dyDescent="0.55000000000000004">
      <c r="F534" s="37"/>
    </row>
    <row r="535" spans="6:6" x14ac:dyDescent="0.55000000000000004">
      <c r="F535" s="37"/>
    </row>
    <row r="536" spans="6:6" x14ac:dyDescent="0.55000000000000004">
      <c r="F536" s="37"/>
    </row>
    <row r="537" spans="6:6" x14ac:dyDescent="0.55000000000000004">
      <c r="F537" s="37"/>
    </row>
    <row r="538" spans="6:6" x14ac:dyDescent="0.55000000000000004">
      <c r="F538" s="37"/>
    </row>
    <row r="539" spans="6:6" x14ac:dyDescent="0.55000000000000004">
      <c r="F539" s="37"/>
    </row>
    <row r="540" spans="6:6" x14ac:dyDescent="0.55000000000000004">
      <c r="F540" s="37"/>
    </row>
    <row r="541" spans="6:6" x14ac:dyDescent="0.55000000000000004">
      <c r="F541" s="37"/>
    </row>
    <row r="542" spans="6:6" x14ac:dyDescent="0.55000000000000004">
      <c r="F542" s="37"/>
    </row>
    <row r="543" spans="6:6" x14ac:dyDescent="0.55000000000000004">
      <c r="F543" s="37"/>
    </row>
    <row r="544" spans="6:6" x14ac:dyDescent="0.55000000000000004">
      <c r="F544" s="37"/>
    </row>
    <row r="545" spans="6:6" x14ac:dyDescent="0.55000000000000004">
      <c r="F545" s="37"/>
    </row>
    <row r="546" spans="6:6" x14ac:dyDescent="0.55000000000000004">
      <c r="F546" s="37"/>
    </row>
    <row r="547" spans="6:6" x14ac:dyDescent="0.55000000000000004">
      <c r="F547" s="37"/>
    </row>
    <row r="548" spans="6:6" x14ac:dyDescent="0.55000000000000004">
      <c r="F548" s="37"/>
    </row>
    <row r="549" spans="6:6" x14ac:dyDescent="0.55000000000000004">
      <c r="F549" s="37"/>
    </row>
    <row r="550" spans="6:6" x14ac:dyDescent="0.55000000000000004">
      <c r="F550" s="37"/>
    </row>
    <row r="551" spans="6:6" x14ac:dyDescent="0.55000000000000004">
      <c r="F551" s="37"/>
    </row>
    <row r="552" spans="6:6" x14ac:dyDescent="0.55000000000000004">
      <c r="F552" s="37"/>
    </row>
    <row r="553" spans="6:6" x14ac:dyDescent="0.55000000000000004">
      <c r="F553" s="37"/>
    </row>
    <row r="554" spans="6:6" x14ac:dyDescent="0.55000000000000004">
      <c r="F554" s="37"/>
    </row>
    <row r="555" spans="6:6" x14ac:dyDescent="0.55000000000000004">
      <c r="F555" s="37"/>
    </row>
    <row r="556" spans="6:6" x14ac:dyDescent="0.55000000000000004">
      <c r="F556" s="37"/>
    </row>
    <row r="557" spans="6:6" x14ac:dyDescent="0.55000000000000004">
      <c r="F557" s="37"/>
    </row>
    <row r="558" spans="6:6" x14ac:dyDescent="0.55000000000000004">
      <c r="F558" s="37"/>
    </row>
    <row r="559" spans="6:6" x14ac:dyDescent="0.55000000000000004">
      <c r="F559" s="37"/>
    </row>
    <row r="560" spans="6:6" x14ac:dyDescent="0.55000000000000004">
      <c r="F560" s="37"/>
    </row>
    <row r="561" spans="6:6" x14ac:dyDescent="0.55000000000000004">
      <c r="F561" s="37"/>
    </row>
    <row r="562" spans="6:6" x14ac:dyDescent="0.55000000000000004">
      <c r="F562" s="37"/>
    </row>
    <row r="563" spans="6:6" x14ac:dyDescent="0.55000000000000004">
      <c r="F563" s="37"/>
    </row>
    <row r="564" spans="6:6" x14ac:dyDescent="0.55000000000000004">
      <c r="F564" s="37"/>
    </row>
    <row r="565" spans="6:6" x14ac:dyDescent="0.55000000000000004">
      <c r="F565" s="37"/>
    </row>
    <row r="566" spans="6:6" x14ac:dyDescent="0.55000000000000004">
      <c r="F566" s="37"/>
    </row>
    <row r="567" spans="6:6" x14ac:dyDescent="0.55000000000000004">
      <c r="F567" s="37"/>
    </row>
    <row r="568" spans="6:6" x14ac:dyDescent="0.55000000000000004">
      <c r="F568" s="37"/>
    </row>
    <row r="569" spans="6:6" x14ac:dyDescent="0.55000000000000004">
      <c r="F569" s="37"/>
    </row>
    <row r="570" spans="6:6" x14ac:dyDescent="0.55000000000000004">
      <c r="F570" s="37"/>
    </row>
    <row r="571" spans="6:6" x14ac:dyDescent="0.55000000000000004">
      <c r="F571" s="37"/>
    </row>
    <row r="572" spans="6:6" x14ac:dyDescent="0.55000000000000004">
      <c r="F572" s="37"/>
    </row>
    <row r="573" spans="6:6" x14ac:dyDescent="0.55000000000000004">
      <c r="F573" s="37"/>
    </row>
    <row r="574" spans="6:6" x14ac:dyDescent="0.55000000000000004">
      <c r="F574" s="37"/>
    </row>
    <row r="575" spans="6:6" x14ac:dyDescent="0.55000000000000004">
      <c r="F575" s="37"/>
    </row>
    <row r="576" spans="6:6" x14ac:dyDescent="0.55000000000000004">
      <c r="F576" s="37"/>
    </row>
    <row r="577" spans="6:6" x14ac:dyDescent="0.55000000000000004">
      <c r="F577" s="37"/>
    </row>
    <row r="578" spans="6:6" x14ac:dyDescent="0.55000000000000004">
      <c r="F578" s="37"/>
    </row>
    <row r="579" spans="6:6" x14ac:dyDescent="0.55000000000000004">
      <c r="F579" s="37"/>
    </row>
    <row r="580" spans="6:6" x14ac:dyDescent="0.55000000000000004">
      <c r="F580" s="37"/>
    </row>
    <row r="581" spans="6:6" x14ac:dyDescent="0.55000000000000004">
      <c r="F581" s="37"/>
    </row>
    <row r="582" spans="6:6" x14ac:dyDescent="0.55000000000000004">
      <c r="F582" s="37"/>
    </row>
    <row r="583" spans="6:6" x14ac:dyDescent="0.55000000000000004">
      <c r="F583" s="37"/>
    </row>
    <row r="584" spans="6:6" x14ac:dyDescent="0.55000000000000004">
      <c r="F584" s="37"/>
    </row>
    <row r="585" spans="6:6" x14ac:dyDescent="0.55000000000000004">
      <c r="F585" s="37"/>
    </row>
    <row r="586" spans="6:6" x14ac:dyDescent="0.55000000000000004">
      <c r="F586" s="37"/>
    </row>
    <row r="587" spans="6:6" x14ac:dyDescent="0.55000000000000004">
      <c r="F587" s="37"/>
    </row>
    <row r="588" spans="6:6" x14ac:dyDescent="0.55000000000000004">
      <c r="F588" s="37"/>
    </row>
    <row r="589" spans="6:6" x14ac:dyDescent="0.55000000000000004">
      <c r="F589" s="37"/>
    </row>
    <row r="590" spans="6:6" x14ac:dyDescent="0.55000000000000004">
      <c r="F590" s="37"/>
    </row>
    <row r="591" spans="6:6" x14ac:dyDescent="0.55000000000000004">
      <c r="F591" s="37"/>
    </row>
    <row r="592" spans="6:6" x14ac:dyDescent="0.55000000000000004">
      <c r="F592" s="37"/>
    </row>
    <row r="593" spans="6:6" x14ac:dyDescent="0.55000000000000004">
      <c r="F593" s="37"/>
    </row>
    <row r="594" spans="6:6" x14ac:dyDescent="0.55000000000000004">
      <c r="F594" s="37"/>
    </row>
    <row r="595" spans="6:6" x14ac:dyDescent="0.55000000000000004">
      <c r="F595" s="37"/>
    </row>
    <row r="596" spans="6:6" x14ac:dyDescent="0.55000000000000004">
      <c r="F596" s="37"/>
    </row>
    <row r="597" spans="6:6" x14ac:dyDescent="0.55000000000000004">
      <c r="F597" s="37"/>
    </row>
    <row r="598" spans="6:6" x14ac:dyDescent="0.55000000000000004">
      <c r="F598" s="37"/>
    </row>
    <row r="599" spans="6:6" x14ac:dyDescent="0.55000000000000004">
      <c r="F599" s="37"/>
    </row>
    <row r="600" spans="6:6" x14ac:dyDescent="0.55000000000000004">
      <c r="F600" s="37"/>
    </row>
    <row r="601" spans="6:6" x14ac:dyDescent="0.55000000000000004">
      <c r="F601" s="37"/>
    </row>
    <row r="602" spans="6:6" x14ac:dyDescent="0.55000000000000004">
      <c r="F602" s="37"/>
    </row>
    <row r="603" spans="6:6" x14ac:dyDescent="0.55000000000000004">
      <c r="F603" s="37"/>
    </row>
    <row r="604" spans="6:6" x14ac:dyDescent="0.55000000000000004">
      <c r="F604" s="37"/>
    </row>
    <row r="605" spans="6:6" x14ac:dyDescent="0.55000000000000004">
      <c r="F605" s="37"/>
    </row>
    <row r="606" spans="6:6" x14ac:dyDescent="0.55000000000000004">
      <c r="F606" s="37"/>
    </row>
    <row r="607" spans="6:6" x14ac:dyDescent="0.55000000000000004">
      <c r="F607" s="37"/>
    </row>
    <row r="608" spans="6:6" x14ac:dyDescent="0.55000000000000004">
      <c r="F608" s="37"/>
    </row>
    <row r="609" spans="6:6" x14ac:dyDescent="0.55000000000000004">
      <c r="F609" s="37"/>
    </row>
    <row r="610" spans="6:6" x14ac:dyDescent="0.55000000000000004">
      <c r="F610" s="37"/>
    </row>
    <row r="611" spans="6:6" x14ac:dyDescent="0.55000000000000004">
      <c r="F611" s="37"/>
    </row>
    <row r="612" spans="6:6" x14ac:dyDescent="0.55000000000000004">
      <c r="F612" s="37"/>
    </row>
    <row r="613" spans="6:6" x14ac:dyDescent="0.55000000000000004">
      <c r="F613" s="37"/>
    </row>
    <row r="614" spans="6:6" x14ac:dyDescent="0.55000000000000004">
      <c r="F614" s="37"/>
    </row>
    <row r="615" spans="6:6" x14ac:dyDescent="0.55000000000000004">
      <c r="F615" s="37"/>
    </row>
    <row r="616" spans="6:6" x14ac:dyDescent="0.55000000000000004">
      <c r="F616" s="37"/>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1E4FF-5936-4AF6-97EA-F9B38E2EDF99}">
  <dimension ref="A2:K62"/>
  <sheetViews>
    <sheetView topLeftCell="A19" workbookViewId="0">
      <selection activeCell="H39" sqref="H39"/>
    </sheetView>
  </sheetViews>
  <sheetFormatPr defaultRowHeight="14.4" x14ac:dyDescent="0.55000000000000004"/>
  <cols>
    <col min="1" max="1" width="12.05078125" bestFit="1" customWidth="1"/>
    <col min="2" max="2" width="17.9453125" bestFit="1" customWidth="1"/>
    <col min="3" max="3" width="22.41796875" bestFit="1" customWidth="1"/>
    <col min="4" max="4" width="19.1015625" bestFit="1" customWidth="1"/>
    <col min="5" max="5" width="15.68359375" bestFit="1" customWidth="1"/>
    <col min="6" max="6" width="17.9453125" bestFit="1" customWidth="1"/>
    <col min="7" max="7" width="23.62890625" bestFit="1" customWidth="1"/>
    <col min="8" max="8" width="20.578125" bestFit="1" customWidth="1"/>
    <col min="9" max="9" width="16.47265625" customWidth="1"/>
    <col min="10" max="10" width="11.89453125" bestFit="1" customWidth="1"/>
  </cols>
  <sheetData>
    <row r="2" spans="1:11" x14ac:dyDescent="0.55000000000000004">
      <c r="A2" s="31" t="s">
        <v>49</v>
      </c>
      <c r="B2" t="s">
        <v>68</v>
      </c>
      <c r="C2" t="s">
        <v>69</v>
      </c>
      <c r="D2" t="s">
        <v>70</v>
      </c>
      <c r="F2" t="s">
        <v>65</v>
      </c>
      <c r="G2" t="s">
        <v>66</v>
      </c>
      <c r="H2" t="s">
        <v>67</v>
      </c>
      <c r="I2" t="s">
        <v>71</v>
      </c>
      <c r="K2" s="45"/>
    </row>
    <row r="3" spans="1:11" x14ac:dyDescent="0.55000000000000004">
      <c r="A3" s="32" t="s">
        <v>51</v>
      </c>
      <c r="B3" s="34">
        <v>9401153</v>
      </c>
      <c r="C3" s="34">
        <v>2319375</v>
      </c>
      <c r="D3" s="34">
        <v>2319375</v>
      </c>
      <c r="F3" s="34">
        <v>9880153</v>
      </c>
      <c r="G3" s="34">
        <v>2653375</v>
      </c>
      <c r="H3" s="34">
        <v>2653375</v>
      </c>
      <c r="I3" s="41">
        <f>GETPIVOTDATA("Sum of Overdue balance",$F$2)/GETPIVOTDATA("Sum of Total Amount",$F$2)</f>
        <v>0.26855606385852526</v>
      </c>
      <c r="J3" t="s">
        <v>83</v>
      </c>
      <c r="K3" s="45">
        <f>I3</f>
        <v>0.26855606385852526</v>
      </c>
    </row>
    <row r="4" spans="1:11" x14ac:dyDescent="0.55000000000000004">
      <c r="A4" s="33" t="s">
        <v>52</v>
      </c>
      <c r="B4" s="34">
        <v>902200</v>
      </c>
      <c r="C4" s="34">
        <v>0</v>
      </c>
      <c r="D4" s="34">
        <v>0</v>
      </c>
      <c r="F4" s="44" t="str">
        <f>CONCATENATE(ROUNDUP(GETPIVOTDATA("Sum of Total Amount",$F$2)/1000000,2)," M")</f>
        <v>9.89 M</v>
      </c>
      <c r="G4" s="44" t="str">
        <f>CONCATENATE(ROUNDUP(GETPIVOTDATA("Sum of Outstanding balance",$F$2)/1000000,2)," M")</f>
        <v>2.66 M</v>
      </c>
      <c r="H4" s="44" t="str">
        <f>CONCATENATE(ROUNDUP(GETPIVOTDATA("Sum of Overdue balance",$F$2)/1000000,2)," M")</f>
        <v>2.66 M</v>
      </c>
      <c r="I4" s="44"/>
      <c r="J4" t="s">
        <v>84</v>
      </c>
      <c r="K4" s="45">
        <v>0.02</v>
      </c>
    </row>
    <row r="5" spans="1:11" x14ac:dyDescent="0.55000000000000004">
      <c r="A5" s="33" t="s">
        <v>53</v>
      </c>
      <c r="B5" s="34">
        <v>900000</v>
      </c>
      <c r="C5" s="34">
        <v>20000</v>
      </c>
      <c r="D5" s="34">
        <v>20000</v>
      </c>
      <c r="J5" t="s">
        <v>85</v>
      </c>
      <c r="K5" s="48">
        <f>200%-(K3+K4)</f>
        <v>1.7114439361414746</v>
      </c>
    </row>
    <row r="6" spans="1:11" x14ac:dyDescent="0.55000000000000004">
      <c r="A6" s="33" t="s">
        <v>54</v>
      </c>
      <c r="B6" s="34">
        <v>250000</v>
      </c>
      <c r="C6" s="34">
        <v>10000</v>
      </c>
      <c r="D6" s="34">
        <v>10000</v>
      </c>
    </row>
    <row r="7" spans="1:11" x14ac:dyDescent="0.55000000000000004">
      <c r="A7" s="33" t="s">
        <v>55</v>
      </c>
      <c r="B7" s="34">
        <v>450000</v>
      </c>
      <c r="C7" s="34">
        <v>0</v>
      </c>
      <c r="D7" s="34">
        <v>0</v>
      </c>
    </row>
    <row r="8" spans="1:11" x14ac:dyDescent="0.55000000000000004">
      <c r="A8" s="33" t="s">
        <v>56</v>
      </c>
      <c r="B8" s="34">
        <v>590000</v>
      </c>
      <c r="C8" s="34">
        <v>105000</v>
      </c>
      <c r="D8" s="34">
        <v>105000</v>
      </c>
    </row>
    <row r="9" spans="1:11" x14ac:dyDescent="0.55000000000000004">
      <c r="A9" s="33" t="s">
        <v>57</v>
      </c>
      <c r="B9" s="34">
        <v>978341</v>
      </c>
      <c r="C9" s="34">
        <v>81</v>
      </c>
      <c r="D9" s="34">
        <v>81</v>
      </c>
    </row>
    <row r="10" spans="1:11" x14ac:dyDescent="0.55000000000000004">
      <c r="A10" s="33" t="s">
        <v>58</v>
      </c>
      <c r="B10" s="34">
        <v>1564266</v>
      </c>
      <c r="C10" s="34">
        <v>384266</v>
      </c>
      <c r="D10" s="34">
        <v>384266</v>
      </c>
    </row>
    <row r="11" spans="1:11" x14ac:dyDescent="0.55000000000000004">
      <c r="A11" s="33" t="s">
        <v>59</v>
      </c>
      <c r="B11" s="34">
        <v>991961</v>
      </c>
      <c r="C11" s="34">
        <v>0</v>
      </c>
      <c r="D11" s="34">
        <v>0</v>
      </c>
    </row>
    <row r="12" spans="1:11" x14ac:dyDescent="0.55000000000000004">
      <c r="A12" s="33" t="s">
        <v>60</v>
      </c>
      <c r="B12" s="34">
        <v>666938</v>
      </c>
      <c r="C12" s="34">
        <v>197819</v>
      </c>
      <c r="D12" s="34">
        <v>197819</v>
      </c>
    </row>
    <row r="13" spans="1:11" x14ac:dyDescent="0.55000000000000004">
      <c r="A13" s="33" t="s">
        <v>61</v>
      </c>
      <c r="B13" s="34">
        <v>1038713</v>
      </c>
      <c r="C13" s="34">
        <v>563475</v>
      </c>
      <c r="D13" s="34">
        <v>563475</v>
      </c>
    </row>
    <row r="14" spans="1:11" x14ac:dyDescent="0.55000000000000004">
      <c r="A14" s="33" t="s">
        <v>62</v>
      </c>
      <c r="B14" s="34">
        <v>698734</v>
      </c>
      <c r="C14" s="34">
        <v>668734</v>
      </c>
      <c r="D14" s="34">
        <v>668734</v>
      </c>
    </row>
    <row r="15" spans="1:11" x14ac:dyDescent="0.55000000000000004">
      <c r="A15" s="33" t="s">
        <v>63</v>
      </c>
      <c r="B15" s="34">
        <v>370000</v>
      </c>
      <c r="C15" s="34">
        <v>370000</v>
      </c>
      <c r="D15" s="34">
        <v>370000</v>
      </c>
    </row>
    <row r="16" spans="1:11" x14ac:dyDescent="0.55000000000000004">
      <c r="A16" s="32" t="s">
        <v>64</v>
      </c>
      <c r="B16" s="34">
        <v>479000</v>
      </c>
      <c r="C16" s="34">
        <v>334000</v>
      </c>
      <c r="D16" s="34">
        <v>334000</v>
      </c>
    </row>
    <row r="17" spans="1:4" x14ac:dyDescent="0.55000000000000004">
      <c r="A17" s="33" t="s">
        <v>52</v>
      </c>
      <c r="B17" s="34">
        <v>244000</v>
      </c>
      <c r="C17" s="34">
        <v>144000</v>
      </c>
      <c r="D17" s="34">
        <v>144000</v>
      </c>
    </row>
    <row r="18" spans="1:4" x14ac:dyDescent="0.55000000000000004">
      <c r="A18" s="33" t="s">
        <v>53</v>
      </c>
      <c r="B18" s="34">
        <v>235000</v>
      </c>
      <c r="C18" s="34">
        <v>190000</v>
      </c>
      <c r="D18" s="34">
        <v>190000</v>
      </c>
    </row>
    <row r="19" spans="1:4" x14ac:dyDescent="0.55000000000000004">
      <c r="A19" s="32" t="s">
        <v>50</v>
      </c>
      <c r="B19" s="34">
        <v>9880153</v>
      </c>
      <c r="C19" s="34">
        <v>2653375</v>
      </c>
      <c r="D19" s="34">
        <v>2653375</v>
      </c>
    </row>
    <row r="22" spans="1:4" x14ac:dyDescent="0.55000000000000004">
      <c r="A22" s="31" t="s">
        <v>49</v>
      </c>
      <c r="B22" t="s">
        <v>74</v>
      </c>
    </row>
    <row r="23" spans="1:4" x14ac:dyDescent="0.55000000000000004">
      <c r="A23" s="32" t="s">
        <v>72</v>
      </c>
      <c r="B23" s="45">
        <v>0.65625</v>
      </c>
    </row>
    <row r="24" spans="1:4" x14ac:dyDescent="0.55000000000000004">
      <c r="A24" s="32" t="s">
        <v>73</v>
      </c>
      <c r="B24" s="45">
        <v>0.34375</v>
      </c>
    </row>
    <row r="25" spans="1:4" x14ac:dyDescent="0.55000000000000004">
      <c r="A25" s="32" t="s">
        <v>50</v>
      </c>
      <c r="B25" s="45">
        <v>1</v>
      </c>
    </row>
    <row r="27" spans="1:4" x14ac:dyDescent="0.55000000000000004">
      <c r="A27" s="31" t="s">
        <v>49</v>
      </c>
      <c r="B27" t="s">
        <v>67</v>
      </c>
    </row>
    <row r="28" spans="1:4" x14ac:dyDescent="0.55000000000000004">
      <c r="A28" s="32" t="s">
        <v>75</v>
      </c>
      <c r="B28" s="34">
        <v>2653375</v>
      </c>
    </row>
    <row r="29" spans="1:4" x14ac:dyDescent="0.55000000000000004">
      <c r="A29" s="32" t="s">
        <v>50</v>
      </c>
      <c r="B29" s="34">
        <v>2653375</v>
      </c>
    </row>
    <row r="32" spans="1:4" x14ac:dyDescent="0.55000000000000004">
      <c r="A32" s="31" t="s">
        <v>49</v>
      </c>
      <c r="B32" t="s">
        <v>67</v>
      </c>
    </row>
    <row r="33" spans="1:7" x14ac:dyDescent="0.55000000000000004">
      <c r="A33" s="32" t="s">
        <v>18</v>
      </c>
      <c r="B33" s="34">
        <v>214193</v>
      </c>
      <c r="D33" t="s">
        <v>76</v>
      </c>
      <c r="E33" s="42">
        <f>GETPIVOTDATA("[Measures].[Sum of Overdue balance]",$A$32)/GETPIVOTDATA("Sum of Overdue balance",$F$2)</f>
        <v>0.654682432750742</v>
      </c>
    </row>
    <row r="34" spans="1:7" x14ac:dyDescent="0.55000000000000004">
      <c r="A34" s="32" t="s">
        <v>21</v>
      </c>
      <c r="B34" s="34">
        <v>250000</v>
      </c>
      <c r="D34" t="s">
        <v>77</v>
      </c>
      <c r="E34" s="42">
        <f>1-E33</f>
        <v>0.345317567249258</v>
      </c>
    </row>
    <row r="35" spans="1:7" x14ac:dyDescent="0.55000000000000004">
      <c r="A35" s="32" t="s">
        <v>40</v>
      </c>
      <c r="B35" s="34">
        <v>379841</v>
      </c>
    </row>
    <row r="36" spans="1:7" x14ac:dyDescent="0.55000000000000004">
      <c r="A36" s="32" t="s">
        <v>46</v>
      </c>
      <c r="B36" s="34">
        <v>438543</v>
      </c>
    </row>
    <row r="37" spans="1:7" x14ac:dyDescent="0.55000000000000004">
      <c r="A37" s="32" t="s">
        <v>48</v>
      </c>
      <c r="B37" s="34">
        <v>454541</v>
      </c>
    </row>
    <row r="38" spans="1:7" x14ac:dyDescent="0.55000000000000004">
      <c r="A38" s="32" t="s">
        <v>50</v>
      </c>
      <c r="B38" s="34">
        <v>1737118</v>
      </c>
    </row>
    <row r="41" spans="1:7" x14ac:dyDescent="0.55000000000000004">
      <c r="A41" s="31" t="s">
        <v>49</v>
      </c>
      <c r="B41" t="s">
        <v>67</v>
      </c>
    </row>
    <row r="42" spans="1:7" x14ac:dyDescent="0.55000000000000004">
      <c r="A42" s="32" t="s">
        <v>78</v>
      </c>
      <c r="B42" s="45">
        <v>0.24291892401187168</v>
      </c>
      <c r="G42" s="43"/>
    </row>
    <row r="43" spans="1:7" x14ac:dyDescent="0.55000000000000004">
      <c r="A43" s="32" t="s">
        <v>79</v>
      </c>
      <c r="B43" s="45">
        <v>0.24584199368728507</v>
      </c>
    </row>
    <row r="44" spans="1:7" x14ac:dyDescent="0.55000000000000004">
      <c r="A44" s="32" t="s">
        <v>26</v>
      </c>
      <c r="B44" s="45">
        <v>0.51123908230084325</v>
      </c>
      <c r="G44" s="43"/>
    </row>
    <row r="45" spans="1:7" x14ac:dyDescent="0.55000000000000004">
      <c r="A45" s="32" t="s">
        <v>50</v>
      </c>
      <c r="B45" s="45">
        <v>1</v>
      </c>
    </row>
    <row r="47" spans="1:7" x14ac:dyDescent="0.55000000000000004">
      <c r="A47" s="31" t="s">
        <v>49</v>
      </c>
      <c r="B47" t="s">
        <v>65</v>
      </c>
    </row>
    <row r="48" spans="1:7" x14ac:dyDescent="0.55000000000000004">
      <c r="A48" s="32" t="s">
        <v>21</v>
      </c>
      <c r="B48" s="34">
        <v>452200</v>
      </c>
      <c r="D48" t="s">
        <v>80</v>
      </c>
      <c r="E48" s="40">
        <f>GETPIVOTDATA("[Measures].[Sum of Total Amount]",$A$47)/GETPIVOTDATA("Sum of Total Amount",$F$2)</f>
        <v>0.31223949669605316</v>
      </c>
    </row>
    <row r="49" spans="1:5" x14ac:dyDescent="0.55000000000000004">
      <c r="A49" s="32" t="s">
        <v>46</v>
      </c>
      <c r="B49" s="34">
        <v>454199</v>
      </c>
      <c r="D49" t="s">
        <v>81</v>
      </c>
      <c r="E49" s="40">
        <f>1-E48</f>
        <v>0.68776050330394689</v>
      </c>
    </row>
    <row r="50" spans="1:5" x14ac:dyDescent="0.55000000000000004">
      <c r="A50" s="32" t="s">
        <v>48</v>
      </c>
      <c r="B50" s="34">
        <v>454541</v>
      </c>
    </row>
    <row r="51" spans="1:5" x14ac:dyDescent="0.55000000000000004">
      <c r="A51" s="32" t="s">
        <v>18</v>
      </c>
      <c r="B51" s="34">
        <v>744193</v>
      </c>
    </row>
    <row r="52" spans="1:5" x14ac:dyDescent="0.55000000000000004">
      <c r="A52" s="32" t="s">
        <v>40</v>
      </c>
      <c r="B52" s="34">
        <v>979841</v>
      </c>
    </row>
    <row r="53" spans="1:5" x14ac:dyDescent="0.55000000000000004">
      <c r="A53" s="32" t="s">
        <v>50</v>
      </c>
      <c r="B53" s="34">
        <v>3084974</v>
      </c>
    </row>
    <row r="57" spans="1:5" x14ac:dyDescent="0.55000000000000004">
      <c r="A57" s="49" t="s">
        <v>86</v>
      </c>
      <c r="C57" s="50" t="s">
        <v>87</v>
      </c>
    </row>
    <row r="58" spans="1:5" x14ac:dyDescent="0.55000000000000004">
      <c r="A58" s="32" t="s">
        <v>88</v>
      </c>
      <c r="B58" s="46">
        <v>0</v>
      </c>
      <c r="C58" t="s">
        <v>89</v>
      </c>
      <c r="D58" s="40">
        <f>I3</f>
        <v>0.26855606385852526</v>
      </c>
    </row>
    <row r="59" spans="1:5" x14ac:dyDescent="0.55000000000000004">
      <c r="A59" s="32" t="s">
        <v>90</v>
      </c>
      <c r="B59" s="46">
        <v>0.4</v>
      </c>
      <c r="C59" t="s">
        <v>84</v>
      </c>
      <c r="D59" s="46">
        <v>0.02</v>
      </c>
    </row>
    <row r="60" spans="1:5" x14ac:dyDescent="0.55000000000000004">
      <c r="A60" s="32" t="s">
        <v>91</v>
      </c>
      <c r="B60" s="46">
        <v>0.2</v>
      </c>
      <c r="C60" t="s">
        <v>85</v>
      </c>
      <c r="D60" s="47">
        <v>1.71</v>
      </c>
    </row>
    <row r="61" spans="1:5" x14ac:dyDescent="0.55000000000000004">
      <c r="A61" s="32" t="s">
        <v>85</v>
      </c>
      <c r="B61" s="46">
        <v>0.4</v>
      </c>
    </row>
    <row r="62" spans="1:5" x14ac:dyDescent="0.55000000000000004">
      <c r="A62" s="32" t="s">
        <v>92</v>
      </c>
      <c r="B62" s="4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Invoice Data</vt:lpstr>
      <vt:lpstr>All 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Sanjay Panchal</dc:creator>
  <cp:lastModifiedBy>Sanjay Panchal</cp:lastModifiedBy>
  <dcterms:created xsi:type="dcterms:W3CDTF">2023-02-01T20:01:43Z</dcterms:created>
  <dcterms:modified xsi:type="dcterms:W3CDTF">2023-02-02T00:55:59Z</dcterms:modified>
</cp:coreProperties>
</file>