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2115" windowWidth="15120" windowHeight="5730" tabRatio="597" firstSheet="1" activeTab="5"/>
  </bookViews>
  <sheets>
    <sheet name="AdditionalpaySheet-March 2018" sheetId="8" r:id="rId1"/>
    <sheet name="Salary adjustment" sheetId="64" r:id="rId2"/>
    <sheet name="Weekend work allowance" sheetId="57" r:id="rId3"/>
    <sheet name="Local Conveyance" sheetId="60" r:id="rId4"/>
    <sheet name="Incentive sheet" sheetId="62" r:id="rId5"/>
    <sheet name="Arrear sheet" sheetId="68" r:id="rId6"/>
    <sheet name="BYOD-Imran" sheetId="69" r:id="rId7"/>
  </sheets>
  <definedNames>
    <definedName name="_xlnm.Print_Area" localSheetId="0">'AdditionalpaySheet-March 2018'!$A$1:$F$22</definedName>
    <definedName name="_xlnm.Print_Area" localSheetId="3">'Local Conveyance'!$A$1:$D$11</definedName>
    <definedName name="_xlnm.Print_Area" localSheetId="2">'Weekend work allowance'!$A$1:$F$16</definedName>
  </definedNames>
  <calcPr calcId="124519"/>
</workbook>
</file>

<file path=xl/calcChain.xml><?xml version="1.0" encoding="utf-8"?>
<calcChain xmlns="http://schemas.openxmlformats.org/spreadsheetml/2006/main">
  <c r="L24" i="68"/>
  <c r="L23"/>
  <c r="K4" l="1"/>
  <c r="J4"/>
  <c r="K21"/>
  <c r="K20"/>
  <c r="K19"/>
  <c r="K18"/>
  <c r="K17"/>
  <c r="K13"/>
  <c r="K12"/>
  <c r="K8"/>
  <c r="K9"/>
  <c r="J21"/>
  <c r="L21" s="1"/>
  <c r="J20"/>
  <c r="L20" s="1"/>
  <c r="J19"/>
  <c r="L19" s="1"/>
  <c r="J18"/>
  <c r="L18" s="1"/>
  <c r="J17"/>
  <c r="L17" s="1"/>
  <c r="J16"/>
  <c r="K16" s="1"/>
  <c r="L16" s="1"/>
  <c r="M21" l="1"/>
  <c r="M22" s="1"/>
  <c r="K5"/>
  <c r="G9" l="1"/>
  <c r="G8"/>
  <c r="G5"/>
  <c r="G4"/>
  <c r="L13" l="1"/>
  <c r="L12"/>
  <c r="J13"/>
  <c r="J12"/>
  <c r="L8"/>
  <c r="J9"/>
  <c r="L9" s="1"/>
  <c r="J8"/>
  <c r="M13" l="1"/>
  <c r="M14" s="1"/>
  <c r="M9"/>
  <c r="M10" s="1"/>
  <c r="F15" i="69" l="1"/>
  <c r="F14"/>
  <c r="F13"/>
  <c r="F12"/>
  <c r="F11"/>
  <c r="F10"/>
  <c r="F8"/>
  <c r="F7"/>
  <c r="F6"/>
  <c r="F5"/>
  <c r="F9"/>
  <c r="F4"/>
  <c r="C18" i="8"/>
  <c r="D5" i="62"/>
  <c r="E10" i="57"/>
  <c r="E9"/>
  <c r="D7"/>
  <c r="D4"/>
  <c r="F6" i="64"/>
  <c r="F5"/>
  <c r="F4"/>
  <c r="C17" i="8"/>
  <c r="C16"/>
  <c r="C13"/>
  <c r="J5" i="68"/>
  <c r="L5" s="1"/>
  <c r="C4" i="60" l="1"/>
  <c r="D9" i="57"/>
  <c r="C11" i="8" s="1"/>
  <c r="E4" i="64"/>
  <c r="D8" i="57" l="1"/>
  <c r="D6"/>
  <c r="D5"/>
  <c r="L4" i="68"/>
  <c r="M5" s="1"/>
  <c r="C14" i="8" l="1"/>
  <c r="M6" i="68"/>
  <c r="C12" i="8"/>
  <c r="E8" i="57" l="1"/>
  <c r="C10" i="8" s="1"/>
  <c r="E6" i="57"/>
  <c r="C8" i="8" s="1"/>
  <c r="E5" i="57"/>
  <c r="C7" i="8" s="1"/>
  <c r="E4" i="57"/>
  <c r="C6" i="8" l="1"/>
  <c r="E5" i="64"/>
  <c r="A5" i="8"/>
  <c r="A8" s="1"/>
  <c r="A9" s="1"/>
  <c r="A10" s="1"/>
  <c r="A11" s="1"/>
  <c r="E7" i="57" l="1"/>
  <c r="C9" i="8" l="1"/>
  <c r="C5"/>
  <c r="C4" l="1"/>
  <c r="C19" s="1"/>
</calcChain>
</file>

<file path=xl/sharedStrings.xml><?xml version="1.0" encoding="utf-8"?>
<sst xmlns="http://schemas.openxmlformats.org/spreadsheetml/2006/main" count="174" uniqueCount="93">
  <si>
    <t>S.No</t>
  </si>
  <si>
    <t>Name</t>
  </si>
  <si>
    <t>Amount</t>
  </si>
  <si>
    <t>Details</t>
  </si>
  <si>
    <t>TOTAL</t>
  </si>
  <si>
    <t>Grand Total</t>
  </si>
  <si>
    <t>Remark</t>
  </si>
  <si>
    <t>Approved By :</t>
  </si>
  <si>
    <r>
      <t xml:space="preserve">APPROVED BY </t>
    </r>
    <r>
      <rPr>
        <sz val="12"/>
        <color indexed="8"/>
        <rFont val="Times New Roman"/>
        <family val="1"/>
      </rPr>
      <t xml:space="preserve">(With Date) </t>
    </r>
    <r>
      <rPr>
        <b/>
        <sz val="12"/>
        <color indexed="8"/>
        <rFont val="Times New Roman"/>
        <family val="1"/>
      </rPr>
      <t>:</t>
    </r>
  </si>
  <si>
    <t>NetCreativeMind Solutions Pvt Ltd</t>
  </si>
  <si>
    <t>D. Actual Team Welfare Incentives</t>
  </si>
  <si>
    <t>Per Day Salary</t>
  </si>
  <si>
    <t>Prepared By : HR Deptt.</t>
  </si>
  <si>
    <t>Name :</t>
  </si>
  <si>
    <t>Signature :</t>
  </si>
  <si>
    <t>Verified By : Accounts Deptt.</t>
  </si>
  <si>
    <t>Approved By : Top Management</t>
  </si>
  <si>
    <t xml:space="preserve">Name : </t>
  </si>
  <si>
    <t>Manish Kr. Garg (COO)</t>
  </si>
  <si>
    <t>Sr.  No.</t>
  </si>
  <si>
    <t>NAME OF THE EMPLOYEES</t>
  </si>
  <si>
    <t>No. of Days</t>
  </si>
  <si>
    <t>Salary to be Paid</t>
  </si>
  <si>
    <t>Name  :                Mr. Manish Garg,COO</t>
  </si>
  <si>
    <t>Conveyence Amount</t>
  </si>
  <si>
    <t>Anil Kumar Dwivedi</t>
  </si>
  <si>
    <t xml:space="preserve">Debashish Raout </t>
  </si>
  <si>
    <t>Incentive  Amount</t>
  </si>
  <si>
    <t>Month</t>
  </si>
  <si>
    <t>Total</t>
  </si>
  <si>
    <t xml:space="preserve">Sr.  No. </t>
  </si>
  <si>
    <t xml:space="preserve"> NAME OF THE EMPLOYEES </t>
  </si>
  <si>
    <t xml:space="preserve"> No. of Days </t>
  </si>
  <si>
    <t>In Hand Salary+BYOD</t>
  </si>
  <si>
    <t>Payable Amount</t>
  </si>
  <si>
    <t>Name  :                Mr. Manish Kumar,COO</t>
  </si>
  <si>
    <t>Sandeep Yadav</t>
  </si>
  <si>
    <t>Incentive Details are attached</t>
  </si>
  <si>
    <t>22/01/2018</t>
  </si>
  <si>
    <t>Page 1a</t>
  </si>
  <si>
    <t>Salary adjustment Details are attached in page 1</t>
  </si>
  <si>
    <t>weekend Details are attached in page 2</t>
  </si>
  <si>
    <t>Incentive Details are attached in page 3</t>
  </si>
  <si>
    <t xml:space="preserve">Lakshay Kumar </t>
  </si>
  <si>
    <t>Imran Ahmed</t>
  </si>
  <si>
    <t>Mantu Kumar Yadav</t>
  </si>
  <si>
    <t>Arbind Yadav</t>
  </si>
  <si>
    <t xml:space="preserve">Conveyance Details are approved by Abhishek sir </t>
  </si>
  <si>
    <t>Lakshay Kumar</t>
  </si>
  <si>
    <t>Local Conveyance</t>
  </si>
  <si>
    <t>arrear details are attached in salary sheet</t>
  </si>
  <si>
    <t>Total Payable</t>
  </si>
  <si>
    <t>Difference (Arrear)</t>
  </si>
  <si>
    <t>Bonus</t>
  </si>
  <si>
    <t>ESI Cont.</t>
  </si>
  <si>
    <t>Salary Paid</t>
  </si>
  <si>
    <t>Salary paid for</t>
  </si>
  <si>
    <t>No of Days in the month</t>
  </si>
  <si>
    <t>Months</t>
  </si>
  <si>
    <t>Date of appraisal</t>
  </si>
  <si>
    <t>Employee Name</t>
  </si>
  <si>
    <t>S.No.</t>
  </si>
  <si>
    <t>Vipin Pandey</t>
  </si>
  <si>
    <t xml:space="preserve">Sunny Kumar </t>
  </si>
  <si>
    <t>weekend Details are attached in page 2(a)</t>
  </si>
  <si>
    <t xml:space="preserve"> Incentive Sheet Month of March 2018</t>
  </si>
  <si>
    <t>March'18</t>
  </si>
  <si>
    <t>Amit Aggarwal</t>
  </si>
  <si>
    <t>Sunil Kumar</t>
  </si>
  <si>
    <t>Page 1c</t>
  </si>
  <si>
    <t>Salary Adjustment Sheet Month of March-2018</t>
  </si>
  <si>
    <t>Weekend/Holiday Allowance Sheet Month of March 2018</t>
  </si>
  <si>
    <t>Holiday Working Details attached in page 2(b)</t>
  </si>
  <si>
    <t>Himanshu Gola</t>
  </si>
  <si>
    <t>Local Conveyance Sheet Month of March 2018</t>
  </si>
  <si>
    <t>Ajay Tomar</t>
  </si>
  <si>
    <t>Sumit Kumar Tiwary</t>
  </si>
  <si>
    <t>Sumit kumar Tiwary</t>
  </si>
  <si>
    <t xml:space="preserve">Ajay Singh Tomar </t>
  </si>
  <si>
    <t>BYOD Details are attached</t>
  </si>
  <si>
    <t>Additional Payment sheet March 2018</t>
  </si>
  <si>
    <t>Holiday Working Details are attached in page 2</t>
  </si>
  <si>
    <t>Sunil Kumar (Paternity Leave)</t>
  </si>
  <si>
    <t>Salary Paid for Days</t>
  </si>
  <si>
    <t>NAME OF THE EMPLOYEE</t>
  </si>
  <si>
    <t>BYOD  Amount</t>
  </si>
  <si>
    <t xml:space="preserve"> BYOD Amount Payable to Mr. Imran Ahmed since Joining 01.05.2017</t>
  </si>
  <si>
    <t xml:space="preserve">BYOD Details are approved by Manoj sir </t>
  </si>
  <si>
    <t>Approval</t>
  </si>
  <si>
    <t>Salary to be paid</t>
  </si>
  <si>
    <t>Arrear Sheet March- 2018</t>
  </si>
  <si>
    <t>Ankit</t>
  </si>
  <si>
    <t>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</si>
</sst>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3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.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4"/>
      <color rgb="FF000000"/>
      <name val="Times New Roman"/>
      <family val="1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5">
    <xf numFmtId="0" fontId="0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2" fillId="0" borderId="0"/>
    <xf numFmtId="0" fontId="4" fillId="0" borderId="0"/>
    <xf numFmtId="0" fontId="5" fillId="0" borderId="0"/>
    <xf numFmtId="0" fontId="4" fillId="0" borderId="0"/>
    <xf numFmtId="0" fontId="6" fillId="0" borderId="0"/>
    <xf numFmtId="0" fontId="4" fillId="0" borderId="0"/>
    <xf numFmtId="0" fontId="7" fillId="0" borderId="0"/>
    <xf numFmtId="0" fontId="4" fillId="0" borderId="0"/>
    <xf numFmtId="0" fontId="8" fillId="0" borderId="0"/>
    <xf numFmtId="0" fontId="4" fillId="0" borderId="0"/>
  </cellStyleXfs>
  <cellXfs count="159">
    <xf numFmtId="0" fontId="0" fillId="0" borderId="0" xfId="0"/>
    <xf numFmtId="0" fontId="14" fillId="0" borderId="0" xfId="0" applyFont="1" applyBorder="1" applyAlignment="1">
      <alignment vertical="top" wrapText="1"/>
    </xf>
    <xf numFmtId="0" fontId="15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15" fillId="0" borderId="0" xfId="0" applyFont="1" applyBorder="1"/>
    <xf numFmtId="0" fontId="16" fillId="2" borderId="0" xfId="0" applyFont="1" applyFill="1" applyBorder="1"/>
    <xf numFmtId="0" fontId="17" fillId="0" borderId="0" xfId="0" applyFont="1" applyBorder="1" applyAlignment="1">
      <alignment horizontal="center"/>
    </xf>
    <xf numFmtId="43" fontId="3" fillId="3" borderId="0" xfId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right"/>
    </xf>
    <xf numFmtId="1" fontId="18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1" fillId="0" borderId="0" xfId="0" applyFont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0" xfId="0" applyFont="1" applyBorder="1" applyAlignment="1">
      <alignment horizontal="center" vertical="top" wrapText="1"/>
    </xf>
    <xf numFmtId="0" fontId="18" fillId="0" borderId="0" xfId="0" applyFont="1" applyAlignment="1">
      <alignment horizontal="center" wrapText="1"/>
    </xf>
    <xf numFmtId="1" fontId="20" fillId="0" borderId="1" xfId="0" applyNumberFormat="1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/>
    <xf numFmtId="1" fontId="23" fillId="0" borderId="1" xfId="0" applyNumberFormat="1" applyFont="1" applyBorder="1" applyAlignment="1">
      <alignment horizontal="center"/>
    </xf>
    <xf numFmtId="43" fontId="10" fillId="3" borderId="1" xfId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wrapText="1"/>
    </xf>
    <xf numFmtId="0" fontId="25" fillId="2" borderId="5" xfId="0" applyFont="1" applyFill="1" applyBorder="1" applyAlignment="1">
      <alignment horizontal="center" wrapText="1"/>
    </xf>
    <xf numFmtId="0" fontId="0" fillId="0" borderId="0" xfId="0" applyBorder="1"/>
    <xf numFmtId="164" fontId="13" fillId="0" borderId="1" xfId="1" applyNumberFormat="1" applyFont="1" applyBorder="1" applyAlignment="1">
      <alignment horizontal="center"/>
    </xf>
    <xf numFmtId="43" fontId="10" fillId="3" borderId="1" xfId="1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1" fillId="0" borderId="4" xfId="0" applyFont="1" applyBorder="1" applyAlignment="1">
      <alignment horizontal="center"/>
    </xf>
    <xf numFmtId="43" fontId="10" fillId="3" borderId="5" xfId="1" applyFont="1" applyFill="1" applyBorder="1" applyAlignment="1">
      <alignment horizontal="center" vertical="center" wrapText="1"/>
    </xf>
    <xf numFmtId="43" fontId="11" fillId="3" borderId="1" xfId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/>
    </xf>
    <xf numFmtId="0" fontId="0" fillId="0" borderId="3" xfId="0" applyBorder="1" applyAlignment="1">
      <alignment horizontal="right"/>
    </xf>
    <xf numFmtId="0" fontId="10" fillId="3" borderId="1" xfId="1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right"/>
    </xf>
    <xf numFmtId="0" fontId="2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43" fontId="20" fillId="0" borderId="1" xfId="3" applyFont="1" applyFill="1" applyBorder="1" applyAlignment="1">
      <alignment vertical="center"/>
    </xf>
    <xf numFmtId="164" fontId="12" fillId="0" borderId="1" xfId="1" applyNumberFormat="1" applyFont="1" applyBorder="1"/>
    <xf numFmtId="43" fontId="12" fillId="0" borderId="1" xfId="1" applyNumberFormat="1" applyFont="1" applyBorder="1"/>
    <xf numFmtId="0" fontId="21" fillId="0" borderId="4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6" fillId="2" borderId="1" xfId="0" applyFont="1" applyFill="1" applyBorder="1" applyAlignment="1">
      <alignment vertical="center"/>
    </xf>
    <xf numFmtId="0" fontId="26" fillId="0" borderId="4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0" fillId="0" borderId="7" xfId="0" applyBorder="1"/>
    <xf numFmtId="0" fontId="26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3" fillId="0" borderId="1" xfId="1" applyNumberFormat="1" applyFont="1" applyBorder="1"/>
    <xf numFmtId="0" fontId="24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43" fontId="21" fillId="3" borderId="1" xfId="1" applyFont="1" applyFill="1" applyBorder="1" applyAlignment="1">
      <alignment horizontal="center" vertical="center" wrapText="1"/>
    </xf>
    <xf numFmtId="164" fontId="12" fillId="0" borderId="1" xfId="1" applyNumberFormat="1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24" fillId="0" borderId="5" xfId="0" applyFont="1" applyBorder="1" applyAlignment="1">
      <alignment horizontal="center" vertical="center"/>
    </xf>
    <xf numFmtId="43" fontId="21" fillId="3" borderId="5" xfId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43" fontId="20" fillId="0" borderId="1" xfId="3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 wrapText="1"/>
    </xf>
    <xf numFmtId="164" fontId="12" fillId="3" borderId="1" xfId="1" applyNumberFormat="1" applyFont="1" applyFill="1" applyBorder="1" applyAlignment="1">
      <alignment vertical="center"/>
    </xf>
    <xf numFmtId="164" fontId="12" fillId="0" borderId="1" xfId="1" applyNumberFormat="1" applyFont="1" applyBorder="1" applyAlignment="1">
      <alignment vertical="center"/>
    </xf>
    <xf numFmtId="2" fontId="31" fillId="0" borderId="1" xfId="0" applyNumberFormat="1" applyFont="1" applyBorder="1" applyAlignment="1">
      <alignment vertical="center"/>
    </xf>
    <xf numFmtId="17" fontId="31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31" fillId="0" borderId="1" xfId="0" applyNumberFormat="1" applyFont="1" applyBorder="1" applyAlignment="1">
      <alignment horizontal="center" vertical="center"/>
    </xf>
    <xf numFmtId="17" fontId="31" fillId="0" borderId="1" xfId="0" applyNumberFormat="1" applyFont="1" applyBorder="1" applyAlignment="1">
      <alignment horizontal="center" vertical="center"/>
    </xf>
    <xf numFmtId="0" fontId="0" fillId="3" borderId="1" xfId="0" applyFill="1" applyBorder="1"/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31" fillId="0" borderId="1" xfId="0" applyNumberFormat="1" applyFont="1" applyBorder="1" applyAlignment="1">
      <alignment horizontal="center" vertical="center" wrapText="1"/>
    </xf>
    <xf numFmtId="17" fontId="11" fillId="3" borderId="1" xfId="1" applyNumberFormat="1" applyFont="1" applyFill="1" applyBorder="1" applyAlignment="1">
      <alignment horizontal="center" vertical="center" wrapText="1"/>
    </xf>
    <xf numFmtId="17" fontId="11" fillId="3" borderId="8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/>
    </xf>
    <xf numFmtId="164" fontId="13" fillId="3" borderId="9" xfId="1" applyNumberFormat="1" applyFont="1" applyFill="1" applyBorder="1" applyAlignment="1">
      <alignment vertical="center"/>
    </xf>
    <xf numFmtId="164" fontId="13" fillId="3" borderId="15" xfId="1" applyNumberFormat="1" applyFont="1" applyFill="1" applyBorder="1" applyAlignment="1">
      <alignment vertical="center"/>
    </xf>
    <xf numFmtId="43" fontId="12" fillId="3" borderId="1" xfId="1" applyNumberFormat="1" applyFont="1" applyFill="1" applyBorder="1" applyAlignment="1">
      <alignment vertical="center"/>
    </xf>
    <xf numFmtId="164" fontId="0" fillId="3" borderId="1" xfId="1" applyNumberFormat="1" applyFont="1" applyFill="1" applyBorder="1" applyAlignment="1">
      <alignment vertical="center"/>
    </xf>
    <xf numFmtId="164" fontId="12" fillId="3" borderId="5" xfId="1" applyNumberFormat="1" applyFont="1" applyFill="1" applyBorder="1" applyAlignment="1">
      <alignment vertical="center"/>
    </xf>
    <xf numFmtId="164" fontId="13" fillId="3" borderId="5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14" fillId="0" borderId="4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2" xfId="0" applyFont="1" applyBorder="1" applyAlignment="1">
      <alignment horizontal="right" wrapText="1"/>
    </xf>
    <xf numFmtId="0" fontId="27" fillId="4" borderId="1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left" vertical="center"/>
    </xf>
    <xf numFmtId="0" fontId="21" fillId="0" borderId="6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20" fillId="0" borderId="4" xfId="0" applyFont="1" applyBorder="1" applyAlignment="1">
      <alignment horizontal="center" wrapText="1"/>
    </xf>
    <xf numFmtId="0" fontId="20" fillId="0" borderId="6" xfId="0" applyFont="1" applyBorder="1" applyAlignment="1">
      <alignment horizontal="center" wrapText="1"/>
    </xf>
    <xf numFmtId="0" fontId="20" fillId="0" borderId="3" xfId="0" applyFont="1" applyBorder="1" applyAlignment="1">
      <alignment horizontal="center" wrapText="1"/>
    </xf>
    <xf numFmtId="0" fontId="18" fillId="5" borderId="4" xfId="0" applyFont="1" applyFill="1" applyBorder="1" applyAlignment="1">
      <alignment horizontal="left"/>
    </xf>
    <xf numFmtId="0" fontId="18" fillId="5" borderId="6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/>
    </xf>
    <xf numFmtId="0" fontId="21" fillId="0" borderId="4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3" fontId="10" fillId="3" borderId="5" xfId="1" applyFont="1" applyFill="1" applyBorder="1" applyAlignment="1">
      <alignment horizontal="center" vertical="center" textRotation="180" wrapText="1"/>
    </xf>
    <xf numFmtId="43" fontId="10" fillId="3" borderId="11" xfId="1" applyFont="1" applyFill="1" applyBorder="1" applyAlignment="1">
      <alignment horizontal="center" vertical="center" textRotation="180" wrapText="1"/>
    </xf>
    <xf numFmtId="43" fontId="10" fillId="3" borderId="9" xfId="1" applyFont="1" applyFill="1" applyBorder="1" applyAlignment="1">
      <alignment horizontal="center" vertical="center" textRotation="180" wrapText="1"/>
    </xf>
    <xf numFmtId="0" fontId="26" fillId="0" borderId="4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</cellXfs>
  <cellStyles count="15">
    <cellStyle name="Comma" xfId="1" builtinId="3"/>
    <cellStyle name="Comma 2" xfId="2"/>
    <cellStyle name="Comma 2 2" xfId="3"/>
    <cellStyle name="Comma 3" xfId="4"/>
    <cellStyle name="Normal" xfId="0" builtinId="0"/>
    <cellStyle name="Normal 2" xfId="5"/>
    <cellStyle name="Normal 3" xfId="6"/>
    <cellStyle name="Normal 4" xfId="7"/>
    <cellStyle name="Normal 4 2" xfId="8"/>
    <cellStyle name="Normal 5" xfId="9"/>
    <cellStyle name="Normal 5 2" xfId="10"/>
    <cellStyle name="Normal 6" xfId="11"/>
    <cellStyle name="Normal 6 2" xfId="12"/>
    <cellStyle name="Normal 7" xfId="13"/>
    <cellStyle name="Normal 7 2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4"/>
  <sheetViews>
    <sheetView workbookViewId="0">
      <selection activeCell="H12" sqref="H12"/>
    </sheetView>
  </sheetViews>
  <sheetFormatPr defaultRowHeight="15"/>
  <cols>
    <col min="1" max="1" width="9.85546875" customWidth="1"/>
    <col min="2" max="2" width="45" style="10" customWidth="1"/>
    <col min="3" max="3" width="16.140625" style="10" customWidth="1"/>
    <col min="4" max="4" width="45" style="3" customWidth="1"/>
    <col min="5" max="5" width="0.42578125" hidden="1" customWidth="1"/>
    <col min="6" max="6" width="12.85546875" customWidth="1"/>
  </cols>
  <sheetData>
    <row r="1" spans="1:15" ht="18.75">
      <c r="A1" s="121" t="s">
        <v>80</v>
      </c>
      <c r="B1" s="121"/>
      <c r="C1" s="121"/>
      <c r="D1" s="121"/>
      <c r="E1" s="121"/>
      <c r="F1" s="121"/>
    </row>
    <row r="2" spans="1:15" ht="15" customHeight="1">
      <c r="A2" s="122" t="s">
        <v>38</v>
      </c>
      <c r="B2" s="123"/>
      <c r="C2" s="123"/>
      <c r="D2" s="123"/>
      <c r="E2" s="123"/>
      <c r="F2" s="124"/>
    </row>
    <row r="3" spans="1:15">
      <c r="A3" s="11" t="s">
        <v>0</v>
      </c>
      <c r="B3" s="21" t="s">
        <v>1</v>
      </c>
      <c r="C3" s="11" t="s">
        <v>2</v>
      </c>
      <c r="D3" s="125" t="s">
        <v>3</v>
      </c>
      <c r="E3" s="125"/>
      <c r="F3" s="11" t="s">
        <v>6</v>
      </c>
    </row>
    <row r="4" spans="1:15" s="29" customFormat="1" ht="15.75">
      <c r="A4" s="63">
        <v>1</v>
      </c>
      <c r="B4" s="38" t="s">
        <v>48</v>
      </c>
      <c r="C4" s="25">
        <f>'Salary adjustment'!F4</f>
        <v>4838.666666666667</v>
      </c>
      <c r="D4" s="22" t="s">
        <v>40</v>
      </c>
      <c r="E4" s="64"/>
      <c r="F4" s="65"/>
    </row>
    <row r="5" spans="1:15" s="29" customFormat="1" ht="15.75">
      <c r="A5" s="63">
        <f>A4+1</f>
        <v>2</v>
      </c>
      <c r="B5" s="76" t="s">
        <v>68</v>
      </c>
      <c r="C5" s="25">
        <f>'Salary adjustment'!F5</f>
        <v>5806.4615384615381</v>
      </c>
      <c r="D5" s="22" t="s">
        <v>40</v>
      </c>
      <c r="E5" s="64"/>
      <c r="F5" s="65"/>
    </row>
    <row r="6" spans="1:15" s="2" customFormat="1" ht="21.75" customHeight="1">
      <c r="A6" s="66">
        <v>3</v>
      </c>
      <c r="B6" s="69" t="s">
        <v>25</v>
      </c>
      <c r="C6" s="25">
        <f>'Weekend work allowance'!E4</f>
        <v>1302.7096774193549</v>
      </c>
      <c r="D6" s="22" t="s">
        <v>41</v>
      </c>
      <c r="E6" s="40"/>
      <c r="F6" s="26"/>
      <c r="J6" s="7"/>
      <c r="K6" s="6"/>
      <c r="L6" s="5"/>
      <c r="M6" s="8"/>
      <c r="N6" s="8"/>
      <c r="O6" s="9"/>
    </row>
    <row r="7" spans="1:15" s="2" customFormat="1" ht="21.75" customHeight="1">
      <c r="A7" s="66">
        <v>4</v>
      </c>
      <c r="B7" s="69" t="s">
        <v>46</v>
      </c>
      <c r="C7" s="25">
        <f>'Weekend work allowance'!E5</f>
        <v>774.19354838709683</v>
      </c>
      <c r="D7" s="22" t="s">
        <v>41</v>
      </c>
      <c r="E7" s="27"/>
      <c r="F7" s="26"/>
      <c r="J7" s="7"/>
      <c r="K7" s="6"/>
      <c r="L7" s="5"/>
      <c r="M7" s="8"/>
      <c r="N7" s="8"/>
      <c r="O7" s="9"/>
    </row>
    <row r="8" spans="1:15" s="2" customFormat="1" ht="21.75" customHeight="1">
      <c r="A8" s="66">
        <f t="shared" ref="A8:A11" si="0">A7+1</f>
        <v>5</v>
      </c>
      <c r="B8" s="72" t="s">
        <v>45</v>
      </c>
      <c r="C8" s="25">
        <f>'Weekend work allowance'!E6</f>
        <v>548.38709677419354</v>
      </c>
      <c r="D8" s="22" t="s">
        <v>41</v>
      </c>
      <c r="E8" s="55"/>
      <c r="F8" s="26"/>
      <c r="J8" s="7"/>
      <c r="K8" s="6"/>
      <c r="L8" s="5"/>
      <c r="M8" s="8"/>
      <c r="N8" s="8"/>
      <c r="O8" s="9"/>
    </row>
    <row r="9" spans="1:15" s="2" customFormat="1" ht="21.75" customHeight="1">
      <c r="A9" s="66">
        <f t="shared" si="0"/>
        <v>6</v>
      </c>
      <c r="B9" s="69" t="s">
        <v>62</v>
      </c>
      <c r="C9" s="25">
        <f>'Weekend work allowance'!E7</f>
        <v>1000</v>
      </c>
      <c r="D9" s="22" t="s">
        <v>41</v>
      </c>
      <c r="E9" s="47"/>
      <c r="F9" s="26"/>
      <c r="J9" s="7"/>
      <c r="K9" s="6"/>
      <c r="L9" s="5"/>
      <c r="M9" s="8"/>
      <c r="N9" s="8"/>
      <c r="O9" s="9"/>
    </row>
    <row r="10" spans="1:15" s="2" customFormat="1" ht="21.75" customHeight="1">
      <c r="A10" s="66">
        <f t="shared" si="0"/>
        <v>7</v>
      </c>
      <c r="B10" s="69" t="s">
        <v>63</v>
      </c>
      <c r="C10" s="25">
        <f>'Weekend work allowance'!E8</f>
        <v>500</v>
      </c>
      <c r="D10" s="22" t="s">
        <v>41</v>
      </c>
      <c r="E10" s="56"/>
      <c r="F10" s="26"/>
      <c r="J10" s="7"/>
      <c r="K10" s="6"/>
      <c r="L10" s="5"/>
      <c r="M10" s="8"/>
      <c r="N10" s="8"/>
      <c r="O10" s="9"/>
    </row>
    <row r="11" spans="1:15" s="2" customFormat="1" ht="21.75" customHeight="1">
      <c r="A11" s="66">
        <f t="shared" si="0"/>
        <v>8</v>
      </c>
      <c r="B11" s="69" t="s">
        <v>67</v>
      </c>
      <c r="C11" s="25">
        <f>'Weekend work allowance'!E9</f>
        <v>1129.258064516129</v>
      </c>
      <c r="D11" s="22" t="s">
        <v>81</v>
      </c>
      <c r="E11" s="47"/>
      <c r="F11" s="26"/>
      <c r="J11" s="7"/>
      <c r="K11" s="6"/>
      <c r="L11" s="5"/>
      <c r="M11" s="8"/>
      <c r="N11" s="8"/>
      <c r="O11" s="9"/>
    </row>
    <row r="12" spans="1:15" s="2" customFormat="1" ht="21.75" customHeight="1">
      <c r="A12" s="66">
        <v>9</v>
      </c>
      <c r="B12" s="38" t="s">
        <v>73</v>
      </c>
      <c r="C12" s="25">
        <f>'Local Conveyance'!C4</f>
        <v>1064.516129032258</v>
      </c>
      <c r="D12" s="22" t="s">
        <v>49</v>
      </c>
      <c r="E12" s="55"/>
      <c r="F12" s="26"/>
      <c r="J12" s="7"/>
      <c r="K12" s="6"/>
      <c r="L12" s="5"/>
      <c r="M12" s="8"/>
      <c r="N12" s="8"/>
      <c r="O12" s="9"/>
    </row>
    <row r="13" spans="1:15" s="2" customFormat="1" ht="21.75" customHeight="1">
      <c r="A13" s="77">
        <v>10</v>
      </c>
      <c r="B13" s="38" t="s">
        <v>26</v>
      </c>
      <c r="C13" s="25">
        <f>'Incentive sheet'!D4</f>
        <v>1500</v>
      </c>
      <c r="D13" s="22" t="s">
        <v>42</v>
      </c>
      <c r="E13" s="78"/>
      <c r="F13" s="26"/>
      <c r="J13" s="7"/>
      <c r="K13" s="6"/>
      <c r="L13" s="5"/>
      <c r="M13" s="8"/>
      <c r="N13" s="8"/>
      <c r="O13" s="9"/>
    </row>
    <row r="14" spans="1:15" s="2" customFormat="1" ht="21.75" customHeight="1">
      <c r="A14" s="94">
        <v>11</v>
      </c>
      <c r="B14" s="38" t="s">
        <v>36</v>
      </c>
      <c r="C14" s="25">
        <f>'Arrear sheet'!M5</f>
        <v>8754</v>
      </c>
      <c r="D14" s="22"/>
      <c r="E14" s="95"/>
      <c r="F14" s="26"/>
      <c r="J14" s="7"/>
      <c r="K14" s="6"/>
      <c r="L14" s="5"/>
      <c r="M14" s="8"/>
      <c r="N14" s="8"/>
      <c r="O14" s="9"/>
    </row>
    <row r="15" spans="1:15" s="2" customFormat="1" ht="21.75" customHeight="1">
      <c r="A15" s="94">
        <v>12</v>
      </c>
      <c r="B15" s="38" t="s">
        <v>73</v>
      </c>
      <c r="C15" s="25"/>
      <c r="D15" s="22"/>
      <c r="E15" s="95"/>
      <c r="F15" s="26"/>
      <c r="J15" s="7"/>
      <c r="K15" s="6"/>
      <c r="L15" s="5"/>
      <c r="M15" s="8"/>
      <c r="N15" s="8"/>
      <c r="O15" s="9"/>
    </row>
    <row r="16" spans="1:15" s="2" customFormat="1" ht="21.75" customHeight="1">
      <c r="A16" s="94">
        <v>13</v>
      </c>
      <c r="B16" s="38" t="s">
        <v>77</v>
      </c>
      <c r="C16" s="25">
        <f>'Arrear sheet'!M13</f>
        <v>9032.2580645161288</v>
      </c>
      <c r="D16" s="22"/>
      <c r="E16" s="95"/>
      <c r="F16" s="26"/>
      <c r="J16" s="7"/>
      <c r="K16" s="6"/>
      <c r="L16" s="5"/>
      <c r="M16" s="8"/>
      <c r="N16" s="8"/>
      <c r="O16" s="9"/>
    </row>
    <row r="17" spans="1:15" s="2" customFormat="1" ht="21.75" customHeight="1">
      <c r="A17" s="77">
        <v>14</v>
      </c>
      <c r="B17" s="38" t="s">
        <v>78</v>
      </c>
      <c r="C17" s="25">
        <f>'Arrear sheet'!M9</f>
        <v>6441.6774193548408</v>
      </c>
      <c r="D17" s="22"/>
      <c r="E17" s="78"/>
      <c r="F17" s="26"/>
      <c r="J17" s="7"/>
      <c r="K17" s="6"/>
      <c r="L17" s="5"/>
      <c r="M17" s="8"/>
      <c r="N17" s="8"/>
      <c r="O17" s="9"/>
    </row>
    <row r="18" spans="1:15" s="2" customFormat="1" ht="21.75" customHeight="1">
      <c r="A18" s="77">
        <v>15</v>
      </c>
      <c r="B18" s="38" t="s">
        <v>44</v>
      </c>
      <c r="C18" s="25">
        <f>'BYOD-Imran'!E15</f>
        <v>0</v>
      </c>
      <c r="D18" s="22" t="s">
        <v>79</v>
      </c>
      <c r="E18" s="78"/>
      <c r="F18" s="26"/>
      <c r="J18" s="7"/>
      <c r="K18" s="6"/>
      <c r="L18" s="5"/>
      <c r="M18" s="8"/>
      <c r="N18" s="8"/>
      <c r="O18" s="9"/>
    </row>
    <row r="19" spans="1:15" s="4" customFormat="1" ht="18.75">
      <c r="A19" s="20" t="s">
        <v>4</v>
      </c>
      <c r="B19" s="22"/>
      <c r="C19" s="31">
        <f>SUM(C4:C18)</f>
        <v>42692.128205128211</v>
      </c>
      <c r="D19" s="28" t="s">
        <v>7</v>
      </c>
      <c r="E19" s="132"/>
      <c r="F19" s="133"/>
    </row>
    <row r="20" spans="1:15" s="4" customFormat="1" ht="34.15" customHeight="1">
      <c r="A20" s="129" t="s">
        <v>10</v>
      </c>
      <c r="B20" s="130"/>
      <c r="C20" s="130"/>
      <c r="D20" s="130"/>
      <c r="E20" s="130"/>
      <c r="F20" s="131"/>
    </row>
    <row r="21" spans="1:15" s="4" customFormat="1" ht="55.15" customHeight="1">
      <c r="A21" s="134" t="s">
        <v>5</v>
      </c>
      <c r="B21" s="135"/>
      <c r="C21" s="13"/>
      <c r="D21" s="12"/>
      <c r="E21" s="132"/>
      <c r="F21" s="133"/>
    </row>
    <row r="22" spans="1:15" s="4" customFormat="1" ht="15.75">
      <c r="A22" s="118" t="s">
        <v>8</v>
      </c>
      <c r="B22" s="119"/>
      <c r="C22" s="126" t="s">
        <v>18</v>
      </c>
      <c r="D22" s="127"/>
      <c r="E22" s="128"/>
      <c r="F22" s="14"/>
      <c r="G22"/>
      <c r="H22"/>
      <c r="I22"/>
      <c r="J22"/>
      <c r="K22"/>
      <c r="L22"/>
      <c r="M22"/>
      <c r="N22"/>
      <c r="O22"/>
    </row>
    <row r="23" spans="1:15" s="4" customFormat="1" ht="15.75">
      <c r="A23" s="1"/>
      <c r="B23" s="23"/>
      <c r="C23" s="120"/>
      <c r="D23" s="120"/>
      <c r="E23" s="120"/>
      <c r="F23" s="15"/>
      <c r="G23"/>
      <c r="H23"/>
      <c r="I23"/>
      <c r="J23"/>
      <c r="K23"/>
      <c r="L23"/>
      <c r="M23"/>
      <c r="N23"/>
      <c r="O23"/>
    </row>
    <row r="24" spans="1:15">
      <c r="A24" s="16"/>
      <c r="B24" s="24"/>
      <c r="C24" s="17"/>
      <c r="D24" s="18"/>
      <c r="E24" s="19"/>
      <c r="F24" s="19"/>
    </row>
  </sheetData>
  <mergeCells count="10">
    <mergeCell ref="A22:B22"/>
    <mergeCell ref="C23:E23"/>
    <mergeCell ref="A1:F1"/>
    <mergeCell ref="A2:F2"/>
    <mergeCell ref="D3:E3"/>
    <mergeCell ref="C22:E22"/>
    <mergeCell ref="A20:F20"/>
    <mergeCell ref="E19:F19"/>
    <mergeCell ref="A21:B21"/>
    <mergeCell ref="E21:F21"/>
  </mergeCells>
  <pageMargins left="0.511811023622047" right="0.31496062992126" top="0.27559055118110198" bottom="0.35433070866141703" header="0.31496062992126" footer="0.31496062992126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2"/>
  <sheetViews>
    <sheetView zoomScale="85" zoomScaleNormal="85" workbookViewId="0">
      <selection activeCell="G16" sqref="G16"/>
    </sheetView>
  </sheetViews>
  <sheetFormatPr defaultRowHeight="15"/>
  <cols>
    <col min="2" max="2" width="32.42578125" bestFit="1" customWidth="1"/>
    <col min="3" max="3" width="12.5703125" customWidth="1"/>
    <col min="4" max="4" width="17" customWidth="1"/>
    <col min="5" max="5" width="23" customWidth="1"/>
  </cols>
  <sheetData>
    <row r="1" spans="1:7" ht="19.5">
      <c r="A1" s="137" t="s">
        <v>9</v>
      </c>
      <c r="B1" s="137"/>
      <c r="C1" s="137"/>
      <c r="D1" s="137"/>
      <c r="E1" s="137"/>
      <c r="F1" s="137"/>
      <c r="G1" s="137"/>
    </row>
    <row r="2" spans="1:7" ht="18.75">
      <c r="A2" s="138" t="s">
        <v>70</v>
      </c>
      <c r="B2" s="138"/>
      <c r="C2" s="138"/>
      <c r="D2" s="138"/>
      <c r="E2" s="138"/>
      <c r="F2" s="138"/>
      <c r="G2" s="138"/>
    </row>
    <row r="3" spans="1:7" ht="28.5">
      <c r="A3" s="50" t="s">
        <v>30</v>
      </c>
      <c r="B3" s="50" t="s">
        <v>31</v>
      </c>
      <c r="C3" s="50" t="s">
        <v>32</v>
      </c>
      <c r="D3" s="51" t="s">
        <v>33</v>
      </c>
      <c r="E3" s="51" t="s">
        <v>11</v>
      </c>
      <c r="F3" s="51" t="s">
        <v>34</v>
      </c>
      <c r="G3" s="51" t="s">
        <v>3</v>
      </c>
    </row>
    <row r="4" spans="1:7" ht="15.75">
      <c r="A4" s="30">
        <v>1</v>
      </c>
      <c r="B4" s="52" t="s">
        <v>43</v>
      </c>
      <c r="C4" s="48">
        <v>6</v>
      </c>
      <c r="D4" s="53">
        <v>10887</v>
      </c>
      <c r="E4" s="54">
        <f>D4/13.5</f>
        <v>806.44444444444446</v>
      </c>
      <c r="F4" s="53">
        <f>C4*E4</f>
        <v>4838.666666666667</v>
      </c>
      <c r="G4" s="30" t="s">
        <v>39</v>
      </c>
    </row>
    <row r="5" spans="1:7" s="29" customFormat="1" ht="15.75">
      <c r="A5" s="30">
        <v>2</v>
      </c>
      <c r="B5" s="52" t="s">
        <v>82</v>
      </c>
      <c r="C5" s="48">
        <v>2</v>
      </c>
      <c r="D5" s="53">
        <v>75484</v>
      </c>
      <c r="E5" s="54">
        <f>D5/26</f>
        <v>2903.2307692307691</v>
      </c>
      <c r="F5" s="53">
        <f>C5*E5</f>
        <v>5806.4615384615381</v>
      </c>
      <c r="G5" s="30" t="s">
        <v>69</v>
      </c>
    </row>
    <row r="6" spans="1:7">
      <c r="A6" s="139"/>
      <c r="B6" s="139"/>
      <c r="C6" s="139"/>
      <c r="D6" s="139"/>
      <c r="E6" s="139"/>
      <c r="F6" s="67">
        <f>SUM(F4:F5)</f>
        <v>10645.128205128205</v>
      </c>
      <c r="G6" s="49"/>
    </row>
    <row r="7" spans="1:7">
      <c r="A7" s="136" t="s">
        <v>12</v>
      </c>
      <c r="B7" s="136"/>
      <c r="C7" s="136"/>
      <c r="D7" s="136" t="s">
        <v>13</v>
      </c>
      <c r="E7" s="136"/>
      <c r="F7" s="136"/>
      <c r="G7" s="136"/>
    </row>
    <row r="8" spans="1:7">
      <c r="A8" s="136"/>
      <c r="B8" s="136"/>
      <c r="C8" s="136"/>
      <c r="D8" s="136" t="s">
        <v>14</v>
      </c>
      <c r="E8" s="136"/>
      <c r="F8" s="136"/>
      <c r="G8" s="136"/>
    </row>
    <row r="9" spans="1:7">
      <c r="A9" s="136" t="s">
        <v>15</v>
      </c>
      <c r="B9" s="136"/>
      <c r="C9" s="136"/>
      <c r="D9" s="136" t="s">
        <v>17</v>
      </c>
      <c r="E9" s="136"/>
      <c r="F9" s="136"/>
      <c r="G9" s="136"/>
    </row>
    <row r="10" spans="1:7">
      <c r="A10" s="136"/>
      <c r="B10" s="136"/>
      <c r="C10" s="136"/>
      <c r="D10" s="136" t="s">
        <v>14</v>
      </c>
      <c r="E10" s="136"/>
      <c r="F10" s="136"/>
      <c r="G10" s="136"/>
    </row>
    <row r="11" spans="1:7">
      <c r="A11" s="136" t="s">
        <v>16</v>
      </c>
      <c r="B11" s="136"/>
      <c r="C11" s="136"/>
      <c r="D11" s="136" t="s">
        <v>35</v>
      </c>
      <c r="E11" s="136"/>
      <c r="F11" s="136"/>
      <c r="G11" s="136"/>
    </row>
    <row r="12" spans="1:7">
      <c r="A12" s="136"/>
      <c r="B12" s="136"/>
      <c r="C12" s="136"/>
      <c r="D12" s="136" t="s">
        <v>14</v>
      </c>
      <c r="E12" s="136"/>
      <c r="F12" s="136"/>
      <c r="G12" s="136"/>
    </row>
  </sheetData>
  <mergeCells count="12">
    <mergeCell ref="A1:G1"/>
    <mergeCell ref="A2:G2"/>
    <mergeCell ref="A6:E6"/>
    <mergeCell ref="A7:C8"/>
    <mergeCell ref="D7:G7"/>
    <mergeCell ref="D8:G8"/>
    <mergeCell ref="A9:C10"/>
    <mergeCell ref="D9:G9"/>
    <mergeCell ref="D10:G10"/>
    <mergeCell ref="A11:C12"/>
    <mergeCell ref="D11:G11"/>
    <mergeCell ref="D12:G12"/>
  </mergeCells>
  <pageMargins left="0.7" right="0.7" top="0.75" bottom="0.75" header="0.3" footer="0.3"/>
  <pageSetup scale="8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6"/>
  <sheetViews>
    <sheetView workbookViewId="0">
      <selection activeCell="D11" sqref="D11:F11"/>
    </sheetView>
  </sheetViews>
  <sheetFormatPr defaultRowHeight="15"/>
  <cols>
    <col min="1" max="1" width="8.42578125" style="29" customWidth="1"/>
    <col min="2" max="2" width="30.5703125" style="39" customWidth="1"/>
    <col min="3" max="3" width="10.28515625" style="29" customWidth="1"/>
    <col min="4" max="4" width="16.42578125" style="29" customWidth="1"/>
    <col min="5" max="5" width="13.85546875" style="29" customWidth="1"/>
    <col min="6" max="6" width="31.5703125" style="29" customWidth="1"/>
    <col min="7" max="16384" width="9.140625" style="29"/>
  </cols>
  <sheetData>
    <row r="1" spans="1:7" ht="19.5">
      <c r="A1" s="140" t="s">
        <v>9</v>
      </c>
      <c r="B1" s="140"/>
      <c r="C1" s="140"/>
      <c r="D1" s="140"/>
      <c r="E1" s="140"/>
      <c r="F1" s="140"/>
    </row>
    <row r="2" spans="1:7" ht="18.75">
      <c r="A2" s="141" t="s">
        <v>71</v>
      </c>
      <c r="B2" s="141"/>
      <c r="C2" s="141"/>
      <c r="D2" s="141"/>
      <c r="E2" s="141"/>
      <c r="F2" s="141"/>
    </row>
    <row r="3" spans="1:7" ht="29.25">
      <c r="A3" s="32" t="s">
        <v>19</v>
      </c>
      <c r="B3" s="37" t="s">
        <v>20</v>
      </c>
      <c r="C3" s="32" t="s">
        <v>21</v>
      </c>
      <c r="D3" s="75" t="s">
        <v>11</v>
      </c>
      <c r="E3" s="33" t="s">
        <v>22</v>
      </c>
      <c r="F3" s="32" t="s">
        <v>3</v>
      </c>
    </row>
    <row r="4" spans="1:7" ht="29.25">
      <c r="A4" s="68">
        <v>1</v>
      </c>
      <c r="B4" s="69" t="s">
        <v>25</v>
      </c>
      <c r="C4" s="68">
        <v>1</v>
      </c>
      <c r="D4" s="70">
        <f>40384/31</f>
        <v>1302.7096774193549</v>
      </c>
      <c r="E4" s="71">
        <f t="shared" ref="E4:E8" si="0">C4*D4</f>
        <v>1302.7096774193549</v>
      </c>
      <c r="F4" s="34" t="s">
        <v>64</v>
      </c>
    </row>
    <row r="5" spans="1:7" ht="29.25">
      <c r="A5" s="68">
        <v>2</v>
      </c>
      <c r="B5" s="69" t="s">
        <v>46</v>
      </c>
      <c r="C5" s="68">
        <v>1</v>
      </c>
      <c r="D5" s="70">
        <f>24000/31</f>
        <v>774.19354838709683</v>
      </c>
      <c r="E5" s="71">
        <f t="shared" si="0"/>
        <v>774.19354838709683</v>
      </c>
      <c r="F5" s="34" t="s">
        <v>64</v>
      </c>
    </row>
    <row r="6" spans="1:7" ht="29.25">
      <c r="A6" s="68">
        <v>3</v>
      </c>
      <c r="B6" s="72" t="s">
        <v>45</v>
      </c>
      <c r="C6" s="73">
        <v>1</v>
      </c>
      <c r="D6" s="74">
        <f>17000/31</f>
        <v>548.38709677419354</v>
      </c>
      <c r="E6" s="71">
        <f t="shared" si="0"/>
        <v>548.38709677419354</v>
      </c>
      <c r="F6" s="34" t="s">
        <v>64</v>
      </c>
    </row>
    <row r="7" spans="1:7" ht="29.25">
      <c r="A7" s="68">
        <v>4</v>
      </c>
      <c r="B7" s="69" t="s">
        <v>62</v>
      </c>
      <c r="C7" s="68">
        <v>1</v>
      </c>
      <c r="D7" s="70">
        <f>16000/16</f>
        <v>1000</v>
      </c>
      <c r="E7" s="71">
        <f t="shared" si="0"/>
        <v>1000</v>
      </c>
      <c r="F7" s="34" t="s">
        <v>64</v>
      </c>
    </row>
    <row r="8" spans="1:7" ht="29.25">
      <c r="A8" s="68">
        <v>5</v>
      </c>
      <c r="B8" s="69" t="s">
        <v>63</v>
      </c>
      <c r="C8" s="68">
        <v>1</v>
      </c>
      <c r="D8" s="70">
        <f>15500/31</f>
        <v>500</v>
      </c>
      <c r="E8" s="71">
        <f t="shared" si="0"/>
        <v>500</v>
      </c>
      <c r="F8" s="34" t="s">
        <v>64</v>
      </c>
    </row>
    <row r="9" spans="1:7" ht="29.25">
      <c r="A9" s="68">
        <v>6</v>
      </c>
      <c r="B9" s="69" t="s">
        <v>67</v>
      </c>
      <c r="C9" s="68">
        <v>1</v>
      </c>
      <c r="D9" s="70">
        <f>35007/31</f>
        <v>1129.258064516129</v>
      </c>
      <c r="E9" s="71">
        <f>C9*D9</f>
        <v>1129.258064516129</v>
      </c>
      <c r="F9" s="34" t="s">
        <v>72</v>
      </c>
    </row>
    <row r="10" spans="1:7">
      <c r="A10" s="142"/>
      <c r="B10" s="142"/>
      <c r="C10" s="142"/>
      <c r="D10" s="142"/>
      <c r="E10" s="36">
        <f>SUM(E4:E9)</f>
        <v>5254.5483870967746</v>
      </c>
      <c r="F10" s="30"/>
    </row>
    <row r="11" spans="1:7">
      <c r="A11" s="136" t="s">
        <v>12</v>
      </c>
      <c r="B11" s="136"/>
      <c r="C11" s="136"/>
      <c r="D11" s="136" t="s">
        <v>13</v>
      </c>
      <c r="E11" s="136"/>
      <c r="F11" s="136"/>
      <c r="G11" s="35"/>
    </row>
    <row r="12" spans="1:7">
      <c r="A12" s="136"/>
      <c r="B12" s="136"/>
      <c r="C12" s="136"/>
      <c r="D12" s="136" t="s">
        <v>14</v>
      </c>
      <c r="E12" s="136"/>
      <c r="F12" s="136"/>
    </row>
    <row r="13" spans="1:7">
      <c r="A13" s="136" t="s">
        <v>15</v>
      </c>
      <c r="B13" s="136"/>
      <c r="C13" s="136"/>
      <c r="D13" s="136" t="s">
        <v>17</v>
      </c>
      <c r="E13" s="136"/>
      <c r="F13" s="136"/>
    </row>
    <row r="14" spans="1:7">
      <c r="A14" s="136"/>
      <c r="B14" s="136"/>
      <c r="C14" s="136"/>
      <c r="D14" s="136" t="s">
        <v>14</v>
      </c>
      <c r="E14" s="136"/>
      <c r="F14" s="136"/>
    </row>
    <row r="15" spans="1:7">
      <c r="A15" s="136" t="s">
        <v>16</v>
      </c>
      <c r="B15" s="136"/>
      <c r="C15" s="136"/>
      <c r="D15" s="136" t="s">
        <v>23</v>
      </c>
      <c r="E15" s="136"/>
      <c r="F15" s="136"/>
    </row>
    <row r="16" spans="1:7">
      <c r="A16" s="136"/>
      <c r="B16" s="136"/>
      <c r="C16" s="136"/>
      <c r="D16" s="136" t="s">
        <v>14</v>
      </c>
      <c r="E16" s="136"/>
      <c r="F16" s="136"/>
    </row>
  </sheetData>
  <mergeCells count="12">
    <mergeCell ref="A1:F1"/>
    <mergeCell ref="A2:F2"/>
    <mergeCell ref="A10:D10"/>
    <mergeCell ref="A11:C12"/>
    <mergeCell ref="D11:F11"/>
    <mergeCell ref="D12:F12"/>
    <mergeCell ref="A13:C14"/>
    <mergeCell ref="D13:F13"/>
    <mergeCell ref="D14:F14"/>
    <mergeCell ref="A15:C16"/>
    <mergeCell ref="D15:F15"/>
    <mergeCell ref="D16:F16"/>
  </mergeCells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18" sqref="D18"/>
    </sheetView>
  </sheetViews>
  <sheetFormatPr defaultRowHeight="15"/>
  <cols>
    <col min="1" max="1" width="22.5703125" customWidth="1"/>
    <col min="2" max="2" width="19.85546875" customWidth="1"/>
    <col min="3" max="3" width="18" customWidth="1"/>
    <col min="4" max="4" width="30.85546875" customWidth="1"/>
  </cols>
  <sheetData>
    <row r="1" spans="1:4" ht="19.5">
      <c r="A1" s="140" t="s">
        <v>9</v>
      </c>
      <c r="B1" s="140"/>
      <c r="C1" s="140"/>
      <c r="D1" s="140"/>
    </row>
    <row r="2" spans="1:4" ht="18.75">
      <c r="A2" s="141" t="s">
        <v>74</v>
      </c>
      <c r="B2" s="141"/>
      <c r="C2" s="141"/>
      <c r="D2" s="141"/>
    </row>
    <row r="3" spans="1:4" s="29" customFormat="1" ht="40.5" customHeight="1">
      <c r="A3" s="32" t="s">
        <v>19</v>
      </c>
      <c r="B3" s="32" t="s">
        <v>20</v>
      </c>
      <c r="C3" s="32" t="s">
        <v>24</v>
      </c>
      <c r="D3" s="32" t="s">
        <v>3</v>
      </c>
    </row>
    <row r="4" spans="1:4" s="29" customFormat="1" ht="28.5">
      <c r="A4" s="102">
        <v>1</v>
      </c>
      <c r="B4" s="57" t="s">
        <v>73</v>
      </c>
      <c r="C4" s="103">
        <f>1100/31*30</f>
        <v>1064.516129032258</v>
      </c>
      <c r="D4" s="104" t="s">
        <v>47</v>
      </c>
    </row>
    <row r="5" spans="1:4">
      <c r="A5" s="142"/>
      <c r="B5" s="142"/>
      <c r="C5" s="142"/>
      <c r="D5" s="30"/>
    </row>
    <row r="6" spans="1:4">
      <c r="A6" s="136" t="s">
        <v>12</v>
      </c>
      <c r="B6" s="136"/>
      <c r="C6" s="143"/>
      <c r="D6" s="143"/>
    </row>
    <row r="7" spans="1:4">
      <c r="A7" s="136"/>
      <c r="B7" s="136"/>
      <c r="C7" s="143"/>
      <c r="D7" s="143"/>
    </row>
    <row r="8" spans="1:4">
      <c r="A8" s="136" t="s">
        <v>15</v>
      </c>
      <c r="B8" s="136"/>
      <c r="C8" s="143"/>
      <c r="D8" s="143"/>
    </row>
    <row r="9" spans="1:4">
      <c r="A9" s="136"/>
      <c r="B9" s="136"/>
      <c r="C9" s="143"/>
      <c r="D9" s="143"/>
    </row>
    <row r="10" spans="1:4">
      <c r="A10" s="136" t="s">
        <v>16</v>
      </c>
      <c r="B10" s="136"/>
      <c r="C10" s="143"/>
      <c r="D10" s="143"/>
    </row>
    <row r="11" spans="1:4">
      <c r="A11" s="136"/>
      <c r="B11" s="136"/>
      <c r="C11" s="143"/>
      <c r="D11" s="143"/>
    </row>
  </sheetData>
  <mergeCells count="9">
    <mergeCell ref="A10:B11"/>
    <mergeCell ref="C10:D11"/>
    <mergeCell ref="A1:D1"/>
    <mergeCell ref="A2:D2"/>
    <mergeCell ref="A5:C5"/>
    <mergeCell ref="A6:B7"/>
    <mergeCell ref="C6:D7"/>
    <mergeCell ref="A8:B9"/>
    <mergeCell ref="C8:D9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3"/>
  <sheetViews>
    <sheetView workbookViewId="0">
      <selection activeCell="A3" sqref="A3"/>
    </sheetView>
  </sheetViews>
  <sheetFormatPr defaultRowHeight="15"/>
  <cols>
    <col min="1" max="1" width="8.5703125" bestFit="1" customWidth="1"/>
    <col min="2" max="2" width="20.140625" style="29" customWidth="1"/>
    <col min="3" max="3" width="23.7109375" customWidth="1"/>
    <col min="4" max="4" width="21.7109375" customWidth="1"/>
    <col min="5" max="5" width="41.42578125" customWidth="1"/>
  </cols>
  <sheetData>
    <row r="1" spans="1:5" ht="19.5">
      <c r="A1" s="140" t="s">
        <v>9</v>
      </c>
      <c r="B1" s="140"/>
      <c r="C1" s="140"/>
      <c r="D1" s="140"/>
      <c r="E1" s="140"/>
    </row>
    <row r="2" spans="1:5" ht="18.75">
      <c r="A2" s="141" t="s">
        <v>65</v>
      </c>
      <c r="B2" s="141"/>
      <c r="C2" s="141"/>
      <c r="D2" s="141"/>
      <c r="E2" s="141"/>
    </row>
    <row r="3" spans="1:5" ht="46.5" customHeight="1">
      <c r="A3" s="32" t="s">
        <v>19</v>
      </c>
      <c r="B3" s="32" t="s">
        <v>28</v>
      </c>
      <c r="C3" s="32" t="s">
        <v>20</v>
      </c>
      <c r="D3" s="32" t="s">
        <v>27</v>
      </c>
      <c r="E3" s="32" t="s">
        <v>3</v>
      </c>
    </row>
    <row r="4" spans="1:5" s="29" customFormat="1" ht="46.5" customHeight="1">
      <c r="A4" s="59">
        <v>1</v>
      </c>
      <c r="B4" s="42" t="s">
        <v>66</v>
      </c>
      <c r="C4" s="57" t="s">
        <v>26</v>
      </c>
      <c r="D4" s="45">
        <v>1500</v>
      </c>
      <c r="E4" s="41" t="s">
        <v>37</v>
      </c>
    </row>
    <row r="5" spans="1:5" ht="30.75" customHeight="1">
      <c r="A5" s="61"/>
      <c r="B5" s="58" t="s">
        <v>29</v>
      </c>
      <c r="C5" s="62"/>
      <c r="D5" s="60">
        <f>SUM(D4:D4)</f>
        <v>1500</v>
      </c>
      <c r="E5" s="30"/>
    </row>
    <row r="6" spans="1:5" s="29" customFormat="1">
      <c r="A6" s="46"/>
      <c r="B6" s="43"/>
      <c r="C6" s="44"/>
      <c r="D6" s="44"/>
      <c r="E6" s="30"/>
    </row>
    <row r="7" spans="1:5">
      <c r="A7" s="136" t="s">
        <v>12</v>
      </c>
      <c r="B7" s="136"/>
      <c r="C7" s="136"/>
      <c r="D7" s="144"/>
      <c r="E7" s="143"/>
    </row>
    <row r="8" spans="1:5">
      <c r="A8" s="136"/>
      <c r="B8" s="136"/>
      <c r="C8" s="136"/>
      <c r="D8" s="144"/>
      <c r="E8" s="143"/>
    </row>
    <row r="9" spans="1:5">
      <c r="A9" s="136" t="s">
        <v>15</v>
      </c>
      <c r="B9" s="136"/>
      <c r="C9" s="136"/>
      <c r="D9" s="144"/>
      <c r="E9" s="143"/>
    </row>
    <row r="10" spans="1:5">
      <c r="A10" s="136"/>
      <c r="B10" s="136"/>
      <c r="C10" s="136"/>
      <c r="D10" s="144"/>
      <c r="E10" s="143"/>
    </row>
    <row r="11" spans="1:5">
      <c r="A11" s="136" t="s">
        <v>16</v>
      </c>
      <c r="B11" s="136"/>
      <c r="C11" s="136"/>
      <c r="D11" s="143"/>
      <c r="E11" s="143"/>
    </row>
    <row r="12" spans="1:5">
      <c r="A12" s="136"/>
      <c r="B12" s="136"/>
      <c r="C12" s="136"/>
      <c r="D12" s="143"/>
      <c r="E12" s="143"/>
    </row>
    <row r="13" spans="1:5">
      <c r="A13" s="29"/>
      <c r="C13" s="29"/>
      <c r="D13" s="29"/>
      <c r="E13" s="29"/>
    </row>
  </sheetData>
  <mergeCells count="8">
    <mergeCell ref="A11:C12"/>
    <mergeCell ref="D11:E12"/>
    <mergeCell ref="A1:E1"/>
    <mergeCell ref="A2:E2"/>
    <mergeCell ref="A7:C8"/>
    <mergeCell ref="D7:E8"/>
    <mergeCell ref="A9:C10"/>
    <mergeCell ref="D9:E10"/>
  </mergeCells>
  <pageMargins left="0.7" right="0.7" top="0.75" bottom="0.75" header="0.3" footer="0.3"/>
  <pageSetup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5"/>
  <sheetViews>
    <sheetView tabSelected="1" topLeftCell="A13" workbookViewId="0">
      <selection activeCell="G25" sqref="G25"/>
    </sheetView>
  </sheetViews>
  <sheetFormatPr defaultRowHeight="15"/>
  <cols>
    <col min="1" max="1" width="9.140625" style="29"/>
    <col min="2" max="2" width="19" style="29" bestFit="1" customWidth="1"/>
    <col min="3" max="3" width="19.85546875" style="29" customWidth="1"/>
    <col min="4" max="4" width="13.42578125" style="29" bestFit="1" customWidth="1"/>
    <col min="5" max="10" width="9.140625" style="29"/>
    <col min="11" max="11" width="11.28515625" style="29" bestFit="1" customWidth="1"/>
    <col min="12" max="12" width="11.28515625" style="29" customWidth="1"/>
    <col min="13" max="13" width="9.140625" style="29"/>
    <col min="14" max="14" width="38.28515625" style="29" bestFit="1" customWidth="1"/>
    <col min="15" max="16384" width="9.140625" style="29"/>
  </cols>
  <sheetData>
    <row r="1" spans="1:14" ht="23.25">
      <c r="A1" s="145" t="s">
        <v>90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</row>
    <row r="2" spans="1:14" ht="60">
      <c r="A2" s="92" t="s">
        <v>61</v>
      </c>
      <c r="B2" s="91" t="s">
        <v>60</v>
      </c>
      <c r="C2" s="92" t="s">
        <v>59</v>
      </c>
      <c r="D2" s="92" t="s">
        <v>58</v>
      </c>
      <c r="E2" s="91" t="s">
        <v>57</v>
      </c>
      <c r="F2" s="91" t="s">
        <v>56</v>
      </c>
      <c r="G2" s="91" t="s">
        <v>55</v>
      </c>
      <c r="H2" s="91" t="s">
        <v>54</v>
      </c>
      <c r="I2" s="92" t="s">
        <v>53</v>
      </c>
      <c r="J2" s="92" t="s">
        <v>29</v>
      </c>
      <c r="K2" s="91" t="s">
        <v>89</v>
      </c>
      <c r="L2" s="91" t="s">
        <v>52</v>
      </c>
      <c r="M2" s="91" t="s">
        <v>51</v>
      </c>
      <c r="N2" s="91" t="s">
        <v>3</v>
      </c>
    </row>
    <row r="3" spans="1:14">
      <c r="A3" s="48"/>
      <c r="B3" s="30"/>
      <c r="C3" s="109"/>
      <c r="D3" s="89"/>
      <c r="E3" s="86"/>
      <c r="F3" s="86"/>
      <c r="G3" s="30"/>
      <c r="H3" s="30"/>
      <c r="I3" s="30"/>
      <c r="J3" s="30"/>
      <c r="K3" s="90"/>
      <c r="L3" s="90"/>
      <c r="M3" s="90"/>
      <c r="N3" s="30"/>
    </row>
    <row r="4" spans="1:14" ht="17.100000000000001" customHeight="1">
      <c r="A4" s="79">
        <v>1</v>
      </c>
      <c r="B4" s="108" t="s">
        <v>36</v>
      </c>
      <c r="C4" s="98">
        <v>43132</v>
      </c>
      <c r="D4" s="89">
        <v>43132</v>
      </c>
      <c r="E4" s="88">
        <v>28</v>
      </c>
      <c r="F4" s="88">
        <v>28</v>
      </c>
      <c r="G4" s="84">
        <f>15188*F4/E4</f>
        <v>15188</v>
      </c>
      <c r="H4" s="84">
        <v>1006</v>
      </c>
      <c r="I4" s="84">
        <v>583</v>
      </c>
      <c r="J4" s="84">
        <f>SUM(G4:I4)</f>
        <v>16777</v>
      </c>
      <c r="K4" s="83">
        <f>21154*F4/E4</f>
        <v>21154</v>
      </c>
      <c r="L4" s="83">
        <f>K4-J4</f>
        <v>4377</v>
      </c>
      <c r="M4" s="83"/>
      <c r="N4" s="30"/>
    </row>
    <row r="5" spans="1:14">
      <c r="A5" s="96"/>
      <c r="B5" s="108"/>
      <c r="C5" s="98"/>
      <c r="D5" s="89">
        <v>43160</v>
      </c>
      <c r="E5" s="88">
        <v>31</v>
      </c>
      <c r="F5" s="88">
        <v>31</v>
      </c>
      <c r="G5" s="84">
        <f>15188*F5/E5</f>
        <v>15188</v>
      </c>
      <c r="H5" s="84">
        <v>1006</v>
      </c>
      <c r="I5" s="84">
        <v>583</v>
      </c>
      <c r="J5" s="84">
        <f>SUM(G5:I5)</f>
        <v>16777</v>
      </c>
      <c r="K5" s="83">
        <f>21154*F5/E5</f>
        <v>21154</v>
      </c>
      <c r="L5" s="83">
        <f>K5-J5</f>
        <v>4377</v>
      </c>
      <c r="M5" s="83">
        <f>SUM(L4:L5)</f>
        <v>8754</v>
      </c>
      <c r="N5" s="49" t="s">
        <v>50</v>
      </c>
    </row>
    <row r="6" spans="1:14" ht="15.75" thickBot="1">
      <c r="A6" s="97"/>
      <c r="B6" s="108"/>
      <c r="C6" s="98"/>
      <c r="D6" s="89"/>
      <c r="E6" s="88"/>
      <c r="F6" s="88"/>
      <c r="G6" s="84"/>
      <c r="H6" s="84"/>
      <c r="I6" s="84"/>
      <c r="J6" s="84"/>
      <c r="K6" s="83"/>
      <c r="L6" s="83"/>
      <c r="M6" s="111">
        <f>SUM(M5)</f>
        <v>8754</v>
      </c>
      <c r="N6" s="82"/>
    </row>
    <row r="7" spans="1:14" ht="15.75" thickTop="1">
      <c r="A7" s="97"/>
      <c r="B7" s="108"/>
      <c r="C7" s="98"/>
      <c r="D7" s="89"/>
      <c r="E7" s="88"/>
      <c r="F7" s="88"/>
      <c r="G7" s="84"/>
      <c r="H7" s="84"/>
      <c r="I7" s="84"/>
      <c r="J7" s="84"/>
      <c r="K7" s="83"/>
      <c r="L7" s="83"/>
      <c r="M7" s="110"/>
      <c r="N7" s="82"/>
    </row>
    <row r="8" spans="1:14" ht="18" customHeight="1">
      <c r="A8" s="79">
        <v>2</v>
      </c>
      <c r="B8" s="108" t="s">
        <v>75</v>
      </c>
      <c r="C8" s="98">
        <v>43109</v>
      </c>
      <c r="D8" s="89">
        <v>43101</v>
      </c>
      <c r="E8" s="85">
        <v>31</v>
      </c>
      <c r="F8" s="85">
        <v>31</v>
      </c>
      <c r="G8" s="84">
        <f>26302*F8/E8</f>
        <v>26302</v>
      </c>
      <c r="H8" s="84">
        <v>0</v>
      </c>
      <c r="I8" s="84">
        <v>0</v>
      </c>
      <c r="J8" s="84">
        <f t="shared" ref="J8:J9" si="0">SUM(G8:I8)</f>
        <v>26302</v>
      </c>
      <c r="K8" s="112">
        <f>J8*8/31+30000*23/31</f>
        <v>29045.677419354841</v>
      </c>
      <c r="L8" s="83">
        <f>K8-J8</f>
        <v>2743.6774193548408</v>
      </c>
      <c r="M8" s="83"/>
      <c r="N8" s="82"/>
    </row>
    <row r="9" spans="1:14" ht="18" customHeight="1">
      <c r="A9" s="96"/>
      <c r="B9" s="108"/>
      <c r="C9" s="98"/>
      <c r="D9" s="89">
        <v>43132</v>
      </c>
      <c r="E9" s="85">
        <v>28</v>
      </c>
      <c r="F9" s="85">
        <v>28</v>
      </c>
      <c r="G9" s="84">
        <f>26302*F9/E9</f>
        <v>26302</v>
      </c>
      <c r="H9" s="84">
        <v>0</v>
      </c>
      <c r="I9" s="84">
        <v>0</v>
      </c>
      <c r="J9" s="84">
        <f t="shared" si="0"/>
        <v>26302</v>
      </c>
      <c r="K9" s="83">
        <f>30000*F9/E9</f>
        <v>30000</v>
      </c>
      <c r="L9" s="83">
        <f>K9-J9</f>
        <v>3698</v>
      </c>
      <c r="M9" s="83">
        <f>SUM(L8:L9)</f>
        <v>6441.6774193548408</v>
      </c>
      <c r="N9" s="49" t="s">
        <v>50</v>
      </c>
    </row>
    <row r="10" spans="1:14" ht="18" customHeight="1" thickBot="1">
      <c r="A10" s="97"/>
      <c r="B10" s="108"/>
      <c r="C10" s="98"/>
      <c r="D10" s="89"/>
      <c r="E10" s="85"/>
      <c r="F10" s="85"/>
      <c r="G10" s="84"/>
      <c r="H10" s="84"/>
      <c r="I10" s="84"/>
      <c r="J10" s="84"/>
      <c r="K10" s="83"/>
      <c r="L10" s="83"/>
      <c r="M10" s="111">
        <f>SUM(M9)</f>
        <v>6441.6774193548408</v>
      </c>
      <c r="N10" s="82"/>
    </row>
    <row r="11" spans="1:14" ht="18" customHeight="1" thickTop="1">
      <c r="A11" s="97"/>
      <c r="B11" s="108"/>
      <c r="C11" s="98"/>
      <c r="D11" s="89"/>
      <c r="E11" s="85"/>
      <c r="F11" s="85"/>
      <c r="G11" s="84"/>
      <c r="H11" s="84"/>
      <c r="I11" s="84"/>
      <c r="J11" s="84"/>
      <c r="K11" s="83"/>
      <c r="L11" s="83"/>
      <c r="M11" s="83"/>
      <c r="N11" s="82"/>
    </row>
    <row r="12" spans="1:14" ht="18" customHeight="1">
      <c r="A12" s="96">
        <v>3</v>
      </c>
      <c r="B12" s="108" t="s">
        <v>76</v>
      </c>
      <c r="C12" s="98">
        <v>43123</v>
      </c>
      <c r="D12" s="89">
        <v>43101</v>
      </c>
      <c r="E12" s="85">
        <v>31</v>
      </c>
      <c r="F12" s="85">
        <v>31</v>
      </c>
      <c r="G12" s="84">
        <v>9000</v>
      </c>
      <c r="H12" s="84">
        <v>0</v>
      </c>
      <c r="I12" s="84">
        <v>0</v>
      </c>
      <c r="J12" s="84">
        <f>SUM(G12:I12)</f>
        <v>9000</v>
      </c>
      <c r="K12" s="83">
        <f>J12*22/31+16000*9/31</f>
        <v>11032.258064516129</v>
      </c>
      <c r="L12" s="83">
        <f>K12-J12</f>
        <v>2032.2580645161288</v>
      </c>
      <c r="M12" s="83"/>
      <c r="N12" s="82"/>
    </row>
    <row r="13" spans="1:14" ht="18" customHeight="1">
      <c r="A13" s="96"/>
      <c r="B13" s="108"/>
      <c r="C13" s="98"/>
      <c r="D13" s="89">
        <v>43132</v>
      </c>
      <c r="E13" s="85">
        <v>28</v>
      </c>
      <c r="F13" s="85">
        <v>28</v>
      </c>
      <c r="G13" s="84">
        <v>9000</v>
      </c>
      <c r="H13" s="84">
        <v>0</v>
      </c>
      <c r="I13" s="84">
        <v>0</v>
      </c>
      <c r="J13" s="84">
        <f>SUM(G13:I13)</f>
        <v>9000</v>
      </c>
      <c r="K13" s="83">
        <f>16000*F13/E13</f>
        <v>16000</v>
      </c>
      <c r="L13" s="83">
        <f>K13-J13</f>
        <v>7000</v>
      </c>
      <c r="M13" s="83">
        <f>SUM(L12:L13)</f>
        <v>9032.2580645161288</v>
      </c>
      <c r="N13" s="49" t="s">
        <v>50</v>
      </c>
    </row>
    <row r="14" spans="1:14" ht="18" customHeight="1" thickBot="1">
      <c r="A14" s="97"/>
      <c r="B14" s="108"/>
      <c r="C14" s="98"/>
      <c r="D14" s="89"/>
      <c r="E14" s="85"/>
      <c r="F14" s="85"/>
      <c r="G14" s="84"/>
      <c r="H14" s="84"/>
      <c r="I14" s="84"/>
      <c r="J14" s="84"/>
      <c r="K14" s="83"/>
      <c r="L14" s="83"/>
      <c r="M14" s="111">
        <f>SUM(M13)</f>
        <v>9032.2580645161288</v>
      </c>
      <c r="N14" s="82"/>
    </row>
    <row r="15" spans="1:14" ht="18" customHeight="1" thickTop="1">
      <c r="A15" s="97"/>
      <c r="B15" s="108"/>
      <c r="C15" s="98"/>
      <c r="D15" s="89"/>
      <c r="E15" s="85"/>
      <c r="F15" s="85"/>
      <c r="G15" s="84"/>
      <c r="H15" s="84"/>
      <c r="I15" s="84"/>
      <c r="J15" s="84"/>
      <c r="K15" s="83"/>
      <c r="L15" s="83"/>
      <c r="M15" s="83"/>
      <c r="N15" s="82"/>
    </row>
    <row r="16" spans="1:14" ht="18" customHeight="1">
      <c r="A16" s="96">
        <v>4</v>
      </c>
      <c r="B16" s="108" t="s">
        <v>73</v>
      </c>
      <c r="C16" s="98">
        <v>42994</v>
      </c>
      <c r="D16" s="89">
        <v>42979</v>
      </c>
      <c r="E16" s="85">
        <v>30</v>
      </c>
      <c r="F16" s="85">
        <v>30</v>
      </c>
      <c r="G16" s="84">
        <v>16354</v>
      </c>
      <c r="H16" s="84">
        <v>0</v>
      </c>
      <c r="I16" s="84">
        <v>0</v>
      </c>
      <c r="J16" s="84">
        <f t="shared" ref="J16:J21" si="1">SUM(G16:I16)</f>
        <v>16354</v>
      </c>
      <c r="K16" s="113">
        <f>J16*15/30+19500*15/30</f>
        <v>17927</v>
      </c>
      <c r="L16" s="83">
        <f>K16-J16</f>
        <v>1573</v>
      </c>
      <c r="M16" s="83"/>
      <c r="N16" s="82"/>
    </row>
    <row r="17" spans="1:14" ht="18" customHeight="1">
      <c r="A17" s="96"/>
      <c r="B17" s="87"/>
      <c r="C17" s="98"/>
      <c r="D17" s="89">
        <v>43009</v>
      </c>
      <c r="E17" s="85">
        <v>31</v>
      </c>
      <c r="F17" s="85">
        <v>31</v>
      </c>
      <c r="G17" s="84">
        <v>16352</v>
      </c>
      <c r="H17" s="84">
        <v>0</v>
      </c>
      <c r="I17" s="84">
        <v>0</v>
      </c>
      <c r="J17" s="84">
        <f t="shared" si="1"/>
        <v>16352</v>
      </c>
      <c r="K17" s="83">
        <f>19500*F17/E17</f>
        <v>19500</v>
      </c>
      <c r="L17" s="83">
        <f>K17-J17</f>
        <v>3148</v>
      </c>
      <c r="M17" s="83"/>
      <c r="N17" s="82"/>
    </row>
    <row r="18" spans="1:14" ht="18" customHeight="1">
      <c r="A18" s="96"/>
      <c r="B18" s="87"/>
      <c r="C18" s="98"/>
      <c r="D18" s="89">
        <v>43040</v>
      </c>
      <c r="E18" s="85">
        <v>30</v>
      </c>
      <c r="F18" s="85">
        <v>28</v>
      </c>
      <c r="G18" s="84"/>
      <c r="H18" s="84">
        <v>0</v>
      </c>
      <c r="I18" s="84">
        <v>0</v>
      </c>
      <c r="J18" s="84">
        <f t="shared" si="1"/>
        <v>0</v>
      </c>
      <c r="K18" s="83">
        <f>19500*F18/E18</f>
        <v>18200</v>
      </c>
      <c r="L18" s="83">
        <f t="shared" ref="L18:L20" si="2">K18-J18</f>
        <v>18200</v>
      </c>
      <c r="M18" s="83"/>
      <c r="N18" s="82"/>
    </row>
    <row r="19" spans="1:14" ht="18" customHeight="1">
      <c r="A19" s="96"/>
      <c r="B19" s="87"/>
      <c r="C19" s="98"/>
      <c r="D19" s="89">
        <v>43070</v>
      </c>
      <c r="E19" s="85">
        <v>31</v>
      </c>
      <c r="F19" s="85">
        <v>30</v>
      </c>
      <c r="G19" s="84"/>
      <c r="H19" s="84">
        <v>0</v>
      </c>
      <c r="I19" s="84">
        <v>0</v>
      </c>
      <c r="J19" s="84">
        <f t="shared" si="1"/>
        <v>0</v>
      </c>
      <c r="K19" s="83">
        <f>19500*F19/E19</f>
        <v>18870.967741935485</v>
      </c>
      <c r="L19" s="83">
        <f>K19-J19</f>
        <v>18870.967741935485</v>
      </c>
      <c r="M19" s="83"/>
      <c r="N19" s="82"/>
    </row>
    <row r="20" spans="1:14" ht="18" customHeight="1">
      <c r="A20" s="96"/>
      <c r="B20" s="87"/>
      <c r="C20" s="98"/>
      <c r="D20" s="89">
        <v>43101</v>
      </c>
      <c r="E20" s="85">
        <v>31</v>
      </c>
      <c r="F20" s="85">
        <v>29</v>
      </c>
      <c r="G20" s="84"/>
      <c r="H20" s="84">
        <v>0</v>
      </c>
      <c r="I20" s="84">
        <v>0</v>
      </c>
      <c r="J20" s="84">
        <f t="shared" si="1"/>
        <v>0</v>
      </c>
      <c r="K20" s="83">
        <f>19500*F20/E20</f>
        <v>18241.935483870966</v>
      </c>
      <c r="L20" s="83">
        <f t="shared" si="2"/>
        <v>18241.935483870966</v>
      </c>
      <c r="M20" s="83"/>
      <c r="N20" s="82"/>
    </row>
    <row r="21" spans="1:14" ht="18" customHeight="1">
      <c r="A21" s="96"/>
      <c r="B21" s="87"/>
      <c r="C21" s="98"/>
      <c r="D21" s="89">
        <v>43132</v>
      </c>
      <c r="E21" s="85">
        <v>28</v>
      </c>
      <c r="F21" s="85">
        <v>20</v>
      </c>
      <c r="G21" s="84"/>
      <c r="H21" s="84">
        <v>0</v>
      </c>
      <c r="I21" s="84">
        <v>0</v>
      </c>
      <c r="J21" s="84">
        <f t="shared" si="1"/>
        <v>0</v>
      </c>
      <c r="K21" s="83">
        <f>19500*F21/E21</f>
        <v>13928.571428571429</v>
      </c>
      <c r="L21" s="83">
        <f>K21-J21</f>
        <v>13928.571428571429</v>
      </c>
      <c r="M21" s="83">
        <f>SUM(L16:L21)</f>
        <v>73962.474654377889</v>
      </c>
      <c r="N21" s="49" t="s">
        <v>50</v>
      </c>
    </row>
    <row r="22" spans="1:14" ht="18" customHeight="1">
      <c r="A22" s="97"/>
      <c r="B22" s="87"/>
      <c r="C22" s="98"/>
      <c r="D22" s="89"/>
      <c r="E22" s="85"/>
      <c r="F22" s="85"/>
      <c r="G22" s="84"/>
      <c r="H22" s="84"/>
      <c r="I22" s="84"/>
      <c r="J22" s="84"/>
      <c r="K22" s="83"/>
      <c r="L22" s="114"/>
      <c r="M22" s="115">
        <f>SUM(M21)</f>
        <v>73962.474654377889</v>
      </c>
      <c r="N22" s="49"/>
    </row>
    <row r="23" spans="1:14" ht="18" customHeight="1">
      <c r="A23" s="101">
        <v>5</v>
      </c>
      <c r="B23" s="87" t="s">
        <v>91</v>
      </c>
      <c r="C23" s="98">
        <v>42985</v>
      </c>
      <c r="D23" s="89">
        <v>42979</v>
      </c>
      <c r="E23" s="85">
        <v>30</v>
      </c>
      <c r="F23" s="85">
        <v>30</v>
      </c>
      <c r="G23" s="84">
        <v>12291</v>
      </c>
      <c r="H23" s="84">
        <v>0</v>
      </c>
      <c r="I23" s="84">
        <v>0</v>
      </c>
      <c r="J23" s="84">
        <v>0</v>
      </c>
      <c r="K23" s="83">
        <v>14634</v>
      </c>
      <c r="L23" s="83">
        <f>K23-G23</f>
        <v>2343</v>
      </c>
      <c r="M23" s="116"/>
      <c r="N23" s="49"/>
    </row>
    <row r="24" spans="1:14" ht="18" customHeight="1">
      <c r="A24" s="101"/>
      <c r="B24" s="87"/>
      <c r="C24" s="98"/>
      <c r="D24" s="89">
        <v>43009</v>
      </c>
      <c r="E24" s="85">
        <v>31</v>
      </c>
      <c r="F24" s="85">
        <v>30</v>
      </c>
      <c r="G24" s="84">
        <v>11894</v>
      </c>
      <c r="H24" s="117" t="s">
        <v>92</v>
      </c>
      <c r="I24" s="84">
        <v>0</v>
      </c>
      <c r="J24" s="84">
        <v>0</v>
      </c>
      <c r="K24" s="83">
        <v>14729</v>
      </c>
      <c r="L24" s="83">
        <f>K24-G24</f>
        <v>2835</v>
      </c>
      <c r="M24" s="116"/>
      <c r="N24" s="49"/>
    </row>
    <row r="25" spans="1:14" ht="18" customHeight="1">
      <c r="A25" s="101"/>
      <c r="B25" s="87"/>
      <c r="C25" s="98"/>
      <c r="D25" s="89">
        <v>43040</v>
      </c>
      <c r="E25" s="85">
        <v>30</v>
      </c>
      <c r="F25" s="85">
        <v>30</v>
      </c>
      <c r="G25" s="84"/>
      <c r="H25" s="84"/>
      <c r="I25" s="84"/>
      <c r="J25" s="84"/>
      <c r="K25" s="83"/>
      <c r="L25" s="83"/>
      <c r="M25" s="116"/>
      <c r="N25" s="49"/>
    </row>
    <row r="26" spans="1:14" ht="18" customHeight="1">
      <c r="A26" s="101"/>
      <c r="B26" s="87"/>
      <c r="C26" s="98"/>
      <c r="D26" s="89">
        <v>43070</v>
      </c>
      <c r="E26" s="85">
        <v>31</v>
      </c>
      <c r="F26" s="85">
        <v>28.5</v>
      </c>
      <c r="G26" s="84"/>
      <c r="H26" s="84"/>
      <c r="I26" s="84"/>
      <c r="J26" s="84"/>
      <c r="K26" s="83"/>
      <c r="L26" s="83"/>
      <c r="M26" s="116"/>
      <c r="N26" s="49"/>
    </row>
    <row r="27" spans="1:14" ht="18" customHeight="1">
      <c r="A27" s="101"/>
      <c r="B27" s="87"/>
      <c r="C27" s="98"/>
      <c r="D27" s="89">
        <v>43101</v>
      </c>
      <c r="E27" s="85">
        <v>31</v>
      </c>
      <c r="F27" s="85">
        <v>30.5</v>
      </c>
      <c r="G27" s="84"/>
      <c r="H27" s="84"/>
      <c r="I27" s="84"/>
      <c r="J27" s="84"/>
      <c r="K27" s="83"/>
      <c r="L27" s="83"/>
      <c r="M27" s="116"/>
      <c r="N27" s="49"/>
    </row>
    <row r="28" spans="1:14" ht="18" customHeight="1">
      <c r="A28" s="101"/>
      <c r="B28" s="87"/>
      <c r="C28" s="98"/>
      <c r="D28" s="89">
        <v>43132</v>
      </c>
      <c r="E28" s="85">
        <v>28</v>
      </c>
      <c r="F28" s="85">
        <v>23.5</v>
      </c>
      <c r="G28" s="84"/>
      <c r="H28" s="84"/>
      <c r="I28" s="84"/>
      <c r="J28" s="84"/>
      <c r="K28" s="83"/>
      <c r="L28" s="83"/>
      <c r="M28" s="116"/>
      <c r="N28" s="49"/>
    </row>
    <row r="29" spans="1:14" ht="18" customHeight="1">
      <c r="A29" s="101"/>
      <c r="B29" s="87"/>
      <c r="C29" s="98"/>
      <c r="D29" s="89"/>
      <c r="E29" s="85"/>
      <c r="F29" s="85"/>
      <c r="G29" s="84"/>
      <c r="H29" s="84"/>
      <c r="I29" s="84"/>
      <c r="J29" s="84"/>
      <c r="K29" s="83"/>
      <c r="L29" s="83"/>
      <c r="M29" s="116"/>
      <c r="N29" s="49"/>
    </row>
    <row r="30" spans="1:14" ht="24.75" customHeight="1">
      <c r="A30" s="136" t="s">
        <v>12</v>
      </c>
      <c r="B30" s="136"/>
      <c r="C30" s="136"/>
      <c r="D30" s="136" t="s">
        <v>13</v>
      </c>
      <c r="E30" s="136"/>
      <c r="F30" s="136"/>
      <c r="G30" s="136"/>
      <c r="H30" s="136"/>
      <c r="I30" s="136"/>
      <c r="J30" s="136"/>
      <c r="K30" s="136"/>
      <c r="L30" s="146"/>
      <c r="M30" s="146"/>
      <c r="N30" s="136"/>
    </row>
    <row r="31" spans="1:14" ht="28.5" customHeight="1">
      <c r="A31" s="136"/>
      <c r="B31" s="136"/>
      <c r="C31" s="136"/>
      <c r="D31" s="136" t="s">
        <v>14</v>
      </c>
      <c r="E31" s="136"/>
      <c r="F31" s="136"/>
      <c r="G31" s="136"/>
      <c r="H31" s="136"/>
      <c r="I31" s="136"/>
      <c r="J31" s="136"/>
      <c r="K31" s="136"/>
      <c r="L31" s="136"/>
      <c r="M31" s="136"/>
      <c r="N31" s="136"/>
    </row>
    <row r="32" spans="1:14" ht="20.25" customHeight="1">
      <c r="A32" s="136" t="s">
        <v>15</v>
      </c>
      <c r="B32" s="136"/>
      <c r="C32" s="136"/>
      <c r="D32" s="136" t="s">
        <v>17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</row>
    <row r="33" spans="1:14" ht="23.25" customHeight="1">
      <c r="A33" s="136"/>
      <c r="B33" s="136"/>
      <c r="C33" s="136"/>
      <c r="D33" s="136" t="s">
        <v>14</v>
      </c>
      <c r="E33" s="136"/>
      <c r="F33" s="136"/>
      <c r="G33" s="136"/>
      <c r="H33" s="136"/>
      <c r="I33" s="136"/>
      <c r="J33" s="136"/>
      <c r="K33" s="136"/>
      <c r="L33" s="136"/>
      <c r="M33" s="136"/>
      <c r="N33" s="136"/>
    </row>
    <row r="34" spans="1:14" ht="24" customHeight="1">
      <c r="A34" s="136" t="s">
        <v>16</v>
      </c>
      <c r="B34" s="136"/>
      <c r="C34" s="136"/>
      <c r="D34" s="136" t="s">
        <v>17</v>
      </c>
      <c r="E34" s="136"/>
      <c r="F34" s="136"/>
      <c r="G34" s="136"/>
      <c r="H34" s="136"/>
      <c r="I34" s="136"/>
      <c r="J34" s="136"/>
      <c r="K34" s="136"/>
      <c r="L34" s="136"/>
      <c r="M34" s="136"/>
      <c r="N34" s="136"/>
    </row>
    <row r="35" spans="1:14" ht="27" customHeight="1">
      <c r="A35" s="136"/>
      <c r="B35" s="136"/>
      <c r="C35" s="136"/>
      <c r="D35" s="136" t="s">
        <v>14</v>
      </c>
      <c r="E35" s="136"/>
      <c r="F35" s="136"/>
      <c r="G35" s="136"/>
      <c r="H35" s="136"/>
      <c r="I35" s="136"/>
      <c r="J35" s="136"/>
      <c r="K35" s="136"/>
      <c r="L35" s="136"/>
      <c r="M35" s="136"/>
      <c r="N35" s="136"/>
    </row>
  </sheetData>
  <mergeCells count="10">
    <mergeCell ref="A34:C35"/>
    <mergeCell ref="D34:N34"/>
    <mergeCell ref="D35:N35"/>
    <mergeCell ref="A1:N1"/>
    <mergeCell ref="A30:C31"/>
    <mergeCell ref="D30:N30"/>
    <mergeCell ref="D31:N31"/>
    <mergeCell ref="A32:C33"/>
    <mergeCell ref="D32:N32"/>
    <mergeCell ref="D33:N33"/>
  </mergeCells>
  <pageMargins left="0.7" right="0.7" top="0.75" bottom="0.75" header="0.3" footer="0.3"/>
  <pageSetup scale="6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1"/>
  <sheetViews>
    <sheetView workbookViewId="0">
      <selection activeCell="I11" sqref="I11"/>
    </sheetView>
  </sheetViews>
  <sheetFormatPr defaultRowHeight="15"/>
  <cols>
    <col min="1" max="1" width="8.5703125" style="29" bestFit="1" customWidth="1"/>
    <col min="2" max="2" width="20.140625" style="29" customWidth="1"/>
    <col min="3" max="3" width="23.7109375" style="29" customWidth="1"/>
    <col min="4" max="4" width="20.28515625" style="29" bestFit="1" customWidth="1"/>
    <col min="5" max="6" width="21.7109375" style="29" customWidth="1"/>
    <col min="7" max="7" width="19.85546875" style="29" bestFit="1" customWidth="1"/>
    <col min="8" max="16384" width="9.140625" style="29"/>
  </cols>
  <sheetData>
    <row r="1" spans="1:7" ht="19.5">
      <c r="A1" s="140" t="s">
        <v>9</v>
      </c>
      <c r="B1" s="140"/>
      <c r="C1" s="140"/>
      <c r="D1" s="140"/>
      <c r="E1" s="140"/>
      <c r="F1" s="140"/>
      <c r="G1" s="140"/>
    </row>
    <row r="2" spans="1:7" ht="18.75">
      <c r="A2" s="141" t="s">
        <v>86</v>
      </c>
      <c r="B2" s="141"/>
      <c r="C2" s="141"/>
      <c r="D2" s="141"/>
      <c r="E2" s="141"/>
      <c r="F2" s="141"/>
      <c r="G2" s="141"/>
    </row>
    <row r="3" spans="1:7" ht="28.5">
      <c r="A3" s="32" t="s">
        <v>19</v>
      </c>
      <c r="B3" s="32" t="s">
        <v>28</v>
      </c>
      <c r="C3" s="32" t="s">
        <v>84</v>
      </c>
      <c r="D3" s="32" t="s">
        <v>83</v>
      </c>
      <c r="E3" s="32" t="s">
        <v>85</v>
      </c>
      <c r="F3" s="32" t="s">
        <v>34</v>
      </c>
      <c r="G3" s="32" t="s">
        <v>88</v>
      </c>
    </row>
    <row r="4" spans="1:7">
      <c r="A4" s="96">
        <v>1</v>
      </c>
      <c r="B4" s="99">
        <v>42856</v>
      </c>
      <c r="C4" s="81" t="s">
        <v>44</v>
      </c>
      <c r="D4" s="97">
        <v>25</v>
      </c>
      <c r="E4" s="93">
        <v>500</v>
      </c>
      <c r="F4" s="105">
        <f>E4*D4/31</f>
        <v>403.22580645161293</v>
      </c>
      <c r="G4" s="153" t="s">
        <v>87</v>
      </c>
    </row>
    <row r="5" spans="1:7">
      <c r="A5" s="96">
        <v>2</v>
      </c>
      <c r="B5" s="100">
        <v>42887</v>
      </c>
      <c r="C5" s="81" t="s">
        <v>44</v>
      </c>
      <c r="D5" s="97">
        <v>27</v>
      </c>
      <c r="E5" s="96">
        <v>500</v>
      </c>
      <c r="F5" s="105">
        <f>E5*D5/30</f>
        <v>450</v>
      </c>
      <c r="G5" s="154"/>
    </row>
    <row r="6" spans="1:7">
      <c r="A6" s="96">
        <v>3</v>
      </c>
      <c r="B6" s="100">
        <v>42917</v>
      </c>
      <c r="C6" s="81" t="s">
        <v>44</v>
      </c>
      <c r="D6" s="97">
        <v>31</v>
      </c>
      <c r="E6" s="96">
        <v>500</v>
      </c>
      <c r="F6" s="105">
        <f>E6*D6/31</f>
        <v>500</v>
      </c>
      <c r="G6" s="154"/>
    </row>
    <row r="7" spans="1:7">
      <c r="A7" s="96">
        <v>4</v>
      </c>
      <c r="B7" s="100">
        <v>42948</v>
      </c>
      <c r="C7" s="81" t="s">
        <v>44</v>
      </c>
      <c r="D7" s="97">
        <v>31</v>
      </c>
      <c r="E7" s="96">
        <v>500</v>
      </c>
      <c r="F7" s="105">
        <f>E7*D7/31</f>
        <v>500</v>
      </c>
      <c r="G7" s="154"/>
    </row>
    <row r="8" spans="1:7">
      <c r="A8" s="96">
        <v>5</v>
      </c>
      <c r="B8" s="100">
        <v>42979</v>
      </c>
      <c r="C8" s="81" t="s">
        <v>44</v>
      </c>
      <c r="D8" s="97">
        <v>26</v>
      </c>
      <c r="E8" s="96">
        <v>500</v>
      </c>
      <c r="F8" s="105">
        <f>E8*D8/30</f>
        <v>433.33333333333331</v>
      </c>
      <c r="G8" s="154"/>
    </row>
    <row r="9" spans="1:7">
      <c r="A9" s="96">
        <v>6</v>
      </c>
      <c r="B9" s="100">
        <v>43009</v>
      </c>
      <c r="C9" s="81" t="s">
        <v>44</v>
      </c>
      <c r="D9" s="97">
        <v>31</v>
      </c>
      <c r="E9" s="96">
        <v>500</v>
      </c>
      <c r="F9" s="105">
        <f t="shared" ref="F9" si="0">E9*D9/31</f>
        <v>500</v>
      </c>
      <c r="G9" s="154"/>
    </row>
    <row r="10" spans="1:7">
      <c r="A10" s="96">
        <v>7</v>
      </c>
      <c r="B10" s="100">
        <v>43040</v>
      </c>
      <c r="C10" s="81" t="s">
        <v>44</v>
      </c>
      <c r="D10" s="97">
        <v>30</v>
      </c>
      <c r="E10" s="96">
        <v>500</v>
      </c>
      <c r="F10" s="105">
        <f>E10*D10/30</f>
        <v>500</v>
      </c>
      <c r="G10" s="154"/>
    </row>
    <row r="11" spans="1:7">
      <c r="A11" s="96">
        <v>8</v>
      </c>
      <c r="B11" s="100">
        <v>43070</v>
      </c>
      <c r="C11" s="81" t="s">
        <v>44</v>
      </c>
      <c r="D11" s="97">
        <v>31</v>
      </c>
      <c r="E11" s="96">
        <v>500</v>
      </c>
      <c r="F11" s="105">
        <f>E11*D11/31</f>
        <v>500</v>
      </c>
      <c r="G11" s="154"/>
    </row>
    <row r="12" spans="1:7">
      <c r="A12" s="96">
        <v>9</v>
      </c>
      <c r="B12" s="100">
        <v>43101</v>
      </c>
      <c r="C12" s="81" t="s">
        <v>44</v>
      </c>
      <c r="D12" s="97">
        <v>31</v>
      </c>
      <c r="E12" s="96">
        <v>500</v>
      </c>
      <c r="F12" s="105">
        <f>E12*D12/31</f>
        <v>500</v>
      </c>
      <c r="G12" s="154"/>
    </row>
    <row r="13" spans="1:7">
      <c r="A13" s="96">
        <v>10</v>
      </c>
      <c r="B13" s="100">
        <v>43132</v>
      </c>
      <c r="C13" s="81" t="s">
        <v>44</v>
      </c>
      <c r="D13" s="97">
        <v>26</v>
      </c>
      <c r="E13" s="96">
        <v>500</v>
      </c>
      <c r="F13" s="105">
        <f>E13*D13/28</f>
        <v>464.28571428571428</v>
      </c>
      <c r="G13" s="154"/>
    </row>
    <row r="14" spans="1:7">
      <c r="A14" s="96">
        <v>11</v>
      </c>
      <c r="B14" s="100">
        <v>43160</v>
      </c>
      <c r="C14" s="81" t="s">
        <v>44</v>
      </c>
      <c r="D14" s="97">
        <v>31</v>
      </c>
      <c r="E14" s="96">
        <v>500</v>
      </c>
      <c r="F14" s="106">
        <f>E14*D14/31</f>
        <v>500</v>
      </c>
      <c r="G14" s="154"/>
    </row>
    <row r="15" spans="1:7" ht="18.75">
      <c r="A15" s="30"/>
      <c r="B15" s="156" t="s">
        <v>29</v>
      </c>
      <c r="C15" s="157"/>
      <c r="D15" s="158"/>
      <c r="E15" s="80"/>
      <c r="F15" s="107">
        <f>SUM(F4:F14)</f>
        <v>5250.8448540706604</v>
      </c>
      <c r="G15" s="155"/>
    </row>
    <row r="16" spans="1:7">
      <c r="A16" s="136" t="s">
        <v>12</v>
      </c>
      <c r="B16" s="136"/>
      <c r="C16" s="136"/>
      <c r="D16" s="147"/>
      <c r="E16" s="148"/>
      <c r="F16" s="148"/>
      <c r="G16" s="149"/>
    </row>
    <row r="17" spans="1:7">
      <c r="A17" s="136"/>
      <c r="B17" s="136"/>
      <c r="C17" s="136"/>
      <c r="D17" s="150"/>
      <c r="E17" s="151"/>
      <c r="F17" s="151"/>
      <c r="G17" s="152"/>
    </row>
    <row r="18" spans="1:7">
      <c r="A18" s="136" t="s">
        <v>15</v>
      </c>
      <c r="B18" s="136"/>
      <c r="C18" s="136"/>
      <c r="D18" s="147"/>
      <c r="E18" s="148"/>
      <c r="F18" s="148"/>
      <c r="G18" s="149"/>
    </row>
    <row r="19" spans="1:7">
      <c r="A19" s="136"/>
      <c r="B19" s="136"/>
      <c r="C19" s="136"/>
      <c r="D19" s="150"/>
      <c r="E19" s="151"/>
      <c r="F19" s="151"/>
      <c r="G19" s="152"/>
    </row>
    <row r="20" spans="1:7">
      <c r="A20" s="136" t="s">
        <v>16</v>
      </c>
      <c r="B20" s="136"/>
      <c r="C20" s="136"/>
      <c r="D20" s="147"/>
      <c r="E20" s="148"/>
      <c r="F20" s="148"/>
      <c r="G20" s="149"/>
    </row>
    <row r="21" spans="1:7">
      <c r="A21" s="136"/>
      <c r="B21" s="136"/>
      <c r="C21" s="136"/>
      <c r="D21" s="150"/>
      <c r="E21" s="151"/>
      <c r="F21" s="151"/>
      <c r="G21" s="152"/>
    </row>
  </sheetData>
  <mergeCells count="10">
    <mergeCell ref="A20:C21"/>
    <mergeCell ref="A1:G1"/>
    <mergeCell ref="A2:G2"/>
    <mergeCell ref="A16:C17"/>
    <mergeCell ref="A18:C19"/>
    <mergeCell ref="D16:G17"/>
    <mergeCell ref="D18:G19"/>
    <mergeCell ref="D20:G21"/>
    <mergeCell ref="G4:G15"/>
    <mergeCell ref="B15:D15"/>
  </mergeCells>
  <pageMargins left="0.7" right="0.7" top="0.75" bottom="0.75" header="0.3" footer="0.3"/>
  <pageSetup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AdditionalpaySheet-March 2018</vt:lpstr>
      <vt:lpstr>Salary adjustment</vt:lpstr>
      <vt:lpstr>Weekend work allowance</vt:lpstr>
      <vt:lpstr>Local Conveyance</vt:lpstr>
      <vt:lpstr>Incentive sheet</vt:lpstr>
      <vt:lpstr>Arrear sheet</vt:lpstr>
      <vt:lpstr>BYOD-Imran</vt:lpstr>
      <vt:lpstr>'AdditionalpaySheet-March 2018'!Print_Area</vt:lpstr>
      <vt:lpstr>'Local Conveyance'!Print_Area</vt:lpstr>
      <vt:lpstr>'Weekend work allowance'!Print_Area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ncm026</dc:creator>
  <dc:description>Confidential report And for NetCreativeMind office use only</dc:description>
  <cp:lastModifiedBy>HR</cp:lastModifiedBy>
  <cp:lastPrinted>2018-04-23T11:57:39Z</cp:lastPrinted>
  <dcterms:created xsi:type="dcterms:W3CDTF">2008-05-22T11:16:46Z</dcterms:created>
  <dcterms:modified xsi:type="dcterms:W3CDTF">2018-05-03T06:07:12Z</dcterms:modified>
  <cp:category>HR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