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3.bin" ContentType="application/vnd.openxmlformats-officedocument.spreadsheetml.customProperty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dang@sap.com\Documents\GitHub\teched2022-DA263\data\"/>
    </mc:Choice>
  </mc:AlternateContent>
  <xr:revisionPtr revIDLastSave="0" documentId="8_{D3103F26-D644-49EA-846F-06E102C9EFA4}" xr6:coauthVersionLast="47" xr6:coauthVersionMax="47" xr10:uidLastSave="{00000000-0000-0000-0000-000000000000}"/>
  <bookViews>
    <workbookView xWindow="1560" yWindow="1560" windowWidth="21600" windowHeight="11445" xr2:uid="{6BA81E31-42E1-4E12-958B-4DA6869D1B1C}"/>
  </bookViews>
  <sheets>
    <sheet name="excel work sheet" sheetId="2" r:id="rId1"/>
    <sheet name="formula map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C32" i="2" s="1"/>
  <c r="F3" i="2"/>
  <c r="C26" i="2"/>
  <c r="C31" i="2" s="1"/>
  <c r="F18" i="2"/>
  <c r="F17" i="2"/>
  <c r="H17" i="2" s="1"/>
  <c r="F13" i="2"/>
  <c r="F12" i="2"/>
  <c r="F4" i="2"/>
  <c r="F5" i="2"/>
  <c r="F6" i="2"/>
  <c r="F7" i="2"/>
  <c r="F8" i="2"/>
  <c r="H31" i="2" l="1"/>
  <c r="J31" i="2" s="1"/>
  <c r="H3" i="2"/>
  <c r="H12" i="2"/>
  <c r="J3" i="2" l="1"/>
  <c r="I39" i="2" s="1"/>
  <c r="H35" i="2" l="1"/>
  <c r="L3" i="2" s="1"/>
  <c r="N19" i="2" s="1"/>
  <c r="F43" i="2" l="1"/>
  <c r="G43" i="2" s="1"/>
  <c r="H43" i="2" s="1"/>
  <c r="R14" i="2" s="1"/>
  <c r="S14" i="2" l="1"/>
  <c r="Q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tc={A9C33FA4-2B39-484C-8880-C7DFBB0F7C3E}</author>
    <author>tc={3C25C907-CE38-4F89-A819-50E5B3D4C031}</author>
    <author>tc={F0A13833-6ED8-4572-A7A0-738C8C203F41}</author>
    <author>tc={37E9CEBA-79EC-6C47-886A-919FB2E10D60}</author>
    <author>tc={21947A89-D2C4-4F1D-AF66-FAF7D5D7900E}</author>
    <author>tc={F7F0EFAC-70EF-4FA9-ACE9-E961BCB9B7D7}</author>
    <author>tc={D2DADE84-B36F-4020-8033-B31A37F9542C}</author>
  </authors>
  <commentList>
    <comment ref="E12" authorId="0" shapeId="0" xr:uid="{A9C33FA4-2B39-484C-8880-C7DFBB0F7C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could be many sites</t>
      </text>
    </comment>
    <comment ref="S14" authorId="1" shapeId="0" xr:uid="{3C25C907-CE38-4F89-A819-50E5B3D4C031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of +-.05 savings amount</t>
      </text>
    </comment>
    <comment ref="H39" authorId="2" shapeId="0" xr:uid="{F0A13833-6ED8-4572-A7A0-738C8C203F4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have slider for user override</t>
      </text>
    </comment>
    <comment ref="I39" authorId="3" shapeId="0" xr:uid="{37E9CEBA-79EC-6C47-886A-919FB2E10D6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Calculation points into empty cell; used H:35 instead of I:35 in our model.</t>
      </text>
    </comment>
    <comment ref="F43" authorId="4" shapeId="0" xr:uid="{21947A89-D2C4-4F1D-AF66-FAF7D5D7900E}">
      <text>
        <t>[Threaded comment]
Your version of Excel allows you to read this threaded comment; however, any edits to it will get removed if the file is opened in a newer version of Excel. Learn more: https://go.microsoft.com/fwlink/?linkid=870924
Comment:
    future cost equals total cost + Margin</t>
      </text>
    </comment>
    <comment ref="G43" authorId="5" shapeId="0" xr:uid="{F7F0EFAC-70EF-4FA9-ACE9-E961BCB9B7D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diference between baseline and target cost</t>
      </text>
    </comment>
    <comment ref="H43" authorId="6" shapeId="0" xr:uid="{D2DADE84-B36F-4020-8033-B31A37F9542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amount to show on optimization graph</t>
      </text>
    </comment>
  </commentList>
</comments>
</file>

<file path=xl/sharedStrings.xml><?xml version="1.0" encoding="utf-8"?>
<sst xmlns="http://schemas.openxmlformats.org/spreadsheetml/2006/main" count="99" uniqueCount="73">
  <si>
    <t>Formulas</t>
  </si>
  <si>
    <t xml:space="preserve"> knowledge graph calculation</t>
  </si>
  <si>
    <t>Optimization Scenario</t>
  </si>
  <si>
    <t>Optimization scenarios</t>
  </si>
  <si>
    <t>This is the value to show on optimizaion graph</t>
  </si>
  <si>
    <t>PPI data</t>
  </si>
  <si>
    <t>Current Price/unit</t>
  </si>
  <si>
    <t>% of Category BOM</t>
  </si>
  <si>
    <t>Sub Cost Object Catman</t>
  </si>
  <si>
    <t>Future Weighted Price</t>
  </si>
  <si>
    <t>Cost Strucutre</t>
  </si>
  <si>
    <t>Total  Cost</t>
  </si>
  <si>
    <t>COST</t>
  </si>
  <si>
    <t>Margin to Negoiate</t>
  </si>
  <si>
    <t xml:space="preserve">Target Margin is </t>
  </si>
  <si>
    <t>Value Levers</t>
  </si>
  <si>
    <t>Variable to adjust</t>
  </si>
  <si>
    <t>User entry</t>
  </si>
  <si>
    <t>Base Resin</t>
  </si>
  <si>
    <t>Raw Material Cost</t>
  </si>
  <si>
    <t>&gt;csv data driven</t>
  </si>
  <si>
    <t>Color Masterbatch</t>
  </si>
  <si>
    <t>Supply Chain Resiliency</t>
  </si>
  <si>
    <t>Key Field</t>
  </si>
  <si>
    <t>Stabilizer</t>
  </si>
  <si>
    <t>Cost Impact of Allocating Volume to 2+ suppliers</t>
  </si>
  <si>
    <t>Price/Volume</t>
  </si>
  <si>
    <t>Flame Preventer</t>
  </si>
  <si>
    <t>Reinforcing Filler</t>
  </si>
  <si>
    <t>Regional vs. Global Impact</t>
  </si>
  <si>
    <t>Filler</t>
  </si>
  <si>
    <t>Cost of international logistics w/ lower cost supplier vs. local higher cost supplier (maybe)</t>
  </si>
  <si>
    <t>Price Evaluation / Savings Opportunity</t>
  </si>
  <si>
    <t>SV data</t>
  </si>
  <si>
    <t>Calculation required?</t>
  </si>
  <si>
    <t>Comes from Spend Data</t>
  </si>
  <si>
    <t>Future cost</t>
  </si>
  <si>
    <t>Understand your supplier mfg costs relative to price you're paying today to provide savings target</t>
  </si>
  <si>
    <t>Price</t>
  </si>
  <si>
    <t>Site 1</t>
  </si>
  <si>
    <t>Transportation Costs</t>
  </si>
  <si>
    <t>Site 2</t>
  </si>
  <si>
    <t>Low</t>
  </si>
  <si>
    <t>Mid</t>
  </si>
  <si>
    <t>High</t>
  </si>
  <si>
    <t>Price Optimization Collaboration</t>
  </si>
  <si>
    <t>Use should cost model with supplier to understand where expected vs. actual costs are misaligned to optimize material/component design</t>
  </si>
  <si>
    <t>SV/User entry</t>
  </si>
  <si>
    <t>Labor</t>
  </si>
  <si>
    <t>Conversion / Fixed Cost</t>
  </si>
  <si>
    <t>Electricity</t>
  </si>
  <si>
    <t>New Annual Fixed Cost</t>
  </si>
  <si>
    <t>Plant / Capital Cost</t>
  </si>
  <si>
    <t>Capital/Fixed Cost</t>
  </si>
  <si>
    <t>Life of Capital</t>
  </si>
  <si>
    <t>Plant Capacity/year</t>
  </si>
  <si>
    <t>Current Annual Plant Utilization</t>
  </si>
  <si>
    <t>Current Annual Fixed Cost</t>
  </si>
  <si>
    <t>New Volume</t>
  </si>
  <si>
    <t>Infleuncer?</t>
  </si>
  <si>
    <t>Economy of Scale Improvement</t>
  </si>
  <si>
    <t>Margin</t>
  </si>
  <si>
    <t>Athena Benchmark</t>
  </si>
  <si>
    <t>Savings rate</t>
  </si>
  <si>
    <t>Target Savings Rate</t>
  </si>
  <si>
    <t>take savings rate off 2.59 total cost</t>
  </si>
  <si>
    <t>baseline price</t>
  </si>
  <si>
    <t>future cost</t>
  </si>
  <si>
    <t>Savings Amount</t>
  </si>
  <si>
    <t>SV or User entry</t>
  </si>
  <si>
    <t>optimistic</t>
  </si>
  <si>
    <t>conservation</t>
  </si>
  <si>
    <t>realistic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</si>
</sst>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169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8" xfId="0" applyBorder="1"/>
    <xf numFmtId="9" fontId="0" fillId="0" borderId="0" xfId="3" applyFont="1" applyBorder="1"/>
    <xf numFmtId="167" fontId="0" fillId="0" borderId="0" xfId="1" applyFont="1" applyBorder="1" applyAlignment="1">
      <alignment horizontal="center" vertical="center"/>
    </xf>
    <xf numFmtId="0" fontId="0" fillId="0" borderId="5" xfId="0" applyBorder="1"/>
    <xf numFmtId="9" fontId="0" fillId="0" borderId="6" xfId="3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6" fontId="2" fillId="0" borderId="2" xfId="2" applyFont="1" applyBorder="1"/>
    <xf numFmtId="0" fontId="2" fillId="0" borderId="3" xfId="0" applyFont="1" applyBorder="1" applyAlignment="1">
      <alignment horizontal="center" wrapText="1"/>
    </xf>
    <xf numFmtId="0" fontId="2" fillId="0" borderId="1" xfId="0" applyFont="1" applyBorder="1"/>
    <xf numFmtId="0" fontId="0" fillId="0" borderId="10" xfId="0" applyBorder="1"/>
    <xf numFmtId="0" fontId="0" fillId="0" borderId="11" xfId="0" applyBorder="1"/>
    <xf numFmtId="166" fontId="0" fillId="0" borderId="11" xfId="0" applyNumberFormat="1" applyBorder="1"/>
    <xf numFmtId="0" fontId="0" fillId="0" borderId="12" xfId="0" applyBorder="1"/>
    <xf numFmtId="0" fontId="2" fillId="0" borderId="0" xfId="0" applyFont="1"/>
    <xf numFmtId="169" fontId="0" fillId="2" borderId="0" xfId="2" applyNumberFormat="1" applyFont="1" applyFill="1" applyBorder="1"/>
    <xf numFmtId="0" fontId="0" fillId="2" borderId="6" xfId="0" applyFill="1" applyBorder="1"/>
    <xf numFmtId="166" fontId="0" fillId="2" borderId="0" xfId="0" applyNumberFormat="1" applyFill="1"/>
    <xf numFmtId="166" fontId="0" fillId="3" borderId="0" xfId="0" applyNumberFormat="1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4" borderId="8" xfId="0" applyFill="1" applyBorder="1"/>
    <xf numFmtId="0" fontId="0" fillId="4" borderId="5" xfId="0" applyFill="1" applyBorder="1"/>
    <xf numFmtId="0" fontId="0" fillId="5" borderId="6" xfId="0" applyFill="1" applyBorder="1"/>
    <xf numFmtId="164" fontId="0" fillId="5" borderId="0" xfId="0" applyNumberFormat="1" applyFill="1"/>
    <xf numFmtId="167" fontId="0" fillId="5" borderId="0" xfId="1" applyFont="1" applyFill="1" applyBorder="1"/>
    <xf numFmtId="168" fontId="0" fillId="5" borderId="0" xfId="1" applyNumberFormat="1" applyFont="1" applyFill="1" applyBorder="1"/>
    <xf numFmtId="0" fontId="0" fillId="6" borderId="0" xfId="0" applyFill="1"/>
    <xf numFmtId="169" fontId="0" fillId="2" borderId="8" xfId="2" applyNumberFormat="1" applyFont="1" applyFill="1" applyBorder="1"/>
    <xf numFmtId="165" fontId="0" fillId="2" borderId="5" xfId="0" applyNumberFormat="1" applyFill="1" applyBorder="1"/>
    <xf numFmtId="9" fontId="0" fillId="5" borderId="5" xfId="0" applyNumberFormat="1" applyFill="1" applyBorder="1"/>
    <xf numFmtId="166" fontId="0" fillId="2" borderId="7" xfId="0" applyNumberFormat="1" applyFill="1" applyBorder="1"/>
    <xf numFmtId="9" fontId="0" fillId="4" borderId="6" xfId="3" applyFont="1" applyFill="1" applyBorder="1"/>
    <xf numFmtId="166" fontId="0" fillId="2" borderId="6" xfId="0" applyNumberFormat="1" applyFill="1" applyBorder="1"/>
    <xf numFmtId="0" fontId="0" fillId="0" borderId="7" xfId="0" applyBorder="1"/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0" fontId="0" fillId="0" borderId="13" xfId="0" applyBorder="1" applyAlignment="1">
      <alignment wrapText="1"/>
    </xf>
    <xf numFmtId="0" fontId="3" fillId="0" borderId="0" xfId="0" applyFont="1"/>
    <xf numFmtId="0" fontId="4" fillId="0" borderId="3" xfId="0" applyFont="1" applyBorder="1"/>
    <xf numFmtId="0" fontId="3" fillId="0" borderId="6" xfId="0" applyFont="1" applyBorder="1"/>
    <xf numFmtId="0" fontId="3" fillId="6" borderId="0" xfId="0" applyFont="1" applyFill="1"/>
    <xf numFmtId="0" fontId="3" fillId="6" borderId="6" xfId="0" applyFont="1" applyFill="1" applyBorder="1"/>
    <xf numFmtId="169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9" fontId="0" fillId="2" borderId="9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6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0" fillId="2" borderId="9" xfId="2" applyFont="1" applyFill="1" applyBorder="1" applyAlignment="1">
      <alignment horizontal="center" vertical="center"/>
    </xf>
    <xf numFmtId="166" fontId="0" fillId="2" borderId="7" xfId="2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work sheet'!$Q$13:$S$13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cat>
          <c:val>
            <c:numRef>
              <c:f>'excel work sheet'!$Q$14:$S$14</c:f>
              <c:numCache>
                <c:formatCode>_("$"* #,##0.00_);_("$"* \(#,##0.00\);_("$"* "-"??_);_(@_)</c:formatCode>
                <c:ptCount val="3"/>
                <c:pt idx="0">
                  <c:v>282057.714285717</c:v>
                </c:pt>
                <c:pt idx="1">
                  <c:v>296902.85714286001</c:v>
                </c:pt>
                <c:pt idx="2">
                  <c:v>311748.00000000303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9-415D-AC3D-C091AE38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350607"/>
        <c:axId val="275353935"/>
      </c:barChart>
      <c:catAx>
        <c:axId val="2753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5353935"/>
        <c:crosses val="autoZero"/>
        <c:auto val="1"/>
        <c:lblAlgn val="ctr"/>
        <c:lblOffset val="100"/>
        <c:noMultiLvlLbl val="0"/>
      </c:catAx>
      <c:valAx>
        <c:axId val="2753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53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495299</xdr:colOff>
      <xdr:row>1</xdr:row>
      <xdr:rowOff>142874</xdr:rowOff>
    </xdr:from>
    <xdr:to>
      <xdr:col>19</xdr:col>
      <xdr:colOff>447674</xdr:colOff>
      <xdr:row>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0D4004-9C17-4EDE-A120-BB5667626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283581</xdr:colOff>
      <xdr:row>30</xdr:row>
      <xdr:rowOff>46933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4955E2-BA67-42A5-A06F-EDA1C3066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352381" cy="5533333"/>
        </a:xfrm>
        <a:prstGeom prst="rect">
          <a:avLst/>
        </a:prstGeom>
      </xdr:spPr>
    </xdr:pic>
    <xdr:clientData/>
  </xdr:twoCellAnchor>
  <xdr:twoCellAnchor>
    <xdr:from>
      <xdr:col>28</xdr:col>
      <xdr:colOff>220980</xdr:colOff>
      <xdr:row>2</xdr:row>
      <xdr:rowOff>22860</xdr:rowOff>
    </xdr:from>
    <xdr:to>
      <xdr:col>28</xdr:col>
      <xdr:colOff>594360</xdr:colOff>
      <xdr:row>4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860C24-3EFE-417E-B6DD-C7FA4FDA50AD}"/>
            </a:ext>
          </a:extLst>
        </xdr:cNvPr>
        <xdr:cNvSpPr txBox="1"/>
      </xdr:nvSpPr>
      <xdr:spPr>
        <a:xfrm>
          <a:off x="17289780" y="388620"/>
          <a:ext cx="37338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rgbClr val="FF0000"/>
              </a:solidFill>
            </a:rPr>
            <a:t>A</a:t>
          </a:r>
        </a:p>
      </xdr:txBody>
    </xdr:sp>
    <xdr:clientData/>
  </xdr:twoCellAnchor>
  <xdr:twoCellAnchor>
    <xdr:from>
      <xdr:col>28</xdr:col>
      <xdr:colOff>259080</xdr:colOff>
      <xdr:row>5</xdr:row>
      <xdr:rowOff>45720</xdr:rowOff>
    </xdr:from>
    <xdr:to>
      <xdr:col>29</xdr:col>
      <xdr:colOff>22860</xdr:colOff>
      <xdr:row>7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440A2C-8BCE-4682-A94A-4521F109E726}"/>
            </a:ext>
          </a:extLst>
        </xdr:cNvPr>
        <xdr:cNvSpPr txBox="1"/>
      </xdr:nvSpPr>
      <xdr:spPr>
        <a:xfrm>
          <a:off x="17327880" y="960120"/>
          <a:ext cx="37338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>
              <a:solidFill>
                <a:srgbClr val="FF0000"/>
              </a:solidFill>
            </a:rPr>
            <a:t>B</a:t>
          </a:r>
        </a:p>
      </xdr:txBody>
    </xdr:sp>
    <xdr:clientData/>
  </xdr:twoCellAnchor>
  <xdr:twoCellAnchor>
    <xdr:from>
      <xdr:col>28</xdr:col>
      <xdr:colOff>205740</xdr:colOff>
      <xdr:row>8</xdr:row>
      <xdr:rowOff>45720</xdr:rowOff>
    </xdr:from>
    <xdr:to>
      <xdr:col>28</xdr:col>
      <xdr:colOff>579120</xdr:colOff>
      <xdr:row>10</xdr:row>
      <xdr:rowOff>91440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35CB75-D778-4BCA-B3A6-DDDFC11C21B0}"/>
            </a:ext>
          </a:extLst>
        </xdr:cNvPr>
        <xdr:cNvSpPr txBox="1"/>
      </xdr:nvSpPr>
      <xdr:spPr>
        <a:xfrm>
          <a:off x="17274540" y="1508760"/>
          <a:ext cx="37338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rgbClr val="FF0000"/>
              </a:solidFill>
            </a:rPr>
            <a:t>C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ugh, Michael" id="{23939067-A9FE-4A76-8333-B14E87EA23A8}" userId="S::michael.waugh@sap.com::d7e87619-e7b0-4b63-a71a-81ed5c16384a" providerId="AD"/>
  <person displayName="Burwig, Michael" id="{40440AAD-79F5-D649-B8BF-6654C08E69EE}" userId="S::michael.burwig@sap.com::d78f8c9a-5e12-4113-8984-a7448110a4d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2-09-12T03:33:31.63" personId="{23939067-A9FE-4A76-8333-B14E87EA23A8}" id="{A9C33FA4-2B39-484C-8880-C7DFBB0F7C3E}">
    <text>There could be many sites</text>
  </threadedComment>
  <threadedComment ref="S14" dT="2022-09-12T04:20:09.34" personId="{23939067-A9FE-4A76-8333-B14E87EA23A8}" id="{3C25C907-CE38-4F89-A819-50E5B3D4C031}">
    <text>example of +-.05 savings amount</text>
  </threadedComment>
  <threadedComment ref="H39" dT="2022-09-12T04:08:57.00" personId="{23939067-A9FE-4A76-8333-B14E87EA23A8}" id="{F0A13833-6ED8-4572-A7A0-738C8C203F41}">
    <text>should have slider for user override</text>
  </threadedComment>
  <threadedComment ref="I39" dT="2022-09-28T15:41:54.96" personId="{40440AAD-79F5-D649-B8BF-6654C08E69EE}" id="{37E9CEBA-79EC-6C47-886A-919FB2E10D60}">
    <text>Calculation points into empty cell; used H:35 instead of I:35 in our model.</text>
  </threadedComment>
  <threadedComment ref="F43" dT="2022-09-12T03:28:37.78" personId="{23939067-A9FE-4A76-8333-B14E87EA23A8}" id="{21947A89-D2C4-4F1D-AF66-FAF7D5D7900E}">
    <text>future cost equals total cost + Margin</text>
  </threadedComment>
  <threadedComment ref="G43" dT="2022-09-12T03:27:38.80" personId="{23939067-A9FE-4A76-8333-B14E87EA23A8}" id="{F7F0EFAC-70EF-4FA9-ACE9-E961BCB9B7D7}">
    <text>this is the diference between baseline and target cost</text>
  </threadedComment>
  <threadedComment ref="H43" dT="2022-09-12T03:26:47.36" personId="{23939067-A9FE-4A76-8333-B14E87EA23A8}" id="{D2DADE84-B36F-4020-8033-B31A37F9542C}">
    <text>This is the amount to show on optimization graph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microsoft.com/office/2017/10/relationships/threadedComment" Target="../threadedComments/threadedComment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8BF3-056C-4411-ABC9-D93BDF6D79D1}">
  <dimension ref="A1:W43"/>
  <sheetViews>
    <sheetView tabSelected="1" topLeftCell="A19" zoomScale="70" zoomScaleNormal="70" workbookViewId="0">
      <selection activeCell="I43" sqref="I43"/>
    </sheetView>
  </sheetViews>
  <sheetFormatPr defaultColWidth="8.85546875" defaultRowHeight="15" x14ac:dyDescent="0.25"/>
  <cols>
    <col min="1" max="1" width="31.140625" customWidth="1"/>
    <col min="2" max="2" width="14.7109375" bestFit="1" customWidth="1"/>
    <col min="3" max="3" width="18.140625" customWidth="1"/>
    <col min="4" max="4" width="18.42578125" bestFit="1" customWidth="1"/>
    <col min="5" max="5" width="31.140625" style="51" bestFit="1" customWidth="1"/>
    <col min="6" max="6" width="19.85546875" customWidth="1"/>
    <col min="7" max="7" width="22.28515625" bestFit="1" customWidth="1"/>
    <col min="8" max="8" width="16.85546875" bestFit="1" customWidth="1"/>
    <col min="12" max="12" width="16.85546875" bestFit="1" customWidth="1"/>
    <col min="14" max="14" width="15.140625" bestFit="1" customWidth="1"/>
    <col min="17" max="17" width="20.42578125" bestFit="1" customWidth="1"/>
    <col min="18" max="18" width="14.85546875" bestFit="1" customWidth="1"/>
    <col min="19" max="19" width="14" bestFit="1" customWidth="1"/>
    <col min="22" max="22" width="86.7109375" customWidth="1"/>
    <col min="23" max="23" width="25.140625" customWidth="1"/>
  </cols>
  <sheetData>
    <row r="1" spans="1:23" ht="15.75" thickBot="1" x14ac:dyDescent="0.3">
      <c r="A1" s="1" t="s">
        <v>0</v>
      </c>
      <c r="B1" t="s">
        <v>1</v>
      </c>
      <c r="Q1" s="24" t="s">
        <v>2</v>
      </c>
      <c r="V1" s="24" t="s">
        <v>3</v>
      </c>
    </row>
    <row r="2" spans="1:23" ht="30.75" thickBot="1" x14ac:dyDescent="0.3">
      <c r="A2" s="29" t="s">
        <v>4</v>
      </c>
      <c r="B2" s="14" t="s">
        <v>5</v>
      </c>
      <c r="C2" s="15" t="s">
        <v>6</v>
      </c>
      <c r="D2" s="15" t="s">
        <v>7</v>
      </c>
      <c r="E2" s="52" t="s">
        <v>8</v>
      </c>
      <c r="F2" s="15" t="s">
        <v>9</v>
      </c>
      <c r="G2" s="15" t="s">
        <v>10</v>
      </c>
      <c r="H2" s="16" t="s">
        <v>11</v>
      </c>
      <c r="I2" s="15"/>
      <c r="J2" s="16" t="s">
        <v>12</v>
      </c>
      <c r="L2" s="19" t="s">
        <v>13</v>
      </c>
      <c r="N2" s="20" t="s">
        <v>14</v>
      </c>
      <c r="V2" s="24" t="s">
        <v>15</v>
      </c>
      <c r="W2" s="24" t="s">
        <v>16</v>
      </c>
    </row>
    <row r="3" spans="1:23" x14ac:dyDescent="0.25">
      <c r="A3" s="31" t="s">
        <v>17</v>
      </c>
      <c r="B3" s="32">
        <v>0.6</v>
      </c>
      <c r="C3" s="31">
        <v>1</v>
      </c>
      <c r="D3" s="10">
        <v>0.35</v>
      </c>
      <c r="E3" s="51" t="s">
        <v>18</v>
      </c>
      <c r="F3" s="1">
        <f>(C3+(C3*B3))*D3</f>
        <v>0.55999999999999994</v>
      </c>
      <c r="G3" s="63" t="s">
        <v>19</v>
      </c>
      <c r="H3" s="70">
        <f>SUM(F3:F8)</f>
        <v>1.5264500000000001</v>
      </c>
      <c r="J3" s="67">
        <f>H3+H12+H17+H22</f>
        <v>2.5946642857142854</v>
      </c>
      <c r="L3" s="60">
        <f>H35+J31</f>
        <v>0.50348535714285714</v>
      </c>
      <c r="N3" s="21"/>
    </row>
    <row r="4" spans="1:23" x14ac:dyDescent="0.25">
      <c r="A4" s="30" t="s">
        <v>20</v>
      </c>
      <c r="B4" s="32">
        <v>0.8</v>
      </c>
      <c r="C4" s="31">
        <v>2.5</v>
      </c>
      <c r="D4" s="10">
        <v>0.05</v>
      </c>
      <c r="E4" s="51" t="s">
        <v>21</v>
      </c>
      <c r="F4" s="1">
        <f t="shared" ref="F4:F8" si="0">(C4+(C4*B4))*D4</f>
        <v>0.22500000000000001</v>
      </c>
      <c r="G4" s="63"/>
      <c r="H4" s="70"/>
      <c r="J4" s="66"/>
      <c r="L4" s="61"/>
      <c r="N4" s="21"/>
      <c r="V4" s="46" t="s">
        <v>22</v>
      </c>
      <c r="W4" s="47"/>
    </row>
    <row r="5" spans="1:23" x14ac:dyDescent="0.25">
      <c r="A5" s="38" t="s">
        <v>23</v>
      </c>
      <c r="B5" s="32">
        <v>1</v>
      </c>
      <c r="C5" s="31">
        <v>1.5</v>
      </c>
      <c r="D5" s="10">
        <v>0.04</v>
      </c>
      <c r="E5" s="51" t="s">
        <v>24</v>
      </c>
      <c r="F5" s="1">
        <f t="shared" si="0"/>
        <v>0.12</v>
      </c>
      <c r="G5" s="63"/>
      <c r="H5" s="70"/>
      <c r="J5" s="66"/>
      <c r="L5" s="61"/>
      <c r="N5" s="21"/>
      <c r="V5" s="47" t="s">
        <v>25</v>
      </c>
      <c r="W5" s="47" t="s">
        <v>26</v>
      </c>
    </row>
    <row r="6" spans="1:23" x14ac:dyDescent="0.25">
      <c r="B6" s="32">
        <v>4.0000000000000001E-3</v>
      </c>
      <c r="C6" s="31">
        <v>1.5</v>
      </c>
      <c r="D6" s="10">
        <v>0.15</v>
      </c>
      <c r="E6" s="51" t="s">
        <v>27</v>
      </c>
      <c r="F6" s="1">
        <f t="shared" si="0"/>
        <v>0.22589999999999999</v>
      </c>
      <c r="G6" s="63"/>
      <c r="H6" s="70"/>
      <c r="J6" s="66"/>
      <c r="L6" s="61"/>
      <c r="N6" s="21"/>
    </row>
    <row r="7" spans="1:23" x14ac:dyDescent="0.25">
      <c r="B7" s="32">
        <v>6.0000000000000001E-3</v>
      </c>
      <c r="C7" s="31">
        <v>2</v>
      </c>
      <c r="D7" s="10">
        <v>0.15</v>
      </c>
      <c r="E7" s="51" t="s">
        <v>28</v>
      </c>
      <c r="F7" s="1">
        <f t="shared" si="0"/>
        <v>0.30180000000000001</v>
      </c>
      <c r="G7" s="63"/>
      <c r="H7" s="70"/>
      <c r="J7" s="66"/>
      <c r="L7" s="61"/>
      <c r="N7" s="21"/>
      <c r="V7" s="46" t="s">
        <v>29</v>
      </c>
      <c r="W7" s="47"/>
    </row>
    <row r="8" spans="1:23" ht="15.75" thickBot="1" x14ac:dyDescent="0.3">
      <c r="B8" s="33">
        <v>0.5</v>
      </c>
      <c r="C8" s="34">
        <v>0.25</v>
      </c>
      <c r="D8" s="13">
        <v>0.25</v>
      </c>
      <c r="E8" s="53" t="s">
        <v>30</v>
      </c>
      <c r="F8" s="26">
        <f t="shared" si="0"/>
        <v>9.375E-2</v>
      </c>
      <c r="G8" s="64"/>
      <c r="H8" s="71"/>
      <c r="J8" s="66"/>
      <c r="L8" s="61"/>
      <c r="N8" s="21"/>
      <c r="V8" s="47" t="s">
        <v>31</v>
      </c>
      <c r="W8" s="47" t="s">
        <v>26</v>
      </c>
    </row>
    <row r="9" spans="1:23" x14ac:dyDescent="0.25">
      <c r="B9" s="9"/>
      <c r="D9" s="10"/>
      <c r="G9" s="3"/>
      <c r="H9" s="11"/>
      <c r="J9" s="66"/>
      <c r="L9" s="61"/>
      <c r="N9" s="21"/>
    </row>
    <row r="10" spans="1:23" ht="15.75" thickBot="1" x14ac:dyDescent="0.3">
      <c r="B10" s="9"/>
      <c r="D10" s="10"/>
      <c r="G10" s="3"/>
      <c r="H10" s="11"/>
      <c r="J10" s="66"/>
      <c r="L10" s="61"/>
      <c r="N10" s="21"/>
      <c r="V10" s="48" t="s">
        <v>32</v>
      </c>
      <c r="W10" s="49"/>
    </row>
    <row r="11" spans="1:23" x14ac:dyDescent="0.25">
      <c r="B11" s="17" t="s">
        <v>5</v>
      </c>
      <c r="C11" s="15" t="s">
        <v>33</v>
      </c>
      <c r="D11" s="15" t="s">
        <v>34</v>
      </c>
      <c r="E11" s="52" t="s">
        <v>35</v>
      </c>
      <c r="F11" s="15" t="s">
        <v>36</v>
      </c>
      <c r="G11" s="15" t="s">
        <v>10</v>
      </c>
      <c r="H11" s="16" t="s">
        <v>11</v>
      </c>
      <c r="J11" s="66"/>
      <c r="L11" s="61"/>
      <c r="N11" s="21"/>
      <c r="V11" s="47" t="s">
        <v>37</v>
      </c>
      <c r="W11" s="47" t="s">
        <v>38</v>
      </c>
    </row>
    <row r="12" spans="1:23" x14ac:dyDescent="0.25">
      <c r="B12" s="32">
        <v>0.05</v>
      </c>
      <c r="C12" s="31">
        <v>0.05</v>
      </c>
      <c r="E12" s="51" t="s">
        <v>39</v>
      </c>
      <c r="F12" s="1">
        <f>C12+(C12*B12)</f>
        <v>5.2500000000000005E-2</v>
      </c>
      <c r="G12" s="68" t="s">
        <v>40</v>
      </c>
      <c r="H12" s="70">
        <f>SUM(F12:F13)</f>
        <v>0.4425</v>
      </c>
      <c r="J12" s="66"/>
      <c r="L12" s="61"/>
      <c r="N12" s="21"/>
    </row>
    <row r="13" spans="1:23" ht="15.75" thickBot="1" x14ac:dyDescent="0.3">
      <c r="B13" s="33">
        <v>0.3</v>
      </c>
      <c r="C13" s="34">
        <v>0.3</v>
      </c>
      <c r="D13" s="7"/>
      <c r="E13" s="53" t="s">
        <v>41</v>
      </c>
      <c r="F13" s="26">
        <f>C13+(C13*B13)</f>
        <v>0.39</v>
      </c>
      <c r="G13" s="69"/>
      <c r="H13" s="71"/>
      <c r="J13" s="66"/>
      <c r="L13" s="61"/>
      <c r="N13" s="21"/>
      <c r="Q13" t="s">
        <v>42</v>
      </c>
      <c r="R13" t="s">
        <v>43</v>
      </c>
      <c r="S13" t="s">
        <v>44</v>
      </c>
      <c r="V13" s="46" t="s">
        <v>45</v>
      </c>
      <c r="W13" s="47"/>
    </row>
    <row r="14" spans="1:23" ht="30" x14ac:dyDescent="0.25">
      <c r="B14" s="9"/>
      <c r="J14" s="66"/>
      <c r="L14" s="61"/>
      <c r="N14" s="21"/>
      <c r="Q14" s="4">
        <f>R14*0.95</f>
        <v>282057.714285717</v>
      </c>
      <c r="R14" s="4">
        <f>H43</f>
        <v>296902.85714286001</v>
      </c>
      <c r="S14" s="4">
        <f>R14*1.05</f>
        <v>311748.00000000303</v>
      </c>
      <c r="V14" s="50" t="s">
        <v>46</v>
      </c>
      <c r="W14" s="47" t="s">
        <v>38</v>
      </c>
    </row>
    <row r="15" spans="1:23" ht="15.75" thickBot="1" x14ac:dyDescent="0.3">
      <c r="B15" s="9"/>
      <c r="J15" s="66"/>
      <c r="L15" s="61"/>
      <c r="N15" s="21"/>
    </row>
    <row r="16" spans="1:23" x14ac:dyDescent="0.25">
      <c r="B16" s="17" t="s">
        <v>5</v>
      </c>
      <c r="C16" s="15" t="s">
        <v>47</v>
      </c>
      <c r="D16" s="15" t="s">
        <v>34</v>
      </c>
      <c r="E16" s="52" t="s">
        <v>8</v>
      </c>
      <c r="F16" s="15" t="s">
        <v>9</v>
      </c>
      <c r="G16" s="15" t="s">
        <v>10</v>
      </c>
      <c r="H16" s="16" t="s">
        <v>11</v>
      </c>
      <c r="J16" s="66"/>
      <c r="L16" s="61"/>
      <c r="N16" s="21"/>
    </row>
    <row r="17" spans="2:14" x14ac:dyDescent="0.25">
      <c r="B17" s="32">
        <v>0.05</v>
      </c>
      <c r="C17" s="31">
        <v>0.2</v>
      </c>
      <c r="E17" s="51" t="s">
        <v>48</v>
      </c>
      <c r="F17" s="1">
        <f>C17+(C17*B17)</f>
        <v>0.21000000000000002</v>
      </c>
      <c r="G17" s="63" t="s">
        <v>49</v>
      </c>
      <c r="H17" s="70">
        <f>SUM(F17:F18)</f>
        <v>0.34</v>
      </c>
      <c r="J17" s="66"/>
      <c r="L17" s="61"/>
      <c r="N17" s="21"/>
    </row>
    <row r="18" spans="2:14" ht="15.75" thickBot="1" x14ac:dyDescent="0.3">
      <c r="B18" s="33">
        <v>0.3</v>
      </c>
      <c r="C18" s="34">
        <v>0.1</v>
      </c>
      <c r="D18" s="7"/>
      <c r="E18" s="53" t="s">
        <v>50</v>
      </c>
      <c r="F18" s="26">
        <f>C18+(C18*B18)</f>
        <v>0.13</v>
      </c>
      <c r="G18" s="64"/>
      <c r="H18" s="71"/>
      <c r="J18" s="66"/>
      <c r="L18" s="61"/>
      <c r="N18" s="21"/>
    </row>
    <row r="19" spans="2:14" x14ac:dyDescent="0.25">
      <c r="B19" s="9"/>
      <c r="J19" s="66"/>
      <c r="L19" s="61"/>
      <c r="N19" s="22">
        <f>L3-I39</f>
        <v>0.42564542857142856</v>
      </c>
    </row>
    <row r="20" spans="2:14" ht="15.75" thickBot="1" x14ac:dyDescent="0.3">
      <c r="B20" s="9"/>
      <c r="J20" s="66"/>
      <c r="L20" s="61"/>
      <c r="N20" s="21"/>
    </row>
    <row r="21" spans="2:14" x14ac:dyDescent="0.25">
      <c r="B21" s="17" t="s">
        <v>5</v>
      </c>
      <c r="C21" s="15" t="s">
        <v>47</v>
      </c>
      <c r="D21" s="15" t="s">
        <v>34</v>
      </c>
      <c r="E21" s="52" t="s">
        <v>8</v>
      </c>
      <c r="F21" s="15" t="s">
        <v>9</v>
      </c>
      <c r="G21" s="15" t="s">
        <v>10</v>
      </c>
      <c r="H21" s="16" t="s">
        <v>51</v>
      </c>
      <c r="J21" s="66"/>
      <c r="L21" s="61"/>
      <c r="N21" s="21"/>
    </row>
    <row r="22" spans="2:14" x14ac:dyDescent="0.25">
      <c r="B22" s="9"/>
      <c r="C22" s="35">
        <v>150000000</v>
      </c>
      <c r="E22" s="51" t="s">
        <v>52</v>
      </c>
      <c r="G22" s="63" t="s">
        <v>53</v>
      </c>
      <c r="H22" s="65">
        <f>C22/((C25+C27)*C23)</f>
        <v>0.2857142857142857</v>
      </c>
      <c r="J22" s="66"/>
      <c r="L22" s="61"/>
      <c r="N22" s="21"/>
    </row>
    <row r="23" spans="2:14" x14ac:dyDescent="0.25">
      <c r="B23" s="9"/>
      <c r="C23" s="36">
        <v>15</v>
      </c>
      <c r="E23" s="51" t="s">
        <v>54</v>
      </c>
      <c r="G23" s="63"/>
      <c r="H23" s="66"/>
      <c r="J23" s="66"/>
      <c r="L23" s="61"/>
      <c r="N23" s="21"/>
    </row>
    <row r="24" spans="2:14" x14ac:dyDescent="0.25">
      <c r="B24" s="9"/>
      <c r="C24" s="37">
        <v>35000000</v>
      </c>
      <c r="E24" s="51" t="s">
        <v>55</v>
      </c>
      <c r="G24" s="63"/>
      <c r="H24" s="66"/>
      <c r="J24" s="66"/>
      <c r="L24" s="61"/>
      <c r="N24" s="21"/>
    </row>
    <row r="25" spans="2:14" x14ac:dyDescent="0.25">
      <c r="B25" s="9"/>
      <c r="C25" s="37">
        <v>25000000</v>
      </c>
      <c r="E25" s="51" t="s">
        <v>56</v>
      </c>
      <c r="G25" s="63"/>
      <c r="H25" s="66"/>
      <c r="J25" s="66"/>
      <c r="L25" s="61"/>
      <c r="N25" s="21"/>
    </row>
    <row r="26" spans="2:14" x14ac:dyDescent="0.25">
      <c r="B26" s="9"/>
      <c r="C26" s="25">
        <f>C22/(C23*C25)</f>
        <v>0.4</v>
      </c>
      <c r="E26" s="54" t="s">
        <v>57</v>
      </c>
      <c r="G26" s="63"/>
      <c r="H26" s="66"/>
      <c r="J26" s="66"/>
      <c r="L26" s="61"/>
      <c r="N26" s="21"/>
    </row>
    <row r="27" spans="2:14" ht="15.75" thickBot="1" x14ac:dyDescent="0.3">
      <c r="B27" s="12"/>
      <c r="C27" s="34">
        <v>10000000</v>
      </c>
      <c r="D27" s="7"/>
      <c r="E27" s="55" t="s">
        <v>58</v>
      </c>
      <c r="F27" s="7"/>
      <c r="G27" s="64"/>
      <c r="H27" s="59"/>
      <c r="I27" s="7"/>
      <c r="J27" s="59"/>
      <c r="L27" s="61"/>
      <c r="N27" s="21"/>
    </row>
    <row r="28" spans="2:14" x14ac:dyDescent="0.25">
      <c r="G28" s="3"/>
      <c r="H28" s="3"/>
      <c r="J28" s="3"/>
      <c r="L28" s="61"/>
      <c r="N28" s="21"/>
    </row>
    <row r="29" spans="2:14" ht="15.75" thickBot="1" x14ac:dyDescent="0.3">
      <c r="G29" s="3"/>
      <c r="H29" s="3"/>
      <c r="J29" s="3"/>
      <c r="L29" s="61"/>
      <c r="N29" s="21"/>
    </row>
    <row r="30" spans="2:14" ht="30" x14ac:dyDescent="0.25">
      <c r="C30" s="14" t="s">
        <v>47</v>
      </c>
      <c r="D30" s="15"/>
      <c r="E30" s="52" t="s">
        <v>59</v>
      </c>
      <c r="F30" s="15"/>
      <c r="G30" s="15"/>
      <c r="H30" s="18" t="s">
        <v>60</v>
      </c>
      <c r="I30" s="15"/>
      <c r="J30" s="16" t="s">
        <v>12</v>
      </c>
      <c r="L30" s="61"/>
      <c r="N30" s="21"/>
    </row>
    <row r="31" spans="2:14" x14ac:dyDescent="0.25">
      <c r="C31" s="39">
        <f>C26</f>
        <v>0.4</v>
      </c>
      <c r="E31" s="54" t="s">
        <v>57</v>
      </c>
      <c r="H31" s="56">
        <f>C31-C32</f>
        <v>0.11428571428571432</v>
      </c>
      <c r="J31" s="58">
        <f>H31</f>
        <v>0.11428571428571432</v>
      </c>
      <c r="L31" s="61"/>
      <c r="N31" s="21"/>
    </row>
    <row r="32" spans="2:14" ht="15.75" thickBot="1" x14ac:dyDescent="0.3">
      <c r="C32" s="40">
        <f>H22</f>
        <v>0.2857142857142857</v>
      </c>
      <c r="D32" s="7"/>
      <c r="E32" s="53" t="s">
        <v>51</v>
      </c>
      <c r="F32" s="7"/>
      <c r="G32" s="8"/>
      <c r="H32" s="57"/>
      <c r="I32" s="7"/>
      <c r="J32" s="59"/>
      <c r="L32" s="61"/>
      <c r="N32" s="21"/>
    </row>
    <row r="33" spans="2:14" ht="15.75" thickBot="1" x14ac:dyDescent="0.3">
      <c r="L33" s="61"/>
      <c r="N33" s="21"/>
    </row>
    <row r="34" spans="2:14" x14ac:dyDescent="0.25">
      <c r="B34" s="2"/>
      <c r="C34" s="14" t="s">
        <v>47</v>
      </c>
      <c r="D34" s="15" t="s">
        <v>34</v>
      </c>
      <c r="E34" s="52" t="s">
        <v>8</v>
      </c>
      <c r="F34" s="15" t="s">
        <v>9</v>
      </c>
      <c r="G34" s="15" t="s">
        <v>61</v>
      </c>
      <c r="H34" s="16" t="s">
        <v>61</v>
      </c>
      <c r="I34" s="24"/>
      <c r="J34" s="24"/>
      <c r="L34" s="61"/>
      <c r="N34" s="21"/>
    </row>
    <row r="35" spans="2:14" ht="15.75" thickBot="1" x14ac:dyDescent="0.3">
      <c r="B35" s="2"/>
      <c r="C35" s="41">
        <v>0.15</v>
      </c>
      <c r="D35" s="7"/>
      <c r="E35" s="53"/>
      <c r="F35" s="7"/>
      <c r="G35" s="7"/>
      <c r="H35" s="42">
        <f>J3*C35</f>
        <v>0.38919964285714281</v>
      </c>
      <c r="J35" s="4"/>
      <c r="L35" s="62"/>
      <c r="N35" s="23"/>
    </row>
    <row r="36" spans="2:14" x14ac:dyDescent="0.25">
      <c r="B36" s="2"/>
    </row>
    <row r="37" spans="2:14" ht="15.75" thickBot="1" x14ac:dyDescent="0.3"/>
    <row r="38" spans="2:14" x14ac:dyDescent="0.25">
      <c r="G38" s="14" t="s">
        <v>62</v>
      </c>
      <c r="H38" s="5" t="s">
        <v>63</v>
      </c>
      <c r="I38" s="5" t="s">
        <v>64</v>
      </c>
      <c r="J38" s="6"/>
    </row>
    <row r="39" spans="2:14" ht="15.75" thickBot="1" x14ac:dyDescent="0.3">
      <c r="G39" s="12"/>
      <c r="H39" s="43">
        <v>0.03</v>
      </c>
      <c r="I39" s="44">
        <f>(J3+J35)*H39</f>
        <v>7.783992857142856E-2</v>
      </c>
      <c r="J39" s="45"/>
    </row>
    <row r="40" spans="2:14" x14ac:dyDescent="0.25">
      <c r="H40" t="s">
        <v>65</v>
      </c>
    </row>
    <row r="42" spans="2:14" x14ac:dyDescent="0.25">
      <c r="C42" s="24" t="s">
        <v>66</v>
      </c>
      <c r="F42" t="s">
        <v>67</v>
      </c>
      <c r="H42" s="24" t="s">
        <v>68</v>
      </c>
      <c r="I42" t="s">
        <v>70</v>
      </c>
      <c r="J42" t="s">
        <v>71</v>
      </c>
      <c r="K42" t="s">
        <v>72</v>
      </c>
    </row>
    <row r="43" spans="2:14" x14ac:dyDescent="0.25">
      <c r="C43" t="s">
        <v>69</v>
      </c>
      <c r="D43" s="31">
        <v>3.05</v>
      </c>
      <c r="F43" s="27">
        <f>J3+N19</f>
        <v>3.0203097142857138</v>
      </c>
      <c r="G43" s="27">
        <f>D43-F43</f>
        <v>2.9690285714286002E-2</v>
      </c>
      <c r="H43" s="28">
        <f>G43*C27</f>
        <v>296902.85714286001</v>
      </c>
    </row>
  </sheetData>
  <mergeCells count="12">
    <mergeCell ref="H31:H32"/>
    <mergeCell ref="J31:J32"/>
    <mergeCell ref="L3:L35"/>
    <mergeCell ref="G22:G27"/>
    <mergeCell ref="H22:H27"/>
    <mergeCell ref="J3:J27"/>
    <mergeCell ref="G3:G8"/>
    <mergeCell ref="G12:G13"/>
    <mergeCell ref="H3:H8"/>
    <mergeCell ref="H12:H13"/>
    <mergeCell ref="G17:G18"/>
    <mergeCell ref="H17:H18"/>
  </mergeCells>
  <pageMargins left="0.7" right="0.7" top="0.75" bottom="0.75" header="0.3" footer="0.3"/>
  <pageSetup orientation="portrait" horizontalDpi="300" verticalDpi="0" r:id="rId1"/>
  <customProperties>
    <customPr name="EpmWorksheetKeyString_GUID" r:id="rId2"/>
    <customPr name="IbpWorksheetKeyString_GUID" r:id="rId3"/>
  </customPropertie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4CDE-FE33-4FA5-BDC9-F2DEC2C077A1}">
  <dimension ref="A1"/>
  <sheetViews>
    <sheetView workbookViewId="0">
      <selection activeCell="S42" sqref="S42"/>
    </sheetView>
  </sheetViews>
  <sheetFormatPr defaultColWidth="8.85546875" defaultRowHeight="15" x14ac:dyDescent="0.25"/>
  <sheetData/>
  <pageMargins left="0.7" right="0.7" top="0.75" bottom="0.75" header="0.3" footer="0.3"/>
  <pageSetup orientation="portrait" r:id="rId1"/>
  <customProperties>
    <customPr name="IbpWorksheetKeyString_GU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D8D164FA878F47944013DCC7E4FDB1" ma:contentTypeVersion="17" ma:contentTypeDescription="Create a new document." ma:contentTypeScope="" ma:versionID="45d1774795a203a82164c30cba046898">
  <xsd:schema xmlns:xsd="http://www.w3.org/2001/XMLSchema" xmlns:xs="http://www.w3.org/2001/XMLSchema" xmlns:p="http://schemas.microsoft.com/office/2006/metadata/properties" xmlns:ns2="b368c5e4-3127-4180-ae55-39e0e2bad77f" xmlns:ns3="ec78dc40-1787-4086-bc14-9e6bd57edba9" targetNamespace="http://schemas.microsoft.com/office/2006/metadata/properties" ma:root="true" ma:fieldsID="a4f328a7ed3d09a80c88e1dd70f4f347" ns2:_="" ns3:_="">
    <xsd:import namespace="b368c5e4-3127-4180-ae55-39e0e2bad77f"/>
    <xsd:import namespace="ec78dc40-1787-4086-bc14-9e6bd57edb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8c5e4-3127-4180-ae55-39e0e2bad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7b3fb9d-ee0a-40a8-bd42-4026b75186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8dc40-1787-4086-bc14-9e6bd57edba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ddc62f-e670-4953-b2b4-aeadbd5b1953}" ma:internalName="TaxCatchAll" ma:showField="CatchAllData" ma:web="ec78dc40-1787-4086-bc14-9e6bd57edb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68c5e4-3127-4180-ae55-39e0e2bad77f">
      <Terms xmlns="http://schemas.microsoft.com/office/infopath/2007/PartnerControls"/>
    </lcf76f155ced4ddcb4097134ff3c332f>
    <TaxCatchAll xmlns="ec78dc40-1787-4086-bc14-9e6bd57edba9" xsi:nil="true"/>
  </documentManagement>
</p:properties>
</file>

<file path=customXml/itemProps1.xml><?xml version="1.0" encoding="utf-8"?>
<ds:datastoreItem xmlns:ds="http://schemas.openxmlformats.org/officeDocument/2006/customXml" ds:itemID="{3B2A00CB-7E11-4F2E-BF75-069C7D7AED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68c5e4-3127-4180-ae55-39e0e2bad77f"/>
    <ds:schemaRef ds:uri="ec78dc40-1787-4086-bc14-9e6bd57edb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4CA40A-1E04-4F05-BDDB-096B354162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B90BB-1CF0-47CC-A201-6C28D164EBBF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ec78dc40-1787-4086-bc14-9e6bd57edba9"/>
    <ds:schemaRef ds:uri="http://purl.org/dc/terms/"/>
    <ds:schemaRef ds:uri="http://schemas.openxmlformats.org/package/2006/metadata/core-properties"/>
    <ds:schemaRef ds:uri="b368c5e4-3127-4180-ae55-39e0e2bad7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work sheet</vt:lpstr>
      <vt:lpstr>formula 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Waugh, Michael</dc:creator>
  <cp:keywords/>
  <dc:description/>
  <cp:lastModifiedBy>Dang, Michelle</cp:lastModifiedBy>
  <cp:revision/>
  <dcterms:created xsi:type="dcterms:W3CDTF">2022-09-08T16:11:35Z</dcterms:created>
  <dcterms:modified xsi:type="dcterms:W3CDTF">2022-10-06T08:31:18Z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0x01010044D8D164FA878F47944013DCC7E4FDB1</vt:lpwstr>
  </property>
  <property fmtid="{D5CDD505-2E9C-101B-9397-08002B2CF9AE}" pid="3" name="IbpWorkbookKeyString_GUID">
    <vt:lpwstr>fdbc550a-012a-4afa-8100-b0f68c8a1e59</vt:lpwstr>
  </property>
  <property fmtid="{D5CDD505-2E9C-101B-9397-08002B2CF9AE}" pid="4" name="MediaServiceImageTags">
    <vt:lpwstr/>
  </property>
</Properties>
</file>