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8_{B42FA453-429D-4FBE-9AFF-2743FAFCB1BF}" xr6:coauthVersionLast="47" xr6:coauthVersionMax="47" xr10:uidLastSave="{00000000-0000-0000-0000-000000000000}"/>
  <bookViews>
    <workbookView xWindow="-108" yWindow="-108" windowWidth="23256" windowHeight="12456" tabRatio="776" firstSheet="1" activeTab="1" xr2:uid="{00000000-000D-0000-FFFF-FFFF00000000}"/>
  </bookViews>
  <sheets>
    <sheet name="datos" sheetId="2" state="hidden" r:id="rId1"/>
    <sheet name="CASO 1" sheetId="1" r:id="rId2"/>
  </sheets>
  <calcPr calcId="191029"/>
</workbook>
</file>

<file path=xl/calcChain.xml><?xml version="1.0" encoding="utf-8"?>
<calcChain xmlns="http://schemas.openxmlformats.org/spreadsheetml/2006/main">
  <c r="H35" i="1" l="1"/>
  <c r="O35" i="1" s="1"/>
  <c r="T35" i="1"/>
  <c r="G30" i="1"/>
  <c r="H30" i="1"/>
  <c r="J30" i="1"/>
  <c r="U30" i="1"/>
  <c r="G31" i="1"/>
  <c r="H31" i="1"/>
  <c r="L31" i="1"/>
  <c r="G32" i="1"/>
  <c r="H32" i="1"/>
  <c r="N32" i="1"/>
  <c r="G29" i="1"/>
  <c r="H29" i="1"/>
  <c r="H27" i="1"/>
  <c r="J27" i="1"/>
  <c r="H28" i="1"/>
  <c r="J28" i="1"/>
  <c r="N28" i="1"/>
  <c r="L30" i="1"/>
  <c r="L32" i="1"/>
  <c r="H33" i="1"/>
  <c r="N33" i="1"/>
  <c r="O33" i="1"/>
  <c r="P33" i="1"/>
  <c r="H34" i="1"/>
  <c r="J34" i="1" s="1"/>
  <c r="N35" i="1"/>
  <c r="L35" i="1"/>
  <c r="N31" i="1"/>
  <c r="P31" i="1"/>
  <c r="O31" i="1"/>
  <c r="N27" i="1"/>
  <c r="N30" i="1"/>
  <c r="J29" i="1"/>
  <c r="U29" i="1"/>
  <c r="N29" i="1"/>
  <c r="P32" i="1"/>
  <c r="O32" i="1"/>
  <c r="Q32" i="1"/>
  <c r="R32" i="1"/>
  <c r="J32" i="1"/>
  <c r="U32" i="1"/>
  <c r="J31" i="1"/>
  <c r="U31" i="1"/>
  <c r="T30" i="1"/>
  <c r="T31" i="1"/>
  <c r="S30" i="1"/>
  <c r="T32" i="1"/>
  <c r="S31" i="1"/>
  <c r="S32" i="1"/>
  <c r="P30" i="1"/>
  <c r="P29" i="1"/>
  <c r="P28" i="1"/>
  <c r="P27" i="1"/>
  <c r="O30" i="1"/>
  <c r="O29" i="1"/>
  <c r="O28" i="1"/>
  <c r="O27" i="1"/>
  <c r="L29" i="1"/>
  <c r="L28" i="1"/>
  <c r="L27" i="1"/>
  <c r="S16" i="1"/>
  <c r="H26" i="1"/>
  <c r="P26" i="1"/>
  <c r="H39" i="1"/>
  <c r="T39" i="1"/>
  <c r="L39" i="1"/>
  <c r="L16" i="1"/>
  <c r="L17" i="1"/>
  <c r="L18" i="1"/>
  <c r="L24" i="1"/>
  <c r="L25" i="1"/>
  <c r="H20" i="1"/>
  <c r="H19" i="1"/>
  <c r="P19" i="1"/>
  <c r="H17" i="1"/>
  <c r="O17" i="1"/>
  <c r="H15" i="1"/>
  <c r="L15" i="1"/>
  <c r="H16" i="1"/>
  <c r="O16" i="1"/>
  <c r="H18" i="1"/>
  <c r="P18" i="1"/>
  <c r="H21" i="1"/>
  <c r="J21" i="1"/>
  <c r="H22" i="1"/>
  <c r="P22" i="1"/>
  <c r="H23" i="1"/>
  <c r="P23" i="1"/>
  <c r="H24" i="1"/>
  <c r="P24" i="1"/>
  <c r="H25" i="1"/>
  <c r="G40" i="1"/>
  <c r="I40" i="1"/>
  <c r="O18" i="1"/>
  <c r="N16" i="1"/>
  <c r="O19" i="1"/>
  <c r="N17" i="1"/>
  <c r="N34" i="1"/>
  <c r="T29" i="1"/>
  <c r="S29" i="1"/>
  <c r="Q28" i="1"/>
  <c r="R28" i="1"/>
  <c r="P39" i="1"/>
  <c r="O39" i="1"/>
  <c r="N39" i="1"/>
  <c r="Q31" i="1"/>
  <c r="R31" i="1"/>
  <c r="Q30" i="1"/>
  <c r="R30" i="1"/>
  <c r="L26" i="1"/>
  <c r="V30" i="1"/>
  <c r="Q29" i="1"/>
  <c r="R29" i="1"/>
  <c r="V32" i="1"/>
  <c r="Q27" i="1"/>
  <c r="R27" i="1"/>
  <c r="V31" i="1"/>
  <c r="O26" i="1"/>
  <c r="N26" i="1"/>
  <c r="N25" i="1"/>
  <c r="O25" i="1"/>
  <c r="J19" i="1"/>
  <c r="N24" i="1"/>
  <c r="J22" i="1"/>
  <c r="J16" i="1"/>
  <c r="T16" i="1"/>
  <c r="P16" i="1"/>
  <c r="Q16" i="1"/>
  <c r="R16" i="1"/>
  <c r="J26" i="1"/>
  <c r="J39" i="1"/>
  <c r="S39" i="1"/>
  <c r="V39" i="1"/>
  <c r="P17" i="1"/>
  <c r="Q17" i="1"/>
  <c r="J18" i="1"/>
  <c r="J17" i="1"/>
  <c r="N21" i="1"/>
  <c r="P15" i="1"/>
  <c r="O15" i="1"/>
  <c r="J15" i="1"/>
  <c r="N15" i="1"/>
  <c r="O24" i="1"/>
  <c r="L19" i="1"/>
  <c r="J25" i="1"/>
  <c r="L21" i="1"/>
  <c r="P20" i="1"/>
  <c r="N18" i="1"/>
  <c r="L20" i="1"/>
  <c r="O22" i="1"/>
  <c r="J20" i="1"/>
  <c r="O20" i="1"/>
  <c r="O23" i="1"/>
  <c r="P25" i="1"/>
  <c r="L23" i="1"/>
  <c r="O21" i="1"/>
  <c r="J23" i="1"/>
  <c r="N19" i="1"/>
  <c r="N20" i="1"/>
  <c r="N22" i="1"/>
  <c r="P21" i="1"/>
  <c r="N23" i="1"/>
  <c r="L22" i="1"/>
  <c r="J24" i="1"/>
  <c r="V29" i="1"/>
  <c r="Q25" i="1"/>
  <c r="Q39" i="1"/>
  <c r="R39" i="1"/>
  <c r="Q26" i="1"/>
  <c r="R26" i="1"/>
  <c r="Q24" i="1"/>
  <c r="R24" i="1"/>
  <c r="Q15" i="1"/>
  <c r="R15" i="1"/>
  <c r="R25" i="1"/>
  <c r="U16" i="1"/>
  <c r="V16" i="1"/>
  <c r="R17" i="1"/>
  <c r="T18" i="1"/>
  <c r="U18" i="1"/>
  <c r="S18" i="1"/>
  <c r="T15" i="1"/>
  <c r="U15" i="1"/>
  <c r="S15" i="1"/>
  <c r="Q19" i="1"/>
  <c r="R19" i="1"/>
  <c r="U17" i="1"/>
  <c r="T17" i="1"/>
  <c r="S17" i="1"/>
  <c r="Q20" i="1"/>
  <c r="R20" i="1"/>
  <c r="Q23" i="1"/>
  <c r="R23" i="1"/>
  <c r="Q22" i="1"/>
  <c r="R22" i="1"/>
  <c r="Q21" i="1"/>
  <c r="R21" i="1"/>
  <c r="Q18" i="1"/>
  <c r="R18" i="1"/>
  <c r="V18" i="1"/>
  <c r="V17" i="1"/>
  <c r="V15" i="1"/>
  <c r="P34" i="1" l="1"/>
  <c r="P35" i="1"/>
  <c r="Q35" i="1" s="1"/>
  <c r="R35" i="1" s="1"/>
  <c r="U35" i="1"/>
  <c r="S35" i="1"/>
  <c r="V35" i="1" s="1"/>
  <c r="U34" i="1"/>
  <c r="S34" i="1"/>
  <c r="T34" i="1"/>
  <c r="O34" i="1"/>
  <c r="L34" i="1"/>
  <c r="Q34" i="1" s="1"/>
  <c r="R34" i="1" s="1"/>
  <c r="O40" i="1"/>
  <c r="N40" i="1"/>
  <c r="H40" i="1"/>
  <c r="J33" i="1"/>
  <c r="L33" i="1"/>
  <c r="P40" i="1" l="1"/>
  <c r="V34" i="1"/>
  <c r="L40" i="1"/>
  <c r="Q33" i="1"/>
  <c r="Q40" i="1" s="1"/>
  <c r="S33" i="1"/>
  <c r="J40" i="1"/>
  <c r="R33" i="1"/>
  <c r="R40" i="1" s="1"/>
  <c r="T33" i="1"/>
  <c r="T40" i="1" s="1"/>
  <c r="U33" i="1"/>
  <c r="U40" i="1" s="1"/>
  <c r="V33" i="1" l="1"/>
  <c r="V40" i="1" s="1"/>
  <c r="S40" i="1"/>
</calcChain>
</file>

<file path=xl/sharedStrings.xml><?xml version="1.0" encoding="utf-8"?>
<sst xmlns="http://schemas.openxmlformats.org/spreadsheetml/2006/main" count="123" uniqueCount="65">
  <si>
    <t>TOTALES S/.</t>
  </si>
  <si>
    <t>SI</t>
  </si>
  <si>
    <t>NO</t>
  </si>
  <si>
    <t>PRIMA SEGURO</t>
  </si>
  <si>
    <t>COMISIÓN % SOBRE R.A.</t>
  </si>
  <si>
    <t>PROFUTURO</t>
  </si>
  <si>
    <t>INTEGRA</t>
  </si>
  <si>
    <t>PRIMA</t>
  </si>
  <si>
    <t>APORTE OBLIGATORIO</t>
  </si>
  <si>
    <t>TOTAL APORTES</t>
  </si>
  <si>
    <t>SCTR</t>
  </si>
  <si>
    <t>TOTAL DESCUENTO</t>
  </si>
  <si>
    <t>SISTEMA PRIVADO DE PENSIONES - AFP</t>
  </si>
  <si>
    <t>ASIGNACIÓN FAMILIAR</t>
  </si>
  <si>
    <t>SUELDO BÁSICO</t>
  </si>
  <si>
    <t>CARGO U OCUPACIÓN</t>
  </si>
  <si>
    <t>APELLIDOS Y NOMBRES</t>
  </si>
  <si>
    <t>ORDEN</t>
  </si>
  <si>
    <t>APORTACIONES DEL EMPLEADOR</t>
  </si>
  <si>
    <t>REMUNERACIÓN NETA</t>
  </si>
  <si>
    <t>RETENCIONES  A  CARGO  DEL  TRABAJADOR</t>
  </si>
  <si>
    <t>TOTAL REMUNERACIÓN BRUTA</t>
  </si>
  <si>
    <t>INGRESOS DEL TRABAJADOR</t>
  </si>
  <si>
    <t>RUC:</t>
  </si>
  <si>
    <t>PERIODO:</t>
  </si>
  <si>
    <t>CONDICIONES</t>
  </si>
  <si>
    <t>DENOMINACIÓN O RAZÓN SOCIAL:</t>
  </si>
  <si>
    <t>PRIMA DE SEGURO</t>
  </si>
  <si>
    <t>CÓDIGO</t>
  </si>
  <si>
    <t>PLANILLA DE REMUNERACIONES</t>
  </si>
  <si>
    <t>RMV</t>
  </si>
  <si>
    <t>ADMINISTRADOR</t>
  </si>
  <si>
    <t>CONTADOR</t>
  </si>
  <si>
    <t>A. Familiar</t>
  </si>
  <si>
    <t>SNP / ONP</t>
  </si>
  <si>
    <t>APF</t>
  </si>
  <si>
    <t>SNP/ ONP</t>
  </si>
  <si>
    <t>ESSALUD</t>
  </si>
  <si>
    <t>SENATI</t>
  </si>
  <si>
    <t>JEFE DE PRODUCCIÓN</t>
  </si>
  <si>
    <t>GERENTE DE PRODUCCIÓN</t>
  </si>
  <si>
    <t>TRABAJADOR DE PLANTA</t>
  </si>
  <si>
    <t>TRABAJDOR DE PLANTA</t>
  </si>
  <si>
    <t>PERSONAL DE LIMPIEZA</t>
  </si>
  <si>
    <t>HABITAT</t>
  </si>
  <si>
    <t>OTROS (HORAS EXTRAS)</t>
  </si>
  <si>
    <t>Como no son parte de los empleados de la empresa, sino son contratados, mediante una servis, no cumple con los beneficios sociales ni beneficios generales que dispone la empresa.</t>
  </si>
  <si>
    <t>García Martínez María</t>
  </si>
  <si>
    <t>Rodríguez López Juan</t>
  </si>
  <si>
    <t>Pérez González Ana</t>
  </si>
  <si>
    <t>Martínez Fernández Luis</t>
  </si>
  <si>
    <t>Sánchez Díaz Laura</t>
  </si>
  <si>
    <t>Romero Pérez Carlos</t>
  </si>
  <si>
    <t>Ruiz Gómez Patricia</t>
  </si>
  <si>
    <t>González Sánchez Alejandro</t>
  </si>
  <si>
    <t>López Martínez Andrea</t>
  </si>
  <si>
    <t>Hernández Rodríguez Daniel</t>
  </si>
  <si>
    <t>Díaz Pérez Sofía</t>
  </si>
  <si>
    <t>Torres Sánchez Manuel</t>
  </si>
  <si>
    <t>Flores Martínez Carolina</t>
  </si>
  <si>
    <t>Reyes López David</t>
  </si>
  <si>
    <t>Ramos García Elena</t>
  </si>
  <si>
    <t>Morales González Diego</t>
  </si>
  <si>
    <t>Ortega Martínez Isabel</t>
  </si>
  <si>
    <t>Cruz Sánchez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</si>
</sst>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%"/>
    <numFmt numFmtId="166" formatCode="0#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8"/>
      <name val="Century Gothic"/>
      <family val="2"/>
    </font>
    <font>
      <b/>
      <sz val="8"/>
      <name val="Century Gothic"/>
      <family val="2"/>
    </font>
    <font>
      <b/>
      <sz val="16"/>
      <name val="Century Gothic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2060"/>
      <name val="Century Gothic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4" fontId="8" fillId="0" borderId="0" applyFont="0" applyFill="0" applyBorder="0" applyAlignment="0" applyProtection="0"/>
    <xf numFmtId="0" fontId="1" fillId="0" borderId="0"/>
    <xf numFmtId="0" fontId="1" fillId="0" borderId="0"/>
    <xf numFmtId="9" fontId="8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4" fontId="2" fillId="0" borderId="0" xfId="3" applyFont="1" applyFill="1" applyBorder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2" fillId="0" borderId="1" xfId="3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9" fillId="0" borderId="2" xfId="2" applyFill="1" applyBorder="1" applyAlignment="1" applyProtection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1" xfId="3" applyNumberFormat="1" applyFont="1" applyFill="1" applyBorder="1" applyAlignment="1">
      <alignment horizontal="center" vertical="center"/>
    </xf>
    <xf numFmtId="10" fontId="3" fillId="0" borderId="1" xfId="6" applyNumberFormat="1" applyFont="1" applyFill="1" applyBorder="1" applyAlignment="1">
      <alignment horizontal="center" vertical="center"/>
    </xf>
    <xf numFmtId="0" fontId="9" fillId="0" borderId="0" xfId="2" applyFill="1" applyBorder="1" applyAlignment="1" applyProtection="1">
      <alignment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164" fontId="13" fillId="0" borderId="5" xfId="3" applyFont="1" applyFill="1" applyBorder="1" applyAlignment="1">
      <alignment vertical="center"/>
    </xf>
    <xf numFmtId="166" fontId="13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164" fontId="13" fillId="0" borderId="6" xfId="3" applyFont="1" applyFill="1" applyBorder="1" applyAlignment="1">
      <alignment vertical="center"/>
    </xf>
    <xf numFmtId="0" fontId="13" fillId="0" borderId="6" xfId="0" applyFont="1" applyBorder="1" applyAlignment="1">
      <alignment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64" fontId="12" fillId="0" borderId="1" xfId="3" applyFont="1" applyFill="1" applyBorder="1" applyAlignment="1">
      <alignment vertical="center"/>
    </xf>
    <xf numFmtId="0" fontId="10" fillId="0" borderId="0" xfId="0" applyFont="1"/>
    <xf numFmtId="0" fontId="14" fillId="0" borderId="0" xfId="2" applyFont="1" applyAlignment="1" applyProtection="1"/>
    <xf numFmtId="164" fontId="13" fillId="0" borderId="17" xfId="3" applyFont="1" applyFill="1" applyBorder="1" applyAlignment="1">
      <alignment vertical="center"/>
    </xf>
    <xf numFmtId="10" fontId="3" fillId="0" borderId="1" xfId="0" applyNumberFormat="1" applyFont="1" applyBorder="1" applyAlignment="1">
      <alignment vertical="center"/>
    </xf>
    <xf numFmtId="166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166" fontId="13" fillId="2" borderId="6" xfId="0" applyNumberFormat="1" applyFont="1" applyFill="1" applyBorder="1" applyAlignment="1">
      <alignment horizontal="center" vertical="center"/>
    </xf>
    <xf numFmtId="166" fontId="13" fillId="2" borderId="18" xfId="0" applyNumberFormat="1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164" fontId="13" fillId="2" borderId="6" xfId="3" applyFont="1" applyFill="1" applyBorder="1" applyAlignment="1">
      <alignment vertical="center"/>
    </xf>
    <xf numFmtId="164" fontId="13" fillId="2" borderId="5" xfId="3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164" fontId="13" fillId="0" borderId="19" xfId="3" applyFont="1" applyFill="1" applyBorder="1" applyAlignment="1">
      <alignment vertical="center"/>
    </xf>
    <xf numFmtId="164" fontId="13" fillId="2" borderId="19" xfId="3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textRotation="90" wrapText="1"/>
    </xf>
    <xf numFmtId="0" fontId="12" fillId="0" borderId="3" xfId="0" applyFont="1" applyBorder="1" applyAlignment="1">
      <alignment horizontal="center" vertical="center" textRotation="90" wrapText="1"/>
    </xf>
    <xf numFmtId="0" fontId="12" fillId="0" borderId="8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12" fillId="0" borderId="8" xfId="0" applyNumberFormat="1" applyFont="1" applyBorder="1" applyAlignment="1">
      <alignment horizontal="center" vertical="center" wrapText="1"/>
    </xf>
    <xf numFmtId="164" fontId="2" fillId="0" borderId="12" xfId="3" applyFont="1" applyFill="1" applyBorder="1" applyAlignment="1">
      <alignment horizontal="center" vertical="center" wrapText="1"/>
    </xf>
    <xf numFmtId="164" fontId="2" fillId="0" borderId="16" xfId="3" applyFont="1" applyFill="1" applyBorder="1" applyAlignment="1">
      <alignment horizontal="center" vertical="center" wrapText="1"/>
    </xf>
    <xf numFmtId="164" fontId="2" fillId="0" borderId="13" xfId="3" applyFont="1" applyFill="1" applyBorder="1" applyAlignment="1">
      <alignment horizontal="center" vertical="center" wrapText="1"/>
    </xf>
    <xf numFmtId="164" fontId="2" fillId="0" borderId="2" xfId="3" applyFont="1" applyFill="1" applyBorder="1" applyAlignment="1">
      <alignment horizontal="center" vertical="center" wrapText="1"/>
    </xf>
    <xf numFmtId="164" fontId="2" fillId="0" borderId="0" xfId="3" applyFont="1" applyFill="1" applyBorder="1" applyAlignment="1">
      <alignment horizontal="center" vertical="center" wrapText="1"/>
    </xf>
    <xf numFmtId="164" fontId="2" fillId="0" borderId="20" xfId="3" applyFont="1" applyFill="1" applyBorder="1" applyAlignment="1">
      <alignment horizontal="center" vertical="center" wrapText="1"/>
    </xf>
    <xf numFmtId="164" fontId="2" fillId="0" borderId="14" xfId="3" applyFont="1" applyFill="1" applyBorder="1" applyAlignment="1">
      <alignment horizontal="center" vertical="center" wrapText="1"/>
    </xf>
    <xf numFmtId="164" fontId="2" fillId="0" borderId="21" xfId="3" applyFont="1" applyFill="1" applyBorder="1" applyAlignment="1">
      <alignment horizontal="center" vertical="center" wrapText="1"/>
    </xf>
    <xf numFmtId="164" fontId="2" fillId="0" borderId="15" xfId="3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</cellXfs>
  <cellStyles count="7">
    <cellStyle name="Euro" xfId="1" xr:uid="{00000000-0005-0000-0000-000000000000}"/>
    <cellStyle name="Hipervínculo" xfId="2" builtinId="8"/>
    <cellStyle name="Millares" xfId="3" builtinId="3"/>
    <cellStyle name="Normal" xfId="0" builtinId="0"/>
    <cellStyle name="Normal 2" xfId="4" xr:uid="{00000000-0005-0000-0000-000004000000}"/>
    <cellStyle name="Normal 3" xfId="5" xr:uid="{00000000-0005-0000-0000-000005000000}"/>
    <cellStyle name="Porcentaje" xfId="6" builtinId="5"/>
  </cellStyles>
  <dxfs count="2">
    <dxf>
      <font>
        <color theme="1"/>
      </font>
      <fill>
        <patternFill>
          <bgColor rgb="FFFFFF00"/>
        </patternFill>
      </fill>
    </dxf>
    <dxf>
      <font>
        <color theme="0"/>
      </font>
      <numFmt numFmtId="0" formatCode="General"/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F3:G4"/>
  <sheetViews>
    <sheetView workbookViewId="0">
      <selection activeCell="C6" sqref="C6"/>
    </sheetView>
  </sheetViews>
  <sheetFormatPr baseColWidth="10" defaultRowHeight="14.4" x14ac:dyDescent="0.3"/>
  <cols>
    <col min="1" max="1" width="3.109375" customWidth="1"/>
  </cols>
  <sheetData>
    <row r="3" spans="6:7" x14ac:dyDescent="0.3">
      <c r="F3" s="54" t="s">
        <v>25</v>
      </c>
      <c r="G3" s="54"/>
    </row>
    <row r="4" spans="6:7" x14ac:dyDescent="0.3">
      <c r="F4" s="1" t="s">
        <v>1</v>
      </c>
      <c r="G4" s="1" t="s">
        <v>2</v>
      </c>
    </row>
  </sheetData>
  <mergeCells count="1"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Y46"/>
  <sheetViews>
    <sheetView showGridLines="0" tabSelected="1" topLeftCell="G1" zoomScaleNormal="100" workbookViewId="0">
      <pane ySplit="14" topLeftCell="A33" activePane="bottomLeft" state="frozen"/>
      <selection pane="bottomLeft" activeCell="K33" sqref="K33"/>
    </sheetView>
  </sheetViews>
  <sheetFormatPr baseColWidth="10" defaultColWidth="11.44140625" defaultRowHeight="13.2" x14ac:dyDescent="0.3"/>
  <cols>
    <col min="1" max="1" width="2.88671875" style="3" customWidth="1"/>
    <col min="2" max="2" width="3.88671875" style="3" customWidth="1"/>
    <col min="3" max="3" width="11.33203125" style="3" customWidth="1"/>
    <col min="4" max="4" width="33.44140625" style="3" bestFit="1" customWidth="1"/>
    <col min="5" max="5" width="22.33203125" style="3" customWidth="1"/>
    <col min="6" max="6" width="11.44140625" style="3" customWidth="1"/>
    <col min="7" max="8" width="11.33203125" style="3" customWidth="1"/>
    <col min="9" max="9" width="7.5546875" style="3" bestFit="1" customWidth="1"/>
    <col min="10" max="10" width="11.5546875" style="3" customWidth="1"/>
    <col min="11" max="11" width="6.33203125" style="3" customWidth="1"/>
    <col min="12" max="12" width="7.33203125" style="3" bestFit="1" customWidth="1"/>
    <col min="13" max="13" width="10.6640625" style="3" bestFit="1" customWidth="1"/>
    <col min="14" max="15" width="12.33203125" style="3" customWidth="1"/>
    <col min="16" max="16" width="11" style="3" customWidth="1"/>
    <col min="17" max="17" width="11.44140625" style="3"/>
    <col min="18" max="18" width="13.6640625" style="3" customWidth="1"/>
    <col min="19" max="19" width="10.88671875" style="3" customWidth="1"/>
    <col min="20" max="20" width="9.88671875" style="3" customWidth="1"/>
    <col min="21" max="21" width="11.44140625" style="3" customWidth="1"/>
    <col min="22" max="22" width="9.5546875" style="3" customWidth="1"/>
    <col min="23" max="16384" width="11.44140625" style="3"/>
  </cols>
  <sheetData>
    <row r="2" spans="2:23" x14ac:dyDescent="0.3">
      <c r="C2" s="13" t="s">
        <v>30</v>
      </c>
      <c r="E2" s="2"/>
      <c r="F2" s="18" t="s">
        <v>36</v>
      </c>
      <c r="G2" s="18" t="s">
        <v>7</v>
      </c>
      <c r="H2" s="18" t="s">
        <v>44</v>
      </c>
      <c r="I2" s="18" t="s">
        <v>6</v>
      </c>
      <c r="J2" s="18" t="s">
        <v>5</v>
      </c>
      <c r="N2" s="13" t="s">
        <v>37</v>
      </c>
      <c r="P2" s="4" t="s">
        <v>38</v>
      </c>
    </row>
    <row r="3" spans="2:23" ht="14.4" x14ac:dyDescent="0.3">
      <c r="C3" s="14">
        <v>1025</v>
      </c>
      <c r="D3" s="16"/>
      <c r="E3" s="17" t="s">
        <v>8</v>
      </c>
      <c r="F3" s="19">
        <v>0.13</v>
      </c>
      <c r="G3" s="10">
        <v>0.1</v>
      </c>
      <c r="H3" s="10">
        <v>0.1</v>
      </c>
      <c r="I3" s="10">
        <v>0.1</v>
      </c>
      <c r="J3" s="10">
        <v>0.1</v>
      </c>
      <c r="N3" s="20">
        <v>0.09</v>
      </c>
      <c r="P3" s="41">
        <v>7.4999999999999997E-3</v>
      </c>
    </row>
    <row r="4" spans="2:23" x14ac:dyDescent="0.3">
      <c r="C4" s="13" t="s">
        <v>33</v>
      </c>
      <c r="E4" s="17" t="s">
        <v>4</v>
      </c>
      <c r="F4" s="2"/>
      <c r="G4" s="10">
        <v>1.6E-2</v>
      </c>
      <c r="H4" s="10">
        <v>1.47E-2</v>
      </c>
      <c r="I4" s="10">
        <v>1.55E-2</v>
      </c>
      <c r="J4" s="10">
        <v>1.6899999999999998E-2</v>
      </c>
      <c r="N4" s="13" t="s">
        <v>10</v>
      </c>
    </row>
    <row r="5" spans="2:23" x14ac:dyDescent="0.3">
      <c r="C5" s="15">
        <v>0.1</v>
      </c>
      <c r="E5" s="17" t="s">
        <v>3</v>
      </c>
      <c r="F5" s="2"/>
      <c r="G5" s="10">
        <v>1.7000000000000001E-2</v>
      </c>
      <c r="H5" s="10">
        <v>1.7000000000000001E-2</v>
      </c>
      <c r="I5" s="10">
        <v>1.7000000000000001E-2</v>
      </c>
      <c r="J5" s="10">
        <v>1.7000000000000001E-2</v>
      </c>
      <c r="N5" s="21">
        <v>1.24E-2</v>
      </c>
    </row>
    <row r="6" spans="2:23" x14ac:dyDescent="0.3">
      <c r="C6" s="13"/>
    </row>
    <row r="7" spans="2:23" ht="12.75" customHeight="1" x14ac:dyDescent="0.3">
      <c r="B7" s="70" t="s">
        <v>29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4"/>
    </row>
    <row r="8" spans="2:23" x14ac:dyDescent="0.3">
      <c r="B8" s="4" t="s">
        <v>24</v>
      </c>
      <c r="C8" s="4"/>
      <c r="D8" s="4"/>
      <c r="E8" s="4"/>
      <c r="F8" s="4"/>
      <c r="G8" s="4"/>
      <c r="H8" s="8"/>
      <c r="I8" s="5"/>
      <c r="R8" s="6"/>
      <c r="S8" s="6"/>
    </row>
    <row r="9" spans="2:23" x14ac:dyDescent="0.3">
      <c r="B9" s="4" t="s">
        <v>23</v>
      </c>
      <c r="C9" s="4"/>
      <c r="D9" s="4"/>
      <c r="E9" s="23"/>
      <c r="F9" s="4"/>
      <c r="G9" s="4"/>
      <c r="H9" s="8"/>
      <c r="I9" s="7"/>
    </row>
    <row r="10" spans="2:23" ht="14.4" x14ac:dyDescent="0.3">
      <c r="B10" s="4" t="s">
        <v>26</v>
      </c>
      <c r="C10" s="4"/>
      <c r="D10" s="4"/>
      <c r="E10" s="22"/>
      <c r="F10" s="4"/>
      <c r="G10" s="4"/>
      <c r="H10" s="8"/>
      <c r="I10" s="7"/>
      <c r="J10" s="4"/>
      <c r="K10" s="4"/>
      <c r="L10" s="8"/>
      <c r="M10" s="8"/>
    </row>
    <row r="11" spans="2:23" ht="8.25" customHeight="1" x14ac:dyDescent="0.3">
      <c r="B11" s="8"/>
      <c r="C11" s="8"/>
      <c r="D11" s="8"/>
      <c r="E11" s="8"/>
      <c r="F11" s="8"/>
      <c r="G11" s="8"/>
      <c r="H11" s="8"/>
      <c r="I11" s="7"/>
      <c r="J11" s="4"/>
      <c r="K11" s="4"/>
      <c r="L11" s="8"/>
      <c r="M11" s="8"/>
    </row>
    <row r="12" spans="2:23" ht="24.75" customHeight="1" x14ac:dyDescent="0.3">
      <c r="B12" s="67" t="s">
        <v>17</v>
      </c>
      <c r="C12" s="67" t="s">
        <v>28</v>
      </c>
      <c r="D12" s="64" t="s">
        <v>16</v>
      </c>
      <c r="E12" s="64" t="s">
        <v>15</v>
      </c>
      <c r="F12" s="64" t="s">
        <v>13</v>
      </c>
      <c r="G12" s="55" t="s">
        <v>22</v>
      </c>
      <c r="H12" s="56"/>
      <c r="I12" s="57"/>
      <c r="J12" s="64" t="s">
        <v>21</v>
      </c>
      <c r="K12" s="58" t="s">
        <v>20</v>
      </c>
      <c r="L12" s="58"/>
      <c r="M12" s="58"/>
      <c r="N12" s="58"/>
      <c r="O12" s="58"/>
      <c r="P12" s="58"/>
      <c r="Q12" s="58"/>
      <c r="R12" s="64" t="s">
        <v>19</v>
      </c>
      <c r="S12" s="71" t="s">
        <v>18</v>
      </c>
      <c r="T12" s="72"/>
      <c r="U12" s="72"/>
      <c r="V12" s="73"/>
    </row>
    <row r="13" spans="2:23" ht="27.75" customHeight="1" x14ac:dyDescent="0.3">
      <c r="B13" s="68"/>
      <c r="C13" s="68"/>
      <c r="D13" s="66"/>
      <c r="E13" s="66"/>
      <c r="F13" s="66"/>
      <c r="G13" s="64" t="s">
        <v>14</v>
      </c>
      <c r="H13" s="64" t="s">
        <v>13</v>
      </c>
      <c r="I13" s="64" t="s">
        <v>45</v>
      </c>
      <c r="J13" s="66"/>
      <c r="K13" s="59" t="s">
        <v>34</v>
      </c>
      <c r="L13" s="60"/>
      <c r="M13" s="59" t="s">
        <v>12</v>
      </c>
      <c r="N13" s="85"/>
      <c r="O13" s="85"/>
      <c r="P13" s="60"/>
      <c r="Q13" s="66" t="s">
        <v>11</v>
      </c>
      <c r="R13" s="66"/>
      <c r="S13" s="64" t="s">
        <v>37</v>
      </c>
      <c r="T13" s="74" t="s">
        <v>10</v>
      </c>
      <c r="U13" s="74" t="s">
        <v>38</v>
      </c>
      <c r="V13" s="64" t="s">
        <v>9</v>
      </c>
      <c r="W13" s="12"/>
    </row>
    <row r="14" spans="2:23" ht="36.75" customHeight="1" x14ac:dyDescent="0.3">
      <c r="B14" s="69"/>
      <c r="C14" s="69"/>
      <c r="D14" s="65"/>
      <c r="E14" s="65"/>
      <c r="F14" s="65"/>
      <c r="G14" s="65"/>
      <c r="H14" s="65"/>
      <c r="I14" s="65"/>
      <c r="J14" s="65"/>
      <c r="K14" s="61"/>
      <c r="L14" s="62"/>
      <c r="M14" s="24" t="s">
        <v>35</v>
      </c>
      <c r="N14" s="25" t="s">
        <v>8</v>
      </c>
      <c r="O14" s="25" t="s">
        <v>4</v>
      </c>
      <c r="P14" s="25" t="s">
        <v>27</v>
      </c>
      <c r="Q14" s="65"/>
      <c r="R14" s="65"/>
      <c r="S14" s="65"/>
      <c r="T14" s="75"/>
      <c r="U14" s="75"/>
      <c r="V14" s="65"/>
      <c r="W14" s="12"/>
    </row>
    <row r="15" spans="2:23" ht="15" customHeight="1" x14ac:dyDescent="0.3">
      <c r="B15" s="26">
        <v>1</v>
      </c>
      <c r="C15" s="26">
        <v>12345678</v>
      </c>
      <c r="D15" s="27" t="s">
        <v>47</v>
      </c>
      <c r="E15" s="27" t="s">
        <v>39</v>
      </c>
      <c r="F15" s="28" t="s">
        <v>2</v>
      </c>
      <c r="G15" s="29">
        <v>8000</v>
      </c>
      <c r="H15" s="29">
        <f>IF(AND(F15="SI",G15&lt;&gt;""),($C$3*$C$5),(0))</f>
        <v>0</v>
      </c>
      <c r="I15" s="29"/>
      <c r="J15" s="29">
        <f>SUM(G15:I15)</f>
        <v>8000</v>
      </c>
      <c r="K15" s="28" t="s">
        <v>1</v>
      </c>
      <c r="L15" s="29">
        <f>IF(K15="SI",((G15+H15)*$F$3),0)</f>
        <v>1040</v>
      </c>
      <c r="M15" s="28"/>
      <c r="N15" s="29">
        <f>SUMPRODUCT(($F$2:$J$2=M15)*($F$3:$J$3))*SUM(G15:H15)</f>
        <v>0</v>
      </c>
      <c r="O15" s="29">
        <f>SUMPRODUCT(($F$2:$J$2=M15)*($F$4:$J$4))*SUM(G15:H15)</f>
        <v>0</v>
      </c>
      <c r="P15" s="29">
        <f>SUMPRODUCT(($F$2:$J$2=M15)*($F$5:$J$5))*SUM(G15:H15)</f>
        <v>0</v>
      </c>
      <c r="Q15" s="29">
        <f>SUM(L15:P15)</f>
        <v>1040</v>
      </c>
      <c r="R15" s="29">
        <f>J15-Q15</f>
        <v>6960</v>
      </c>
      <c r="S15" s="29">
        <f>J15*$N$3</f>
        <v>720</v>
      </c>
      <c r="T15" s="29">
        <f>J15*$N$5</f>
        <v>99.2</v>
      </c>
      <c r="U15" s="29">
        <f>J15*$P$3</f>
        <v>60</v>
      </c>
      <c r="V15" s="29">
        <f>S15+T15+U15</f>
        <v>879.2</v>
      </c>
      <c r="W15" s="9"/>
    </row>
    <row r="16" spans="2:23" ht="15" customHeight="1" x14ac:dyDescent="0.3">
      <c r="B16" s="30">
        <v>2</v>
      </c>
      <c r="C16" s="30">
        <v>23456789</v>
      </c>
      <c r="D16" s="31" t="s">
        <v>48</v>
      </c>
      <c r="E16" s="31" t="s">
        <v>40</v>
      </c>
      <c r="F16" s="32" t="s">
        <v>1</v>
      </c>
      <c r="G16" s="33">
        <v>8000</v>
      </c>
      <c r="H16" s="33">
        <f t="shared" ref="H16:H25" si="0">IF(AND(F16="SI",G16&lt;&gt;""),($C$3*$C$5),(0))</f>
        <v>102.5</v>
      </c>
      <c r="I16" s="33"/>
      <c r="J16" s="33">
        <f>SUM(G16:I16)</f>
        <v>8102.5</v>
      </c>
      <c r="K16" s="32" t="s">
        <v>1</v>
      </c>
      <c r="L16" s="33">
        <f t="shared" ref="L16:L25" si="1">IF(K16="SI",((G16+H16)*$F$3),0)</f>
        <v>1053.325</v>
      </c>
      <c r="M16" s="32"/>
      <c r="N16" s="33">
        <f t="shared" ref="N16:N25" si="2">SUMPRODUCT(($F$2:$J$2=M16)*($F$3:$J$3))*SUM(G16:H16)</f>
        <v>0</v>
      </c>
      <c r="O16" s="33">
        <f t="shared" ref="O16:O25" si="3">SUMPRODUCT(($F$2:$J$2=M16)*($F$4:$J$4))*SUM(G16:H16)</f>
        <v>0</v>
      </c>
      <c r="P16" s="33">
        <f t="shared" ref="P16:P25" si="4">SUMPRODUCT(($F$2:$J$2=M16)*($F$5:$J$5))*SUM(G16:H16)</f>
        <v>0</v>
      </c>
      <c r="Q16" s="33">
        <f t="shared" ref="Q16:Q25" si="5">SUM(L16:P16)</f>
        <v>1053.325</v>
      </c>
      <c r="R16" s="33">
        <f>J16-Q16</f>
        <v>7049.1750000000002</v>
      </c>
      <c r="S16" s="29">
        <f>J16*$N$3</f>
        <v>729.22500000000002</v>
      </c>
      <c r="T16" s="29">
        <f>J16*$N$5</f>
        <v>100.47099999999999</v>
      </c>
      <c r="U16" s="29">
        <f t="shared" ref="U16:U35" si="6">J16*$P$3</f>
        <v>60.768749999999997</v>
      </c>
      <c r="V16" s="29">
        <f>S16+T16+U16</f>
        <v>890.46474999999998</v>
      </c>
      <c r="W16" s="9"/>
    </row>
    <row r="17" spans="2:25" ht="15" customHeight="1" x14ac:dyDescent="0.3">
      <c r="B17" s="30">
        <v>3</v>
      </c>
      <c r="C17" s="30">
        <v>34567890</v>
      </c>
      <c r="D17" s="31" t="s">
        <v>49</v>
      </c>
      <c r="E17" s="31" t="s">
        <v>32</v>
      </c>
      <c r="F17" s="32" t="s">
        <v>1</v>
      </c>
      <c r="G17" s="33">
        <v>5000</v>
      </c>
      <c r="H17" s="33">
        <f>IF(AND(F17="SI",G17&lt;&gt;""),($C$3*$C$5),(0))</f>
        <v>102.5</v>
      </c>
      <c r="I17" s="33"/>
      <c r="J17" s="33">
        <f>SUM(G17:I17)</f>
        <v>5102.5</v>
      </c>
      <c r="K17" s="32" t="s">
        <v>2</v>
      </c>
      <c r="L17" s="33">
        <f t="shared" si="1"/>
        <v>0</v>
      </c>
      <c r="M17" s="32" t="s">
        <v>7</v>
      </c>
      <c r="N17" s="33">
        <f t="shared" si="2"/>
        <v>510.25</v>
      </c>
      <c r="O17" s="33">
        <f t="shared" si="3"/>
        <v>81.64</v>
      </c>
      <c r="P17" s="33">
        <f t="shared" si="4"/>
        <v>86.742500000000007</v>
      </c>
      <c r="Q17" s="33">
        <f t="shared" si="5"/>
        <v>678.63249999999994</v>
      </c>
      <c r="R17" s="33">
        <f t="shared" ref="R17:R25" si="7">J17-Q17</f>
        <v>4423.8675000000003</v>
      </c>
      <c r="S17" s="29">
        <f>J17*$N$3</f>
        <v>459.22499999999997</v>
      </c>
      <c r="T17" s="29">
        <f>J17*$N$5</f>
        <v>63.271000000000001</v>
      </c>
      <c r="U17" s="29">
        <f t="shared" si="6"/>
        <v>38.268749999999997</v>
      </c>
      <c r="V17" s="29">
        <f>S17+T17+U17</f>
        <v>560.76474999999994</v>
      </c>
      <c r="W17" s="9"/>
    </row>
    <row r="18" spans="2:25" ht="15" customHeight="1" x14ac:dyDescent="0.3">
      <c r="B18" s="30">
        <v>4</v>
      </c>
      <c r="C18" s="30">
        <v>45678901</v>
      </c>
      <c r="D18" s="31" t="s">
        <v>50</v>
      </c>
      <c r="E18" s="31" t="s">
        <v>31</v>
      </c>
      <c r="F18" s="32" t="s">
        <v>1</v>
      </c>
      <c r="G18" s="33">
        <v>5000</v>
      </c>
      <c r="H18" s="33">
        <f t="shared" si="0"/>
        <v>102.5</v>
      </c>
      <c r="I18" s="33"/>
      <c r="J18" s="33">
        <f t="shared" ref="J18:J25" si="8">SUM(G18:I18)</f>
        <v>5102.5</v>
      </c>
      <c r="K18" s="32" t="s">
        <v>2</v>
      </c>
      <c r="L18" s="33">
        <f t="shared" si="1"/>
        <v>0</v>
      </c>
      <c r="M18" s="32" t="s">
        <v>7</v>
      </c>
      <c r="N18" s="33">
        <f t="shared" si="2"/>
        <v>510.25</v>
      </c>
      <c r="O18" s="33">
        <f t="shared" si="3"/>
        <v>81.64</v>
      </c>
      <c r="P18" s="33">
        <f t="shared" si="4"/>
        <v>86.742500000000007</v>
      </c>
      <c r="Q18" s="33">
        <f t="shared" si="5"/>
        <v>678.63249999999994</v>
      </c>
      <c r="R18" s="33">
        <f t="shared" si="7"/>
        <v>4423.8675000000003</v>
      </c>
      <c r="S18" s="29">
        <f>J18*$N$3</f>
        <v>459.22499999999997</v>
      </c>
      <c r="T18" s="29">
        <f>J18*$N$5</f>
        <v>63.271000000000001</v>
      </c>
      <c r="U18" s="29">
        <f t="shared" si="6"/>
        <v>38.268749999999997</v>
      </c>
      <c r="V18" s="29">
        <f>S18+T18+U18</f>
        <v>560.76474999999994</v>
      </c>
      <c r="W18" s="9"/>
    </row>
    <row r="19" spans="2:25" ht="15" customHeight="1" x14ac:dyDescent="0.3">
      <c r="B19" s="30">
        <v>5</v>
      </c>
      <c r="C19" s="30">
        <v>56789012</v>
      </c>
      <c r="D19" s="31" t="s">
        <v>51</v>
      </c>
      <c r="E19" s="31" t="s">
        <v>41</v>
      </c>
      <c r="F19" s="32" t="s">
        <v>2</v>
      </c>
      <c r="G19" s="33">
        <v>800</v>
      </c>
      <c r="H19" s="33">
        <f>IF(AND(F19="SI",G19&lt;&gt;""),($C$3*$C$5),(0))</f>
        <v>0</v>
      </c>
      <c r="I19" s="33"/>
      <c r="J19" s="33">
        <f>SUM(G19:I19)</f>
        <v>800</v>
      </c>
      <c r="K19" s="32" t="s">
        <v>2</v>
      </c>
      <c r="L19" s="33">
        <f t="shared" si="1"/>
        <v>0</v>
      </c>
      <c r="M19" s="32"/>
      <c r="N19" s="33">
        <f t="shared" si="2"/>
        <v>0</v>
      </c>
      <c r="O19" s="33">
        <f t="shared" si="3"/>
        <v>0</v>
      </c>
      <c r="P19" s="33">
        <f t="shared" si="4"/>
        <v>0</v>
      </c>
      <c r="Q19" s="33">
        <f t="shared" si="5"/>
        <v>0</v>
      </c>
      <c r="R19" s="33">
        <f t="shared" si="7"/>
        <v>800</v>
      </c>
      <c r="S19" s="29"/>
      <c r="T19" s="29"/>
      <c r="U19" s="29"/>
      <c r="V19" s="52"/>
      <c r="W19" s="76" t="s">
        <v>46</v>
      </c>
      <c r="X19" s="77"/>
      <c r="Y19" s="78"/>
    </row>
    <row r="20" spans="2:25" ht="15" customHeight="1" x14ac:dyDescent="0.3">
      <c r="B20" s="30">
        <v>6</v>
      </c>
      <c r="C20" s="30">
        <v>67890123</v>
      </c>
      <c r="D20" s="31" t="s">
        <v>52</v>
      </c>
      <c r="E20" s="31" t="s">
        <v>42</v>
      </c>
      <c r="F20" s="32" t="s">
        <v>2</v>
      </c>
      <c r="G20" s="33">
        <v>800</v>
      </c>
      <c r="H20" s="33">
        <f>IF(AND(F20="SI",G20&lt;&gt;""),($C$3*$C$5),(0))</f>
        <v>0</v>
      </c>
      <c r="I20" s="33"/>
      <c r="J20" s="33">
        <f t="shared" si="8"/>
        <v>800</v>
      </c>
      <c r="K20" s="32" t="s">
        <v>2</v>
      </c>
      <c r="L20" s="33">
        <f t="shared" si="1"/>
        <v>0</v>
      </c>
      <c r="M20" s="32"/>
      <c r="N20" s="33">
        <f t="shared" si="2"/>
        <v>0</v>
      </c>
      <c r="O20" s="33">
        <f t="shared" si="3"/>
        <v>0</v>
      </c>
      <c r="P20" s="33">
        <f t="shared" si="4"/>
        <v>0</v>
      </c>
      <c r="Q20" s="33">
        <f t="shared" si="5"/>
        <v>0</v>
      </c>
      <c r="R20" s="33">
        <f t="shared" si="7"/>
        <v>800</v>
      </c>
      <c r="S20" s="29"/>
      <c r="T20" s="29"/>
      <c r="U20" s="29"/>
      <c r="V20" s="52"/>
      <c r="W20" s="79"/>
      <c r="X20" s="80"/>
      <c r="Y20" s="81"/>
    </row>
    <row r="21" spans="2:25" ht="15" customHeight="1" x14ac:dyDescent="0.3">
      <c r="B21" s="30">
        <v>7</v>
      </c>
      <c r="C21" s="30">
        <v>78901234</v>
      </c>
      <c r="D21" s="31" t="s">
        <v>53</v>
      </c>
      <c r="E21" s="31" t="s">
        <v>41</v>
      </c>
      <c r="F21" s="32" t="s">
        <v>2</v>
      </c>
      <c r="G21" s="33">
        <v>800</v>
      </c>
      <c r="H21" s="33">
        <f t="shared" si="0"/>
        <v>0</v>
      </c>
      <c r="I21" s="33"/>
      <c r="J21" s="33">
        <f t="shared" si="8"/>
        <v>800</v>
      </c>
      <c r="K21" s="32" t="s">
        <v>2</v>
      </c>
      <c r="L21" s="33">
        <f t="shared" si="1"/>
        <v>0</v>
      </c>
      <c r="M21" s="32"/>
      <c r="N21" s="33">
        <f t="shared" si="2"/>
        <v>0</v>
      </c>
      <c r="O21" s="33">
        <f t="shared" si="3"/>
        <v>0</v>
      </c>
      <c r="P21" s="33">
        <f t="shared" si="4"/>
        <v>0</v>
      </c>
      <c r="Q21" s="33">
        <f t="shared" si="5"/>
        <v>0</v>
      </c>
      <c r="R21" s="33">
        <f t="shared" si="7"/>
        <v>800</v>
      </c>
      <c r="S21" s="29"/>
      <c r="T21" s="29"/>
      <c r="U21" s="29"/>
      <c r="V21" s="52"/>
      <c r="W21" s="79"/>
      <c r="X21" s="80"/>
      <c r="Y21" s="81"/>
    </row>
    <row r="22" spans="2:25" ht="15" customHeight="1" x14ac:dyDescent="0.3">
      <c r="B22" s="30">
        <v>8</v>
      </c>
      <c r="C22" s="30">
        <v>89012345</v>
      </c>
      <c r="D22" s="31" t="s">
        <v>54</v>
      </c>
      <c r="E22" s="31" t="s">
        <v>41</v>
      </c>
      <c r="F22" s="32" t="s">
        <v>2</v>
      </c>
      <c r="G22" s="33">
        <v>800</v>
      </c>
      <c r="H22" s="33">
        <f t="shared" si="0"/>
        <v>0</v>
      </c>
      <c r="I22" s="33"/>
      <c r="J22" s="33">
        <f t="shared" si="8"/>
        <v>800</v>
      </c>
      <c r="K22" s="32" t="s">
        <v>2</v>
      </c>
      <c r="L22" s="33">
        <f t="shared" si="1"/>
        <v>0</v>
      </c>
      <c r="M22" s="32"/>
      <c r="N22" s="33">
        <f t="shared" si="2"/>
        <v>0</v>
      </c>
      <c r="O22" s="33">
        <f t="shared" si="3"/>
        <v>0</v>
      </c>
      <c r="P22" s="33">
        <f t="shared" si="4"/>
        <v>0</v>
      </c>
      <c r="Q22" s="33">
        <f t="shared" si="5"/>
        <v>0</v>
      </c>
      <c r="R22" s="33">
        <f t="shared" si="7"/>
        <v>800</v>
      </c>
      <c r="S22" s="29"/>
      <c r="T22" s="29"/>
      <c r="U22" s="29"/>
      <c r="V22" s="52"/>
      <c r="W22" s="79"/>
      <c r="X22" s="80"/>
      <c r="Y22" s="81"/>
    </row>
    <row r="23" spans="2:25" ht="15" customHeight="1" x14ac:dyDescent="0.3">
      <c r="B23" s="30">
        <v>9</v>
      </c>
      <c r="C23" s="30">
        <v>90123456</v>
      </c>
      <c r="D23" s="31" t="s">
        <v>55</v>
      </c>
      <c r="E23" s="31" t="s">
        <v>42</v>
      </c>
      <c r="F23" s="32" t="s">
        <v>2</v>
      </c>
      <c r="G23" s="33">
        <v>800</v>
      </c>
      <c r="H23" s="33">
        <f t="shared" si="0"/>
        <v>0</v>
      </c>
      <c r="I23" s="33"/>
      <c r="J23" s="33">
        <f>SUM(G23:I23)</f>
        <v>800</v>
      </c>
      <c r="K23" s="32" t="s">
        <v>2</v>
      </c>
      <c r="L23" s="33">
        <f t="shared" si="1"/>
        <v>0</v>
      </c>
      <c r="M23" s="32"/>
      <c r="N23" s="33">
        <f t="shared" si="2"/>
        <v>0</v>
      </c>
      <c r="O23" s="33">
        <f t="shared" si="3"/>
        <v>0</v>
      </c>
      <c r="P23" s="33">
        <f t="shared" si="4"/>
        <v>0</v>
      </c>
      <c r="Q23" s="33">
        <f t="shared" si="5"/>
        <v>0</v>
      </c>
      <c r="R23" s="33">
        <f t="shared" si="7"/>
        <v>800</v>
      </c>
      <c r="S23" s="29"/>
      <c r="T23" s="29"/>
      <c r="U23" s="29"/>
      <c r="V23" s="52"/>
      <c r="W23" s="79"/>
      <c r="X23" s="80"/>
      <c r="Y23" s="81"/>
    </row>
    <row r="24" spans="2:25" ht="15" customHeight="1" x14ac:dyDescent="0.3">
      <c r="B24" s="26">
        <v>10</v>
      </c>
      <c r="C24" s="30">
        <v>1234567</v>
      </c>
      <c r="D24" s="34" t="s">
        <v>56</v>
      </c>
      <c r="E24" s="31" t="s">
        <v>41</v>
      </c>
      <c r="F24" s="32" t="s">
        <v>2</v>
      </c>
      <c r="G24" s="33">
        <v>800</v>
      </c>
      <c r="H24" s="33">
        <f t="shared" si="0"/>
        <v>0</v>
      </c>
      <c r="I24" s="33"/>
      <c r="J24" s="33">
        <f t="shared" si="8"/>
        <v>800</v>
      </c>
      <c r="K24" s="32" t="s">
        <v>2</v>
      </c>
      <c r="L24" s="33">
        <f t="shared" si="1"/>
        <v>0</v>
      </c>
      <c r="M24" s="32"/>
      <c r="N24" s="33">
        <f t="shared" si="2"/>
        <v>0</v>
      </c>
      <c r="O24" s="33">
        <f t="shared" si="3"/>
        <v>0</v>
      </c>
      <c r="P24" s="33">
        <f t="shared" si="4"/>
        <v>0</v>
      </c>
      <c r="Q24" s="33">
        <f t="shared" si="5"/>
        <v>0</v>
      </c>
      <c r="R24" s="33">
        <f t="shared" si="7"/>
        <v>800</v>
      </c>
      <c r="S24" s="29"/>
      <c r="T24" s="29"/>
      <c r="U24" s="29"/>
      <c r="V24" s="52"/>
      <c r="W24" s="79"/>
      <c r="X24" s="80"/>
      <c r="Y24" s="81"/>
    </row>
    <row r="25" spans="2:25" ht="15" customHeight="1" x14ac:dyDescent="0.3">
      <c r="B25" s="30">
        <v>11</v>
      </c>
      <c r="C25" s="30">
        <v>9876543</v>
      </c>
      <c r="D25" s="34" t="s">
        <v>57</v>
      </c>
      <c r="E25" s="31" t="s">
        <v>41</v>
      </c>
      <c r="F25" s="32" t="s">
        <v>2</v>
      </c>
      <c r="G25" s="33">
        <v>800</v>
      </c>
      <c r="H25" s="33">
        <f t="shared" si="0"/>
        <v>0</v>
      </c>
      <c r="I25" s="33"/>
      <c r="J25" s="33">
        <f t="shared" si="8"/>
        <v>800</v>
      </c>
      <c r="K25" s="32" t="s">
        <v>2</v>
      </c>
      <c r="L25" s="33">
        <f t="shared" si="1"/>
        <v>0</v>
      </c>
      <c r="M25" s="32"/>
      <c r="N25" s="33">
        <f t="shared" si="2"/>
        <v>0</v>
      </c>
      <c r="O25" s="33">
        <f t="shared" si="3"/>
        <v>0</v>
      </c>
      <c r="P25" s="33">
        <f t="shared" si="4"/>
        <v>0</v>
      </c>
      <c r="Q25" s="33">
        <f t="shared" si="5"/>
        <v>0</v>
      </c>
      <c r="R25" s="33">
        <f t="shared" si="7"/>
        <v>800</v>
      </c>
      <c r="S25" s="29"/>
      <c r="T25" s="29"/>
      <c r="U25" s="29"/>
      <c r="V25" s="52"/>
      <c r="W25" s="79"/>
      <c r="X25" s="80"/>
      <c r="Y25" s="81"/>
    </row>
    <row r="26" spans="2:25" ht="15" customHeight="1" x14ac:dyDescent="0.3">
      <c r="B26" s="30">
        <v>12</v>
      </c>
      <c r="C26" s="42">
        <v>98765432</v>
      </c>
      <c r="D26" s="43" t="s">
        <v>58</v>
      </c>
      <c r="E26" s="31" t="s">
        <v>41</v>
      </c>
      <c r="F26" s="32" t="s">
        <v>2</v>
      </c>
      <c r="G26" s="33">
        <v>800</v>
      </c>
      <c r="H26" s="33">
        <f t="shared" ref="H26:H39" si="9">IF(AND(F26="SI",G26&lt;&gt;""),($C$3*$C$5),(0))</f>
        <v>0</v>
      </c>
      <c r="I26" s="33"/>
      <c r="J26" s="33">
        <f t="shared" ref="J26:J39" si="10">SUM(G26:I26)</f>
        <v>800</v>
      </c>
      <c r="K26" s="32" t="s">
        <v>2</v>
      </c>
      <c r="L26" s="33">
        <f t="shared" ref="L26:L39" si="11">IF(K26="SI",((G26+H26)*$F$3),0)</f>
        <v>0</v>
      </c>
      <c r="M26" s="32"/>
      <c r="N26" s="33">
        <f t="shared" ref="N26:N39" si="12">SUMPRODUCT(($F$2:$J$2=M26)*($F$3:$J$3))*SUM(G26:H26)</f>
        <v>0</v>
      </c>
      <c r="O26" s="33">
        <f t="shared" ref="O26:O39" si="13">SUMPRODUCT(($F$2:$J$2=M26)*($F$4:$J$4))*SUM(G26:H26)</f>
        <v>0</v>
      </c>
      <c r="P26" s="33">
        <f t="shared" ref="P26:P39" si="14">SUMPRODUCT(($F$2:$J$2=M26)*($F$5:$J$5))*SUM(G26:H26)</f>
        <v>0</v>
      </c>
      <c r="Q26" s="33">
        <f t="shared" ref="Q26:Q39" si="15">SUM(L26:P26)</f>
        <v>0</v>
      </c>
      <c r="R26" s="33">
        <f t="shared" ref="R26:R39" si="16">J26-Q26</f>
        <v>800</v>
      </c>
      <c r="S26" s="29"/>
      <c r="T26" s="29"/>
      <c r="U26" s="29"/>
      <c r="V26" s="52"/>
      <c r="W26" s="79"/>
      <c r="X26" s="80"/>
      <c r="Y26" s="81"/>
    </row>
    <row r="27" spans="2:25" ht="15" customHeight="1" x14ac:dyDescent="0.3">
      <c r="B27" s="30">
        <v>13</v>
      </c>
      <c r="C27" s="42">
        <v>87654321</v>
      </c>
      <c r="D27" s="43" t="s">
        <v>59</v>
      </c>
      <c r="E27" s="31" t="s">
        <v>41</v>
      </c>
      <c r="F27" s="32" t="s">
        <v>2</v>
      </c>
      <c r="G27" s="33">
        <v>800</v>
      </c>
      <c r="H27" s="33">
        <f t="shared" si="9"/>
        <v>0</v>
      </c>
      <c r="I27" s="33"/>
      <c r="J27" s="33">
        <f t="shared" si="10"/>
        <v>800</v>
      </c>
      <c r="K27" s="32" t="s">
        <v>2</v>
      </c>
      <c r="L27" s="33">
        <f t="shared" si="11"/>
        <v>0</v>
      </c>
      <c r="M27" s="32"/>
      <c r="N27" s="33">
        <f t="shared" si="12"/>
        <v>0</v>
      </c>
      <c r="O27" s="33">
        <f t="shared" si="13"/>
        <v>0</v>
      </c>
      <c r="P27" s="33">
        <f t="shared" si="14"/>
        <v>0</v>
      </c>
      <c r="Q27" s="33">
        <f t="shared" si="15"/>
        <v>0</v>
      </c>
      <c r="R27" s="33">
        <f t="shared" si="16"/>
        <v>800</v>
      </c>
      <c r="S27" s="29"/>
      <c r="T27" s="29"/>
      <c r="U27" s="29"/>
      <c r="V27" s="52"/>
      <c r="W27" s="79"/>
      <c r="X27" s="80"/>
      <c r="Y27" s="81"/>
    </row>
    <row r="28" spans="2:25" s="51" customFormat="1" ht="15" customHeight="1" x14ac:dyDescent="0.3">
      <c r="B28" s="44">
        <v>14</v>
      </c>
      <c r="C28" s="45">
        <v>76543210</v>
      </c>
      <c r="D28" s="46" t="s">
        <v>60</v>
      </c>
      <c r="E28" s="47" t="s">
        <v>42</v>
      </c>
      <c r="F28" s="32" t="s">
        <v>2</v>
      </c>
      <c r="G28" s="49">
        <v>800</v>
      </c>
      <c r="H28" s="49">
        <f t="shared" si="9"/>
        <v>0</v>
      </c>
      <c r="I28" s="49"/>
      <c r="J28" s="49">
        <f t="shared" si="10"/>
        <v>800</v>
      </c>
      <c r="K28" s="32" t="s">
        <v>2</v>
      </c>
      <c r="L28" s="49">
        <f t="shared" si="11"/>
        <v>0</v>
      </c>
      <c r="M28" s="48"/>
      <c r="N28" s="49">
        <f t="shared" si="12"/>
        <v>0</v>
      </c>
      <c r="O28" s="49">
        <f t="shared" si="13"/>
        <v>0</v>
      </c>
      <c r="P28" s="49">
        <f t="shared" si="14"/>
        <v>0</v>
      </c>
      <c r="Q28" s="49">
        <f t="shared" si="15"/>
        <v>0</v>
      </c>
      <c r="R28" s="49">
        <f t="shared" si="16"/>
        <v>800</v>
      </c>
      <c r="S28" s="50"/>
      <c r="T28" s="50"/>
      <c r="U28" s="50"/>
      <c r="V28" s="53"/>
      <c r="W28" s="82"/>
      <c r="X28" s="83"/>
      <c r="Y28" s="84"/>
    </row>
    <row r="29" spans="2:25" ht="15" customHeight="1" x14ac:dyDescent="0.3">
      <c r="B29" s="30">
        <v>15</v>
      </c>
      <c r="C29" s="42">
        <v>65432109</v>
      </c>
      <c r="D29" s="43" t="s">
        <v>61</v>
      </c>
      <c r="E29" s="31" t="s">
        <v>43</v>
      </c>
      <c r="F29" s="32" t="s">
        <v>2</v>
      </c>
      <c r="G29" s="33">
        <f>$C$3</f>
        <v>1025</v>
      </c>
      <c r="H29" s="33">
        <f t="shared" si="9"/>
        <v>0</v>
      </c>
      <c r="I29" s="33">
        <v>30</v>
      </c>
      <c r="J29" s="33">
        <f t="shared" si="10"/>
        <v>1055</v>
      </c>
      <c r="K29" s="32" t="s">
        <v>1</v>
      </c>
      <c r="L29" s="33">
        <f t="shared" si="11"/>
        <v>133.25</v>
      </c>
      <c r="M29" s="32"/>
      <c r="N29" s="33">
        <f t="shared" si="12"/>
        <v>0</v>
      </c>
      <c r="O29" s="33">
        <f t="shared" si="13"/>
        <v>0</v>
      </c>
      <c r="P29" s="33">
        <f t="shared" si="14"/>
        <v>0</v>
      </c>
      <c r="Q29" s="33">
        <f t="shared" si="15"/>
        <v>133.25</v>
      </c>
      <c r="R29" s="33">
        <f t="shared" si="16"/>
        <v>921.75</v>
      </c>
      <c r="S29" s="29">
        <f>J29*$N$3</f>
        <v>94.95</v>
      </c>
      <c r="T29" s="29">
        <f>J29*$N$5</f>
        <v>13.081999999999999</v>
      </c>
      <c r="U29" s="29">
        <f t="shared" si="6"/>
        <v>7.9124999999999996</v>
      </c>
      <c r="V29" s="29">
        <f t="shared" ref="V29:V35" si="17">S29+T29+U29</f>
        <v>115.94449999999999</v>
      </c>
      <c r="W29" s="9"/>
    </row>
    <row r="30" spans="2:25" ht="15" customHeight="1" x14ac:dyDescent="0.3">
      <c r="B30" s="30">
        <v>16</v>
      </c>
      <c r="C30" s="42">
        <v>54321098</v>
      </c>
      <c r="D30" s="43" t="s">
        <v>62</v>
      </c>
      <c r="E30" s="31" t="s">
        <v>43</v>
      </c>
      <c r="F30" s="32" t="s">
        <v>2</v>
      </c>
      <c r="G30" s="33">
        <f t="shared" ref="G30:G35" si="18">$C$3</f>
        <v>1025</v>
      </c>
      <c r="H30" s="33">
        <f t="shared" si="9"/>
        <v>0</v>
      </c>
      <c r="I30" s="33">
        <v>30</v>
      </c>
      <c r="J30" s="33">
        <f t="shared" si="10"/>
        <v>1055</v>
      </c>
      <c r="K30" s="32" t="s">
        <v>1</v>
      </c>
      <c r="L30" s="33">
        <f t="shared" si="11"/>
        <v>133.25</v>
      </c>
      <c r="M30" s="32"/>
      <c r="N30" s="33">
        <f t="shared" si="12"/>
        <v>0</v>
      </c>
      <c r="O30" s="33">
        <f t="shared" si="13"/>
        <v>0</v>
      </c>
      <c r="P30" s="33">
        <f t="shared" si="14"/>
        <v>0</v>
      </c>
      <c r="Q30" s="33">
        <f t="shared" si="15"/>
        <v>133.25</v>
      </c>
      <c r="R30" s="33">
        <f t="shared" si="16"/>
        <v>921.75</v>
      </c>
      <c r="S30" s="29">
        <f t="shared" ref="S30:S32" si="19">(G30+H30)*$N$3</f>
        <v>92.25</v>
      </c>
      <c r="T30" s="29">
        <f t="shared" ref="T30:T32" si="20">(G30+H30)*$N$5</f>
        <v>12.709999999999999</v>
      </c>
      <c r="U30" s="29">
        <f t="shared" si="6"/>
        <v>7.9124999999999996</v>
      </c>
      <c r="V30" s="29">
        <f t="shared" si="17"/>
        <v>112.87249999999999</v>
      </c>
      <c r="W30" s="9"/>
    </row>
    <row r="31" spans="2:25" ht="15" customHeight="1" x14ac:dyDescent="0.3">
      <c r="B31" s="30">
        <v>17</v>
      </c>
      <c r="C31" s="42">
        <v>43210987</v>
      </c>
      <c r="D31" s="43" t="s">
        <v>63</v>
      </c>
      <c r="E31" s="31" t="s">
        <v>43</v>
      </c>
      <c r="F31" s="32" t="s">
        <v>2</v>
      </c>
      <c r="G31" s="33">
        <f t="shared" si="18"/>
        <v>1025</v>
      </c>
      <c r="H31" s="33">
        <f t="shared" si="9"/>
        <v>0</v>
      </c>
      <c r="I31" s="33"/>
      <c r="J31" s="33">
        <f t="shared" si="10"/>
        <v>1025</v>
      </c>
      <c r="K31" s="32" t="s">
        <v>1</v>
      </c>
      <c r="L31" s="33">
        <f t="shared" si="11"/>
        <v>133.25</v>
      </c>
      <c r="M31" s="32"/>
      <c r="N31" s="33">
        <f t="shared" si="12"/>
        <v>0</v>
      </c>
      <c r="O31" s="33">
        <f t="shared" si="13"/>
        <v>0</v>
      </c>
      <c r="P31" s="33">
        <f t="shared" si="14"/>
        <v>0</v>
      </c>
      <c r="Q31" s="33">
        <f t="shared" si="15"/>
        <v>133.25</v>
      </c>
      <c r="R31" s="33">
        <f t="shared" si="16"/>
        <v>891.75</v>
      </c>
      <c r="S31" s="29">
        <f t="shared" si="19"/>
        <v>92.25</v>
      </c>
      <c r="T31" s="29">
        <f t="shared" si="20"/>
        <v>12.709999999999999</v>
      </c>
      <c r="U31" s="29">
        <f t="shared" si="6"/>
        <v>7.6875</v>
      </c>
      <c r="V31" s="29">
        <f t="shared" si="17"/>
        <v>112.64749999999999</v>
      </c>
      <c r="W31" s="9"/>
    </row>
    <row r="32" spans="2:25" ht="15" customHeight="1" x14ac:dyDescent="0.3">
      <c r="B32" s="30">
        <v>18</v>
      </c>
      <c r="C32" s="42">
        <v>32109876</v>
      </c>
      <c r="D32" s="43" t="s">
        <v>64</v>
      </c>
      <c r="E32" s="31" t="s">
        <v>43</v>
      </c>
      <c r="F32" s="32" t="s">
        <v>2</v>
      </c>
      <c r="G32" s="33">
        <f t="shared" si="18"/>
        <v>1025</v>
      </c>
      <c r="H32" s="33">
        <f>IF(AND(F32="SI",G32&lt;&gt;""),($C$3*$C$5),(0))</f>
        <v>0</v>
      </c>
      <c r="I32" s="33"/>
      <c r="J32" s="33">
        <f>SUM(G32:I32)</f>
        <v>1025</v>
      </c>
      <c r="K32" s="32" t="s">
        <v>1</v>
      </c>
      <c r="L32" s="33">
        <f>IF(K32="SI",((G32+H32)*$F$3),0)</f>
        <v>133.25</v>
      </c>
      <c r="M32" s="32"/>
      <c r="N32" s="33">
        <f>SUMPRODUCT(($F$2:$J$2=M32)*($F$3:$J$3))*SUM(G32:H32)</f>
        <v>0</v>
      </c>
      <c r="O32" s="33">
        <f>SUMPRODUCT(($F$2:$J$2=M32)*($F$4:$J$4))*SUM(G32:H32)</f>
        <v>0</v>
      </c>
      <c r="P32" s="33">
        <f>SUMPRODUCT(($F$2:$J$2=M32)*($F$5:$J$5))*SUM(G32:H32)</f>
        <v>0</v>
      </c>
      <c r="Q32" s="33">
        <f>SUM(L32:P32)</f>
        <v>133.25</v>
      </c>
      <c r="R32" s="33">
        <f>J32-Q32</f>
        <v>891.75</v>
      </c>
      <c r="S32" s="29">
        <f t="shared" si="19"/>
        <v>92.25</v>
      </c>
      <c r="T32" s="29">
        <f t="shared" si="20"/>
        <v>12.709999999999999</v>
      </c>
      <c r="U32" s="29">
        <f t="shared" si="6"/>
        <v>7.6875</v>
      </c>
      <c r="V32" s="29">
        <f t="shared" si="17"/>
        <v>112.64749999999999</v>
      </c>
      <c r="W32" s="9"/>
    </row>
    <row r="33" spans="2:23" ht="15" customHeight="1" x14ac:dyDescent="0.3">
      <c r="B33" s="26">
        <v>19</v>
      </c>
      <c r="C33" s="42"/>
      <c r="D33" s="43"/>
      <c r="E33" s="31"/>
      <c r="F33" s="32"/>
      <c r="G33" s="33"/>
      <c r="H33" s="33">
        <f>IF(AND(F33="SI",G33&lt;&gt;""),($C$3*$C$5),(0))</f>
        <v>0</v>
      </c>
      <c r="I33" s="33"/>
      <c r="J33" s="33">
        <f>SUM(G33:I33)</f>
        <v>0</v>
      </c>
      <c r="K33" s="32" t="s">
        <v>1</v>
      </c>
      <c r="L33" s="33">
        <f>IF(K33="SI",((G33+H33)*$F$3),0)</f>
        <v>0</v>
      </c>
      <c r="M33" s="32"/>
      <c r="N33" s="33">
        <f>SUMPRODUCT(($F$2:$J$2=M33)*($F$3:$J$3))*SUM(G33:H33)</f>
        <v>0</v>
      </c>
      <c r="O33" s="33">
        <f>SUMPRODUCT(($F$2:$J$2=M33)*($F$4:$J$4))*SUM(G33:H33)</f>
        <v>0</v>
      </c>
      <c r="P33" s="33">
        <f>SUMPRODUCT(($F$2:$J$2=M33)*($F$5:$J$5))*SUM(G33:H33)</f>
        <v>0</v>
      </c>
      <c r="Q33" s="33">
        <f>SUM(L33:P33)</f>
        <v>0</v>
      </c>
      <c r="R33" s="33">
        <f>J33-Q33</f>
        <v>0</v>
      </c>
      <c r="S33" s="29">
        <f>J33*$N$3</f>
        <v>0</v>
      </c>
      <c r="T33" s="29">
        <f>J33*$N$5</f>
        <v>0</v>
      </c>
      <c r="U33" s="29">
        <f t="shared" si="6"/>
        <v>0</v>
      </c>
      <c r="V33" s="29">
        <f t="shared" si="17"/>
        <v>0</v>
      </c>
      <c r="W33" s="9"/>
    </row>
    <row r="34" spans="2:23" ht="15" customHeight="1" x14ac:dyDescent="0.3">
      <c r="B34" s="30">
        <v>20</v>
      </c>
      <c r="C34" s="42"/>
      <c r="D34" s="43"/>
      <c r="E34" s="31"/>
      <c r="F34" s="32"/>
      <c r="G34" s="33"/>
      <c r="H34" s="33">
        <f>IF(AND(F34="SI",G34&lt;&gt;""),($C$3*$C$5),(0))</f>
        <v>0</v>
      </c>
      <c r="I34" s="33"/>
      <c r="J34" s="33">
        <f>SUM(G34:I34)</f>
        <v>0</v>
      </c>
      <c r="K34" s="32" t="s">
        <v>1</v>
      </c>
      <c r="L34" s="33">
        <f>IF(K34="SI",((G34+H34)*$F$3),0)</f>
        <v>0</v>
      </c>
      <c r="M34" s="32"/>
      <c r="N34" s="33">
        <f>SUMPRODUCT(($F$2:$J$2=M34)*($F$3:$J$3))*SUM(G34:H34)</f>
        <v>0</v>
      </c>
      <c r="O34" s="33">
        <f>SUMPRODUCT(($F$2:$J$2=M34)*($F$4:$J$4))*SUM(G34:H34)</f>
        <v>0</v>
      </c>
      <c r="P34" s="33">
        <f>SUMPRODUCT(($F$2:$J$2=M34)*($F$5:$J$5))*SUM(G34:H34)</f>
        <v>0</v>
      </c>
      <c r="Q34" s="33">
        <f>SUM(L34:P34)</f>
        <v>0</v>
      </c>
      <c r="R34" s="33">
        <f>J34-Q34</f>
        <v>0</v>
      </c>
      <c r="S34" s="29">
        <f>J34*$N$3</f>
        <v>0</v>
      </c>
      <c r="T34" s="29">
        <f>J34*$N$5</f>
        <v>0</v>
      </c>
      <c r="U34" s="29">
        <f t="shared" si="6"/>
        <v>0</v>
      </c>
      <c r="V34" s="29">
        <f t="shared" si="17"/>
        <v>0</v>
      </c>
      <c r="W34" s="9"/>
    </row>
    <row r="35" spans="2:23" ht="15" customHeight="1" x14ac:dyDescent="0.3">
      <c r="B35" s="30">
        <v>21</v>
      </c>
      <c r="C35" s="42"/>
      <c r="D35" s="43"/>
      <c r="E35" s="31"/>
      <c r="F35" s="32"/>
      <c r="G35" s="33"/>
      <c r="H35" s="33">
        <f>IF(AND(F35="SI",G35&lt;&gt;""),($C$3*$C$5),(0))</f>
        <v>0</v>
      </c>
      <c r="I35" s="33"/>
      <c r="J35" s="33"/>
      <c r="K35" s="32" t="s">
        <v>1</v>
      </c>
      <c r="L35" s="33">
        <f>IF(K35="SI",((G35+H35)*$F$3),0)</f>
        <v>0</v>
      </c>
      <c r="M35" s="32"/>
      <c r="N35" s="33">
        <f>SUMPRODUCT(($F$2:$J$2=M35)*($F$3:$J$3))*SUM(G35:H35)</f>
        <v>0</v>
      </c>
      <c r="O35" s="33">
        <f>SUMPRODUCT(($F$2:$J$2=M35)*($F$4:$J$4))*SUM(G35:H35)</f>
        <v>0</v>
      </c>
      <c r="P35" s="33">
        <f>SUMPRODUCT(($F$2:$J$2=M35)*($F$5:$J$5))*SUM(G35:H35)</f>
        <v>0</v>
      </c>
      <c r="Q35" s="33">
        <f>SUM(L35:P35)</f>
        <v>0</v>
      </c>
      <c r="R35" s="33">
        <f>J35-Q35</f>
        <v>0</v>
      </c>
      <c r="S35" s="29">
        <f>J35*$N$3</f>
        <v>0</v>
      </c>
      <c r="T35" s="29">
        <f>J35*$N$5</f>
        <v>0</v>
      </c>
      <c r="U35" s="29">
        <f t="shared" si="6"/>
        <v>0</v>
      </c>
      <c r="V35" s="29">
        <f t="shared" si="17"/>
        <v>0</v>
      </c>
      <c r="W35" s="9"/>
    </row>
    <row r="36" spans="2:23" ht="15" customHeight="1" x14ac:dyDescent="0.3">
      <c r="B36" s="30">
        <v>22</v>
      </c>
      <c r="C36" s="42"/>
      <c r="D36" s="43"/>
      <c r="E36" s="31"/>
      <c r="F36" s="32"/>
      <c r="G36" s="33"/>
      <c r="H36" s="33"/>
      <c r="I36" s="33"/>
      <c r="J36" s="33"/>
      <c r="K36" s="32"/>
      <c r="L36" s="33"/>
      <c r="M36" s="32"/>
      <c r="N36" s="33"/>
      <c r="O36" s="33"/>
      <c r="P36" s="33"/>
      <c r="Q36" s="33"/>
      <c r="R36" s="33"/>
      <c r="S36" s="29"/>
      <c r="T36" s="29"/>
      <c r="U36" s="40"/>
      <c r="V36" s="29"/>
      <c r="W36" s="9"/>
    </row>
    <row r="37" spans="2:23" ht="15" customHeight="1" x14ac:dyDescent="0.3">
      <c r="B37" s="30">
        <v>23</v>
      </c>
      <c r="C37" s="42"/>
      <c r="D37" s="43"/>
      <c r="E37" s="31"/>
      <c r="F37" s="32"/>
      <c r="G37" s="33"/>
      <c r="H37" s="33"/>
      <c r="I37" s="33"/>
      <c r="J37" s="33"/>
      <c r="K37" s="32"/>
      <c r="L37" s="33"/>
      <c r="M37" s="32"/>
      <c r="N37" s="33"/>
      <c r="O37" s="33"/>
      <c r="P37" s="33"/>
      <c r="Q37" s="33"/>
      <c r="R37" s="33"/>
      <c r="S37" s="29"/>
      <c r="T37" s="29"/>
      <c r="U37" s="40"/>
      <c r="V37" s="29"/>
      <c r="W37" s="9"/>
    </row>
    <row r="38" spans="2:23" ht="15" customHeight="1" x14ac:dyDescent="0.3">
      <c r="B38" s="30">
        <v>24</v>
      </c>
      <c r="C38" s="42"/>
      <c r="D38" s="43"/>
      <c r="E38" s="31"/>
      <c r="F38" s="32"/>
      <c r="G38" s="33"/>
      <c r="H38" s="33"/>
      <c r="I38" s="33"/>
      <c r="J38" s="33"/>
      <c r="K38" s="32"/>
      <c r="L38" s="33"/>
      <c r="M38" s="32"/>
      <c r="N38" s="33"/>
      <c r="O38" s="33"/>
      <c r="P38" s="33"/>
      <c r="Q38" s="33"/>
      <c r="R38" s="33"/>
      <c r="S38" s="29"/>
      <c r="T38" s="29"/>
      <c r="U38" s="40"/>
      <c r="V38" s="29"/>
      <c r="W38" s="9"/>
    </row>
    <row r="39" spans="2:23" x14ac:dyDescent="0.3">
      <c r="B39" s="30">
        <v>25</v>
      </c>
      <c r="C39" s="35"/>
      <c r="D39" s="36"/>
      <c r="E39" s="31"/>
      <c r="F39" s="32"/>
      <c r="G39" s="33"/>
      <c r="H39" s="33">
        <f t="shared" si="9"/>
        <v>0</v>
      </c>
      <c r="I39" s="33"/>
      <c r="J39" s="33">
        <f t="shared" si="10"/>
        <v>0</v>
      </c>
      <c r="K39" s="32"/>
      <c r="L39" s="33">
        <f t="shared" si="11"/>
        <v>0</v>
      </c>
      <c r="M39" s="32"/>
      <c r="N39" s="33">
        <f t="shared" si="12"/>
        <v>0</v>
      </c>
      <c r="O39" s="33">
        <f t="shared" si="13"/>
        <v>0</v>
      </c>
      <c r="P39" s="33">
        <f t="shared" si="14"/>
        <v>0</v>
      </c>
      <c r="Q39" s="33">
        <f t="shared" si="15"/>
        <v>0</v>
      </c>
      <c r="R39" s="33">
        <f t="shared" si="16"/>
        <v>0</v>
      </c>
      <c r="S39" s="29">
        <f>(G39+H39)*$N$3</f>
        <v>0</v>
      </c>
      <c r="T39" s="29">
        <f>(G39+H39)*$N$5</f>
        <v>0</v>
      </c>
      <c r="U39" s="40"/>
      <c r="V39" s="29">
        <f>S39+T39+U39</f>
        <v>0</v>
      </c>
      <c r="W39" s="9"/>
    </row>
    <row r="40" spans="2:23" x14ac:dyDescent="0.3">
      <c r="B40" s="63" t="s">
        <v>0</v>
      </c>
      <c r="C40" s="63"/>
      <c r="D40" s="63"/>
      <c r="E40" s="63"/>
      <c r="F40" s="63"/>
      <c r="G40" s="37">
        <f>SUM(G15:G39)</f>
        <v>38100</v>
      </c>
      <c r="H40" s="37">
        <f>SUM(H15:H39)</f>
        <v>307.5</v>
      </c>
      <c r="I40" s="37">
        <f>SUM(I15:I39)</f>
        <v>60</v>
      </c>
      <c r="J40" s="37">
        <f>SUM(J15:J39)</f>
        <v>38467.5</v>
      </c>
      <c r="K40" s="37"/>
      <c r="L40" s="37">
        <f>SUM(L15:L39)</f>
        <v>2626.3249999999998</v>
      </c>
      <c r="M40" s="37"/>
      <c r="N40" s="37">
        <f t="shared" ref="N40:V40" si="21">SUM(N15:N39)</f>
        <v>1020.5</v>
      </c>
      <c r="O40" s="37">
        <f t="shared" si="21"/>
        <v>163.28</v>
      </c>
      <c r="P40" s="37">
        <f t="shared" si="21"/>
        <v>173.48500000000001</v>
      </c>
      <c r="Q40" s="37">
        <f t="shared" si="21"/>
        <v>3983.5899999999992</v>
      </c>
      <c r="R40" s="37">
        <f t="shared" si="21"/>
        <v>34483.910000000003</v>
      </c>
      <c r="S40" s="37">
        <f t="shared" si="21"/>
        <v>2739.3749999999995</v>
      </c>
      <c r="T40" s="37">
        <f t="shared" si="21"/>
        <v>377.42499999999995</v>
      </c>
      <c r="U40" s="37">
        <f t="shared" si="21"/>
        <v>228.50624999999997</v>
      </c>
      <c r="V40" s="37">
        <f t="shared" si="21"/>
        <v>3345.3062499999996</v>
      </c>
    </row>
    <row r="41" spans="2:23" x14ac:dyDescent="0.3">
      <c r="L41" s="11"/>
      <c r="M41" s="11"/>
    </row>
    <row r="42" spans="2:23" x14ac:dyDescent="0.3">
      <c r="Q42" s="6"/>
      <c r="R42" s="6"/>
      <c r="U42" s="6"/>
    </row>
    <row r="43" spans="2:23" ht="14.4" x14ac:dyDescent="0.3">
      <c r="D43" s="38"/>
      <c r="E43"/>
      <c r="F43"/>
    </row>
    <row r="44" spans="2:23" ht="14.4" x14ac:dyDescent="0.3">
      <c r="D44" s="39"/>
      <c r="E44"/>
      <c r="F44"/>
    </row>
    <row r="45" spans="2:23" ht="14.4" x14ac:dyDescent="0.3">
      <c r="D45" s="38"/>
      <c r="E45"/>
      <c r="F45"/>
    </row>
    <row r="46" spans="2:23" ht="14.4" x14ac:dyDescent="0.3">
      <c r="D46" s="39"/>
      <c r="E46"/>
      <c r="F46"/>
    </row>
  </sheetData>
  <dataConsolidate/>
  <mergeCells count="23">
    <mergeCell ref="W19:Y28"/>
    <mergeCell ref="M13:P13"/>
    <mergeCell ref="V13:V14"/>
    <mergeCell ref="S13:S14"/>
    <mergeCell ref="Q13:Q14"/>
    <mergeCell ref="R12:R14"/>
    <mergeCell ref="T13:T14"/>
    <mergeCell ref="B7:U7"/>
    <mergeCell ref="G13:G14"/>
    <mergeCell ref="H13:H14"/>
    <mergeCell ref="C12:C14"/>
    <mergeCell ref="D12:D14"/>
    <mergeCell ref="F12:F14"/>
    <mergeCell ref="S12:V12"/>
    <mergeCell ref="U13:U14"/>
    <mergeCell ref="G12:I12"/>
    <mergeCell ref="K12:Q12"/>
    <mergeCell ref="K13:L14"/>
    <mergeCell ref="B40:F40"/>
    <mergeCell ref="I13:I14"/>
    <mergeCell ref="J12:J14"/>
    <mergeCell ref="B12:B14"/>
    <mergeCell ref="E12:E14"/>
  </mergeCells>
  <conditionalFormatting sqref="M15:M39">
    <cfRule type="expression" dxfId="1" priority="1">
      <formula>IF(L15="",TRUE,FALSE)</formula>
    </cfRule>
  </conditionalFormatting>
  <conditionalFormatting sqref="N15:P39">
    <cfRule type="containsText" dxfId="0" priority="2" operator="containsText" text="SELEC. AFP">
      <formula>NOT(ISERROR(SEARCH("SELEC. AFP",N15)))</formula>
    </cfRule>
  </conditionalFormatting>
  <dataValidations count="2">
    <dataValidation type="list" allowBlank="1" showInputMessage="1" showErrorMessage="1" sqref="F15:F39" xr:uid="{00000000-0002-0000-0100-000000000000}">
      <formula1>"SI, NO"</formula1>
    </dataValidation>
    <dataValidation type="list" allowBlank="1" showInputMessage="1" showErrorMessage="1" sqref="M15:M39" xr:uid="{00000000-0002-0000-0100-000001000000}">
      <formula1>"PRIMA, HORIZONTE, INTEGRA, PROFUTURO"</formula1>
    </dataValidation>
  </dataValidations>
  <pageMargins left="0.51181102362204722" right="0.51181102362204722" top="0.74803149606299213" bottom="0.74803149606299213" header="0.51181102362204722" footer="0.31496062992125984"/>
  <pageSetup paperSize="9"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CASO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SEBASTIANI</dc:creator>
  <cp:lastModifiedBy>mr.rios536@gmail.com</cp:lastModifiedBy>
  <cp:lastPrinted>2011-09-28T07:00:00Z</cp:lastPrinted>
  <dcterms:created xsi:type="dcterms:W3CDTF">2011-09-27T23:06:08Z</dcterms:created>
  <dcterms:modified xsi:type="dcterms:W3CDTF">2025-06-22T23:15:01Z</dcterms:modified>
</cp:coreProperties>
</file>